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90F4D9C5-03DA-43B9-B74D-E6F02252FBB1}" xr6:coauthVersionLast="47" xr6:coauthVersionMax="47" xr10:uidLastSave="{00000000-0000-0000-0000-000000000000}"/>
  <bookViews>
    <workbookView xWindow="-110" yWindow="-110" windowWidth="19420" windowHeight="10300" tabRatio="905" firstSheet="2" activeTab="2"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18" r:id="rId19"/>
    <sheet name="F4.2" sheetId="119" r:id="rId20"/>
    <sheet name="F4.3" sheetId="120" r:id="rId21"/>
    <sheet name="F5 (T)" sheetId="117" r:id="rId22"/>
    <sheet name="F5" sheetId="70" r:id="rId23"/>
    <sheet name="F5.1 (N)" sheetId="104"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5" r:id="rId36"/>
    <sheet name="F14.2" sheetId="106" r:id="rId37"/>
    <sheet name="F14.3" sheetId="107" r:id="rId38"/>
    <sheet name="F14.4" sheetId="108" r:id="rId39"/>
    <sheet name="F14.5" sheetId="109" r:id="rId40"/>
    <sheet name="F14.6" sheetId="110" r:id="rId41"/>
    <sheet name="F 14.7" sheetId="111" r:id="rId42"/>
    <sheet name="F14.8" sheetId="112" r:id="rId43"/>
    <sheet name="F14.9" sheetId="113" r:id="rId44"/>
    <sheet name="F15" sheetId="114" r:id="rId45"/>
    <sheet name="F16" sheetId="98" r:id="rId46"/>
    <sheet name="F17" sheetId="99" r:id="rId47"/>
    <sheet name="F18" sheetId="115" r:id="rId48"/>
    <sheet name="F19" sheetId="116"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47">#REF!</definedName>
    <definedName name="\a" localSheetId="48">#REF!</definedName>
    <definedName name="\a" localSheetId="21">#REF!</definedName>
    <definedName name="\a">#REF!</definedName>
    <definedName name="\b" localSheetId="47">#REF!</definedName>
    <definedName name="\b" localSheetId="48">#REF!</definedName>
    <definedName name="\b" localSheetId="21">#REF!</definedName>
    <definedName name="\b">#REF!</definedName>
    <definedName name="\c" localSheetId="47">#REF!</definedName>
    <definedName name="\c" localSheetId="48">#REF!</definedName>
    <definedName name="\c" localSheetId="21">#REF!</definedName>
    <definedName name="\c">#REF!</definedName>
    <definedName name="\d" localSheetId="47">#REF!</definedName>
    <definedName name="\d" localSheetId="48">#REF!</definedName>
    <definedName name="\d" localSheetId="21">#REF!</definedName>
    <definedName name="\d">#REF!</definedName>
    <definedName name="\e" localSheetId="47">#REF!</definedName>
    <definedName name="\e" localSheetId="48">#REF!</definedName>
    <definedName name="\e" localSheetId="21">#REF!</definedName>
    <definedName name="\e">#REF!</definedName>
    <definedName name="\f" localSheetId="47">#REF!</definedName>
    <definedName name="\f" localSheetId="48">#REF!</definedName>
    <definedName name="\f" localSheetId="21">#REF!</definedName>
    <definedName name="\f">#REF!</definedName>
    <definedName name="\g" localSheetId="47">#REF!</definedName>
    <definedName name="\g" localSheetId="48">#REF!</definedName>
    <definedName name="\g" localSheetId="21">#REF!</definedName>
    <definedName name="\g">#REF!</definedName>
    <definedName name="\j" localSheetId="47">#REF!</definedName>
    <definedName name="\j" localSheetId="48">#REF!</definedName>
    <definedName name="\j" localSheetId="21">#REF!</definedName>
    <definedName name="\j">#REF!</definedName>
    <definedName name="\k" localSheetId="47">#REF!</definedName>
    <definedName name="\k" localSheetId="48">#REF!</definedName>
    <definedName name="\k" localSheetId="21">#REF!</definedName>
    <definedName name="\k">#REF!</definedName>
    <definedName name="\m" localSheetId="47">#REF!</definedName>
    <definedName name="\m" localSheetId="48">#REF!</definedName>
    <definedName name="\m" localSheetId="21">#REF!</definedName>
    <definedName name="\m">#REF!</definedName>
    <definedName name="\n" localSheetId="47">#REF!</definedName>
    <definedName name="\n" localSheetId="48">#REF!</definedName>
    <definedName name="\n" localSheetId="21">#REF!</definedName>
    <definedName name="\n">#REF!</definedName>
    <definedName name="\o" localSheetId="47">#REF!</definedName>
    <definedName name="\o" localSheetId="48">#REF!</definedName>
    <definedName name="\o" localSheetId="21">#REF!</definedName>
    <definedName name="\o">#REF!</definedName>
    <definedName name="\p" localSheetId="47">#REF!</definedName>
    <definedName name="\p" localSheetId="48">#REF!</definedName>
    <definedName name="\p" localSheetId="21">#REF!</definedName>
    <definedName name="\p">#REF!</definedName>
    <definedName name="\s" localSheetId="47">#REF!</definedName>
    <definedName name="\s" localSheetId="48">#REF!</definedName>
    <definedName name="\s" localSheetId="21">#REF!</definedName>
    <definedName name="\s">#REF!</definedName>
    <definedName name="\t" localSheetId="47">#REF!</definedName>
    <definedName name="\t" localSheetId="48">#REF!</definedName>
    <definedName name="\t" localSheetId="21">#REF!</definedName>
    <definedName name="\t">#REF!</definedName>
    <definedName name="\w" localSheetId="47">#REF!</definedName>
    <definedName name="\w" localSheetId="48">#REF!</definedName>
    <definedName name="\w" localSheetId="21">#REF!</definedName>
    <definedName name="\w">#REF!</definedName>
    <definedName name="\x" localSheetId="47">#REF!</definedName>
    <definedName name="\x" localSheetId="48">#REF!</definedName>
    <definedName name="\x" localSheetId="21">#REF!</definedName>
    <definedName name="\x">#REF!</definedName>
    <definedName name="\z" localSheetId="47">#REF!</definedName>
    <definedName name="\z" localSheetId="48">#REF!</definedName>
    <definedName name="\z" localSheetId="21">#REF!</definedName>
    <definedName name="\z">#REF!</definedName>
    <definedName name="_" localSheetId="47">#REF!</definedName>
    <definedName name="_" localSheetId="48">#REF!</definedName>
    <definedName name="_" localSheetId="21">#REF!</definedName>
    <definedName name="_">#REF!</definedName>
    <definedName name="_.._D__D__D__D_" localSheetId="47">#REF!</definedName>
    <definedName name="_.._D__D__D__D_" localSheetId="48">#REF!</definedName>
    <definedName name="_.._D__D__D__D_" localSheetId="21">#REF!</definedName>
    <definedName name="_.._D__D__D__D_">#REF!</definedName>
    <definedName name="_________XL__ENTER_UNIT" localSheetId="47">#REF!</definedName>
    <definedName name="_________XL__ENTER_UNIT" localSheetId="48">#REF!</definedName>
    <definedName name="_________XL__ENTER_UNIT" localSheetId="21">#REF!</definedName>
    <definedName name="_________XL__ENTER_UNIT">#REF!</definedName>
    <definedName name="_______SCH6" localSheetId="47">'[1]04REL'!#REF!</definedName>
    <definedName name="_______SCH6" localSheetId="48">'[1]04REL'!#REF!</definedName>
    <definedName name="_______SCH6" localSheetId="21">'[1]04REL'!#REF!</definedName>
    <definedName name="_______SCH6">'[1]04REL'!#REF!</definedName>
    <definedName name="_______XL__ENTER_UNIT" localSheetId="47">#REF!</definedName>
    <definedName name="_______XL__ENTER_UNIT" localSheetId="48">#REF!</definedName>
    <definedName name="_______XL__ENTER_UNIT" localSheetId="21">#REF!</definedName>
    <definedName name="_______XL__ENTER_UNIT">#REF!</definedName>
    <definedName name="______SCH6" localSheetId="47">'[1]04REL'!#REF!</definedName>
    <definedName name="______SCH6" localSheetId="48">'[1]04REL'!#REF!</definedName>
    <definedName name="______SCH6" localSheetId="21">'[1]04REL'!#REF!</definedName>
    <definedName name="______SCH6">'[1]04REL'!#REF!</definedName>
    <definedName name="______XL__ENTER_UNIT" localSheetId="47">#REF!</definedName>
    <definedName name="______XL__ENTER_UNIT" localSheetId="48">#REF!</definedName>
    <definedName name="______XL__ENTER_UNIT" localSheetId="21">#REF!</definedName>
    <definedName name="______XL__ENTER_UNIT">#REF!</definedName>
    <definedName name="_____SCH6" localSheetId="47">'[1]04REL'!#REF!</definedName>
    <definedName name="_____SCH6" localSheetId="48">'[1]04REL'!#REF!</definedName>
    <definedName name="_____SCH6" localSheetId="21">'[1]04REL'!#REF!</definedName>
    <definedName name="_____SCH6">'[1]04REL'!#REF!</definedName>
    <definedName name="____SCH6" localSheetId="47">'[1]04REL'!#REF!</definedName>
    <definedName name="____SCH6" localSheetId="48">'[1]04REL'!#REF!</definedName>
    <definedName name="____SCH6" localSheetId="21">'[1]04REL'!#REF!</definedName>
    <definedName name="____SCH6">'[1]04REL'!#REF!</definedName>
    <definedName name="____XL__ENTER_UNIT" localSheetId="47">#REF!</definedName>
    <definedName name="____XL__ENTER_UNIT" localSheetId="48">#REF!</definedName>
    <definedName name="____XL__ENTER_UNIT" localSheetId="21">#REF!</definedName>
    <definedName name="____XL__ENTER_UNIT">#REF!</definedName>
    <definedName name="___INDEX_SHEET___ASAP_Utilities" localSheetId="47">#REF!</definedName>
    <definedName name="___INDEX_SHEET___ASAP_Utilities" localSheetId="48">#REF!</definedName>
    <definedName name="___INDEX_SHEET___ASAP_Utilities" localSheetId="21">#REF!</definedName>
    <definedName name="___INDEX_SHEET___ASAP_Utilities">#REF!</definedName>
    <definedName name="___SCH6" localSheetId="47">'[1]04REL'!#REF!</definedName>
    <definedName name="___SCH6" localSheetId="48">'[1]04REL'!#REF!</definedName>
    <definedName name="___SCH6" localSheetId="21">'[1]04REL'!#REF!</definedName>
    <definedName name="___SCH6">'[1]04REL'!#REF!</definedName>
    <definedName name="___XL__ENTER_UNIT" localSheetId="47">#REF!</definedName>
    <definedName name="___XL__ENTER_UNIT" localSheetId="48">#REF!</definedName>
    <definedName name="___XL__ENTER_UNIT" localSheetId="21">#REF!</definedName>
    <definedName name="___XL__ENTER_UNIT">#REF!</definedName>
    <definedName name="__123Graph_A" localSheetId="46" hidden="1">[2]CE!#REF!</definedName>
    <definedName name="__123Graph_A" localSheetId="47" hidden="1">[2]CE!#REF!</definedName>
    <definedName name="__123Graph_A" localSheetId="48" hidden="1">[2]CE!#REF!</definedName>
    <definedName name="__123Graph_A" localSheetId="17" hidden="1">[2]CE!#REF!</definedName>
    <definedName name="__123Graph_A" localSheetId="21" hidden="1">[2]CE!#REF!</definedName>
    <definedName name="__123Graph_A" hidden="1">[2]CE!#REF!</definedName>
    <definedName name="__123Graph_ASTNPLF" localSheetId="46" hidden="1">[2]CE!#REF!</definedName>
    <definedName name="__123Graph_ASTNPLF" localSheetId="47" hidden="1">[2]CE!#REF!</definedName>
    <definedName name="__123Graph_ASTNPLF" localSheetId="48" hidden="1">[2]CE!#REF!</definedName>
    <definedName name="__123Graph_ASTNPLF" localSheetId="17" hidden="1">[2]CE!#REF!</definedName>
    <definedName name="__123Graph_ASTNPLF" localSheetId="21" hidden="1">[2]CE!#REF!</definedName>
    <definedName name="__123Graph_ASTNPLF" hidden="1">[2]CE!#REF!</definedName>
    <definedName name="__123Graph_B" localSheetId="46" hidden="1">[2]CE!#REF!</definedName>
    <definedName name="__123Graph_B" localSheetId="47" hidden="1">[2]CE!#REF!</definedName>
    <definedName name="__123Graph_B" localSheetId="48" hidden="1">[2]CE!#REF!</definedName>
    <definedName name="__123Graph_B" localSheetId="17" hidden="1">[2]CE!#REF!</definedName>
    <definedName name="__123Graph_B" localSheetId="21" hidden="1">[2]CE!#REF!</definedName>
    <definedName name="__123Graph_B" hidden="1">[2]CE!#REF!</definedName>
    <definedName name="__123Graph_BSTNPLF" localSheetId="46" hidden="1">[2]CE!#REF!</definedName>
    <definedName name="__123Graph_BSTNPLF" localSheetId="47" hidden="1">[2]CE!#REF!</definedName>
    <definedName name="__123Graph_BSTNPLF" localSheetId="48" hidden="1">[2]CE!#REF!</definedName>
    <definedName name="__123Graph_BSTNPLF" localSheetId="17" hidden="1">[2]CE!#REF!</definedName>
    <definedName name="__123Graph_BSTNPLF" localSheetId="21" hidden="1">[2]CE!#REF!</definedName>
    <definedName name="__123Graph_BSTNPLF" hidden="1">[2]CE!#REF!</definedName>
    <definedName name="__123Graph_C" localSheetId="46" hidden="1">[2]CE!#REF!</definedName>
    <definedName name="__123Graph_C" localSheetId="47" hidden="1">[2]CE!#REF!</definedName>
    <definedName name="__123Graph_C" localSheetId="48" hidden="1">[2]CE!#REF!</definedName>
    <definedName name="__123Graph_C" localSheetId="17" hidden="1">[2]CE!#REF!</definedName>
    <definedName name="__123Graph_C" localSheetId="21" hidden="1">[2]CE!#REF!</definedName>
    <definedName name="__123Graph_C" hidden="1">[2]CE!#REF!</definedName>
    <definedName name="__123Graph_CSTNPLF" localSheetId="46" hidden="1">[2]CE!#REF!</definedName>
    <definedName name="__123Graph_CSTNPLF" localSheetId="47" hidden="1">[2]CE!#REF!</definedName>
    <definedName name="__123Graph_CSTNPLF" localSheetId="48" hidden="1">[2]CE!#REF!</definedName>
    <definedName name="__123Graph_CSTNPLF" localSheetId="17" hidden="1">[2]CE!#REF!</definedName>
    <definedName name="__123Graph_CSTNPLF" localSheetId="21" hidden="1">[2]CE!#REF!</definedName>
    <definedName name="__123Graph_CSTNPLF" hidden="1">[2]CE!#REF!</definedName>
    <definedName name="__123Graph_X" localSheetId="46" hidden="1">[2]CE!#REF!</definedName>
    <definedName name="__123Graph_X" localSheetId="47" hidden="1">[2]CE!#REF!</definedName>
    <definedName name="__123Graph_X" localSheetId="48" hidden="1">[2]CE!#REF!</definedName>
    <definedName name="__123Graph_X" localSheetId="17" hidden="1">[2]CE!#REF!</definedName>
    <definedName name="__123Graph_X" localSheetId="21" hidden="1">[2]CE!#REF!</definedName>
    <definedName name="__123Graph_X" hidden="1">[2]CE!#REF!</definedName>
    <definedName name="__123Graph_XSTNPLF" localSheetId="46" hidden="1">[2]CE!#REF!</definedName>
    <definedName name="__123Graph_XSTNPLF" localSheetId="47" hidden="1">[2]CE!#REF!</definedName>
    <definedName name="__123Graph_XSTNPLF" localSheetId="48" hidden="1">[2]CE!#REF!</definedName>
    <definedName name="__123Graph_XSTNPLF" localSheetId="17" hidden="1">[2]CE!#REF!</definedName>
    <definedName name="__123Graph_XSTNPLF" localSheetId="21" hidden="1">[2]CE!#REF!</definedName>
    <definedName name="__123Graph_XSTNPLF" hidden="1">[2]CE!#REF!</definedName>
    <definedName name="__DOWN_10__GOTO" localSheetId="47">#REF!</definedName>
    <definedName name="__DOWN_10__GOTO" localSheetId="48">#REF!</definedName>
    <definedName name="__DOWN_10__GOTO" localSheetId="21">#REF!</definedName>
    <definedName name="__DOWN_10__GOTO">#REF!</definedName>
    <definedName name="__ES84__EW84_0." localSheetId="47">#REF!</definedName>
    <definedName name="__ES84__EW84_0." localSheetId="48">#REF!</definedName>
    <definedName name="__ES84__EW84_0." localSheetId="21">#REF!</definedName>
    <definedName name="__ES84__EW84_0.">#REF!</definedName>
    <definedName name="__GOTO_EP84__AV" localSheetId="47">#REF!</definedName>
    <definedName name="__GOTO_EP84__AV" localSheetId="48">#REF!</definedName>
    <definedName name="__GOTO_EP84__AV" localSheetId="21">#REF!</definedName>
    <definedName name="__GOTO_EP84__AV">#REF!</definedName>
    <definedName name="__SCH6" localSheetId="47">'[1]04REL'!#REF!</definedName>
    <definedName name="__SCH6" localSheetId="48">'[1]04REL'!#REF!</definedName>
    <definedName name="__SCH6" localSheetId="21">'[1]04REL'!#REF!</definedName>
    <definedName name="__SCH6">'[1]04REL'!#REF!</definedName>
    <definedName name="__SUM_CS57..CS6" localSheetId="47">#REF!</definedName>
    <definedName name="__SUM_CS57..CS6" localSheetId="48">#REF!</definedName>
    <definedName name="__SUM_CS57..CS6" localSheetId="21">#REF!</definedName>
    <definedName name="__SUM_CS57..CS6">#REF!</definedName>
    <definedName name="__SUM_CS65..CS7" localSheetId="47">#REF!</definedName>
    <definedName name="__SUM_CS65..CS7" localSheetId="48">#REF!</definedName>
    <definedName name="__SUM_CS65..CS7" localSheetId="21">#REF!</definedName>
    <definedName name="__SUM_CS65..CS7">#REF!</definedName>
    <definedName name="__SUM_FQ20..FQ2" localSheetId="47">#REF!</definedName>
    <definedName name="__SUM_FQ20..FQ2" localSheetId="48">#REF!</definedName>
    <definedName name="__SUM_FQ20..FQ2" localSheetId="21">#REF!</definedName>
    <definedName name="__SUM_FQ20..FQ2">#REF!</definedName>
    <definedName name="__SUM_FQ28..FQ3" localSheetId="47">#REF!</definedName>
    <definedName name="__SUM_FQ28..FQ3" localSheetId="48">#REF!</definedName>
    <definedName name="__SUM_FQ28..FQ3" localSheetId="21">#REF!</definedName>
    <definedName name="__SUM_FQ28..FQ3">#REF!</definedName>
    <definedName name="__XL__ENTER_UNIT" localSheetId="47">#REF!</definedName>
    <definedName name="__XL__ENTER_UNIT" localSheetId="48">#REF!</definedName>
    <definedName name="__XL__ENTER_UNIT" localSheetId="21">#REF!</definedName>
    <definedName name="__XL__ENTER_UNIT">#REF!</definedName>
    <definedName name="_5" localSheetId="47">#REF!</definedName>
    <definedName name="_5" localSheetId="48">#REF!</definedName>
    <definedName name="_5" localSheetId="21">#REF!</definedName>
    <definedName name="_5">#REF!</definedName>
    <definedName name="_6" localSheetId="47">#REF!</definedName>
    <definedName name="_6" localSheetId="48">#REF!</definedName>
    <definedName name="_6" localSheetId="21">#REF!</definedName>
    <definedName name="_6">#REF!</definedName>
    <definedName name="_D___GOTO_GK112" localSheetId="47">#REF!</definedName>
    <definedName name="_D___GOTO_GK112" localSheetId="48">#REF!</definedName>
    <definedName name="_D___GOTO_GK112" localSheetId="21">#REF!</definedName>
    <definedName name="_D___GOTO_GK112">#REF!</definedName>
    <definedName name="_D___GOTO_GK56_" localSheetId="47">#REF!</definedName>
    <definedName name="_D___GOTO_GK56_" localSheetId="48">#REF!</definedName>
    <definedName name="_D___GOTO_GK56_" localSheetId="21">#REF!</definedName>
    <definedName name="_D___GOTO_GK56_">#REF!</definedName>
    <definedName name="_D__D___L___GOT" localSheetId="47">#REF!</definedName>
    <definedName name="_D__D___L___GOT" localSheetId="48">#REF!</definedName>
    <definedName name="_D__D___L___GOT" localSheetId="21">#REF!</definedName>
    <definedName name="_D__D___L___GOT">#REF!</definedName>
    <definedName name="_D__D__D___D__D" localSheetId="47">#REF!</definedName>
    <definedName name="_D__D__D___D__D" localSheetId="48">#REF!</definedName>
    <definedName name="_D__D__D___D__D" localSheetId="21">#REF!</definedName>
    <definedName name="_D__D__D___D__D">#REF!</definedName>
    <definedName name="_D_19__U_19_" localSheetId="47">#REF!</definedName>
    <definedName name="_D_19__U_19_" localSheetId="48">#REF!</definedName>
    <definedName name="_D_19__U_19_" localSheetId="21">#REF!</definedName>
    <definedName name="_D_19__U_19_">#REF!</definedName>
    <definedName name="_DOWN_9__RIGHT_" localSheetId="47">#REF!</definedName>
    <definedName name="_DOWN_9__RIGHT_" localSheetId="48">#REF!</definedName>
    <definedName name="_DOWN_9__RIGHT_" localSheetId="21">#REF!</definedName>
    <definedName name="_DOWN_9__RIGHT_">#REF!</definedName>
    <definedName name="_Fill" localSheetId="44" hidden="1">'F15'!#REF!</definedName>
    <definedName name="_Fill" localSheetId="46" hidden="1">#REF!</definedName>
    <definedName name="_Fill" localSheetId="47" hidden="1">#REF!</definedName>
    <definedName name="_Fill" localSheetId="48" hidden="1">#REF!</definedName>
    <definedName name="_Fill" localSheetId="17" hidden="1">#REF!</definedName>
    <definedName name="_Fill" localSheetId="21" hidden="1">#REF!</definedName>
    <definedName name="_Fill" hidden="1">#REF!</definedName>
    <definedName name="_xlnm._FilterDatabase" localSheetId="38" hidden="1">'F14.4'!$C$1:$C$60</definedName>
    <definedName name="_xlnm._FilterDatabase" localSheetId="4" hidden="1">'F2.1'!$A$10:$X$10</definedName>
    <definedName name="_xlnm._FilterDatabase" localSheetId="18" hidden="1">'F4.1'!$S$1:$S$64</definedName>
    <definedName name="_FROM__R__R__08" localSheetId="47">#REF!</definedName>
    <definedName name="_FROM__R__R__08" localSheetId="48">#REF!</definedName>
    <definedName name="_FROM__R__R__08" localSheetId="21">#REF!</definedName>
    <definedName name="_FROM__R__R__08">#REF!</definedName>
    <definedName name="_FROM__R__R__16" localSheetId="47">#REF!</definedName>
    <definedName name="_FROM__R__R__16" localSheetId="48">#REF!</definedName>
    <definedName name="_FROM__R__R__16" localSheetId="21">#REF!</definedName>
    <definedName name="_FROM__R__R__16">#REF!</definedName>
    <definedName name="_GENERATION__R_" localSheetId="47">#REF!</definedName>
    <definedName name="_GENERATION__R_" localSheetId="48">#REF!</definedName>
    <definedName name="_GENERATION__R_" localSheetId="21">#REF!</definedName>
    <definedName name="_GENERATION__R_">#REF!</definedName>
    <definedName name="_GOTO_BT49__R__" localSheetId="47">#REF!</definedName>
    <definedName name="_GOTO_BT49__R__" localSheetId="48">#REF!</definedName>
    <definedName name="_GOTO_BT49__R__" localSheetId="21">#REF!</definedName>
    <definedName name="_GOTO_BT49__R__">#REF!</definedName>
    <definedName name="_GOTO_CF11__?__" localSheetId="47">#REF!</definedName>
    <definedName name="_GOTO_CF11__?__" localSheetId="48">#REF!</definedName>
    <definedName name="_GOTO_CF11__?__" localSheetId="21">#REF!</definedName>
    <definedName name="_GOTO_CF11__?__">#REF!</definedName>
    <definedName name="_GOTO_EO75__WEK" localSheetId="47">#REF!</definedName>
    <definedName name="_GOTO_EO75__WEK" localSheetId="48">#REF!</definedName>
    <definedName name="_GOTO_EO75__WEK" localSheetId="21">#REF!</definedName>
    <definedName name="_GOTO_EO75__WEK">#REF!</definedName>
    <definedName name="_GOTO_EP82__PEA" localSheetId="47">#REF!</definedName>
    <definedName name="_GOTO_EP82__PEA" localSheetId="48">#REF!</definedName>
    <definedName name="_GOTO_EP82__PEA" localSheetId="21">#REF!</definedName>
    <definedName name="_GOTO_EP82__PEA">#REF!</definedName>
    <definedName name="_GOTO_EP86__PER" localSheetId="47">#REF!</definedName>
    <definedName name="_GOTO_EP86__PER" localSheetId="48">#REF!</definedName>
    <definedName name="_GOTO_EP86__PER" localSheetId="21">#REF!</definedName>
    <definedName name="_GOTO_EP86__PER">#REF!</definedName>
    <definedName name="_GOTO_FO112__RV" localSheetId="47">#REF!</definedName>
    <definedName name="_GOTO_FO112__RV" localSheetId="48">#REF!</definedName>
    <definedName name="_GOTO_FO112__RV" localSheetId="21">#REF!</definedName>
    <definedName name="_GOTO_FO112__RV">#REF!</definedName>
    <definedName name="_GOTO_FO56__RV_" localSheetId="47">#REF!</definedName>
    <definedName name="_GOTO_FO56__RV_" localSheetId="48">#REF!</definedName>
    <definedName name="_GOTO_FO56__RV_" localSheetId="21">#REF!</definedName>
    <definedName name="_GOTO_FO56__RV_">#REF!</definedName>
    <definedName name="_HOME__GOTO_M14" localSheetId="47">#REF!</definedName>
    <definedName name="_HOME__GOTO_M14" localSheetId="48">#REF!</definedName>
    <definedName name="_HOME__GOTO_M14" localSheetId="21">#REF!</definedName>
    <definedName name="_HOME__GOTO_M14">#REF!</definedName>
    <definedName name="_Order1" hidden="1">255</definedName>
    <definedName name="_PLF__R__R___ES" localSheetId="47">#REF!</definedName>
    <definedName name="_PLF__R__R___ES" localSheetId="48">#REF!</definedName>
    <definedName name="_PLF__R__R___ES" localSheetId="21">#REF!</definedName>
    <definedName name="_PLF__R__R___ES">#REF!</definedName>
    <definedName name="_RV_DOWN_6__LEF" localSheetId="47">#REF!</definedName>
    <definedName name="_RV_DOWN_6__LEF" localSheetId="48">#REF!</definedName>
    <definedName name="_RV_DOWN_6__LEF" localSheetId="21">#REF!</definedName>
    <definedName name="_RV_DOWN_6__LEF">#REF!</definedName>
    <definedName name="_SCH6" localSheetId="47">'[1]04REL'!#REF!</definedName>
    <definedName name="_SCH6" localSheetId="48">'[1]04REL'!#REF!</definedName>
    <definedName name="_SCH6" localSheetId="21">'[1]04REL'!#REF!</definedName>
    <definedName name="_SCH6">'[1]04REL'!#REF!</definedName>
    <definedName name="_SUM_DI14..DI21" localSheetId="47">#REF!</definedName>
    <definedName name="_SUM_DI14..DI21" localSheetId="48">#REF!</definedName>
    <definedName name="_SUM_DI14..DI21" localSheetId="21">#REF!</definedName>
    <definedName name="_SUM_DI14..DI21">#REF!</definedName>
    <definedName name="_SUM_DI22..DI29" localSheetId="47">#REF!</definedName>
    <definedName name="_SUM_DI22..DI29" localSheetId="48">#REF!</definedName>
    <definedName name="_SUM_DI22..DI29" localSheetId="21">#REF!</definedName>
    <definedName name="_SUM_DI22..DI29">#REF!</definedName>
    <definedName name="_U__END__U__D__" localSheetId="47">#REF!</definedName>
    <definedName name="_U__END__U__D__" localSheetId="48">#REF!</definedName>
    <definedName name="_U__END__U__D__" localSheetId="21">#REF!</definedName>
    <definedName name="_U__END__U__D__">#REF!</definedName>
    <definedName name="_U__U__END__U__" localSheetId="47">#REF!</definedName>
    <definedName name="_U__U__END__U__" localSheetId="48">#REF!</definedName>
    <definedName name="_U__U__END__U__" localSheetId="21">#REF!</definedName>
    <definedName name="_U__U__END__U__">#REF!</definedName>
    <definedName name="_U__U__U__U__U_" localSheetId="47">#REF!</definedName>
    <definedName name="_U__U__U__U__U_" localSheetId="48">#REF!</definedName>
    <definedName name="_U__U__U__U__U_" localSheetId="21">#REF!</definedName>
    <definedName name="_U__U__U__U__U_">#REF!</definedName>
    <definedName name="_WGPD_GOTO_CO10" localSheetId="47">#REF!</definedName>
    <definedName name="_WGPD_GOTO_CO10" localSheetId="48">#REF!</definedName>
    <definedName name="_WGPD_GOTO_CO10" localSheetId="21">#REF!</definedName>
    <definedName name="_WGPD_GOTO_CO10">#REF!</definedName>
    <definedName name="A" localSheetId="47">#REF!</definedName>
    <definedName name="A" localSheetId="48">#REF!</definedName>
    <definedName name="A" localSheetId="21">#REF!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47">#REF!</definedName>
    <definedName name="AV" localSheetId="48">#REF!</definedName>
    <definedName name="AV" localSheetId="21">#REF!</definedName>
    <definedName name="AV">#REF!</definedName>
    <definedName name="C_Data_1" localSheetId="47">'[5]2000-01'!#REF!</definedName>
    <definedName name="C_Data_1" localSheetId="48">'[5]2000-01'!#REF!</definedName>
    <definedName name="C_Data_1" localSheetId="21">'[5]2000-01'!#REF!</definedName>
    <definedName name="C_Data_1">'[5]2000-01'!#REF!</definedName>
    <definedName name="C_Data_2" localSheetId="47">'[5]2000-01'!#REF!</definedName>
    <definedName name="C_Data_2" localSheetId="48">'[5]2000-01'!#REF!</definedName>
    <definedName name="C_Data_2" localSheetId="21">'[5]2000-01'!#REF!</definedName>
    <definedName name="C_Data_2">'[5]2000-01'!#REF!</definedName>
    <definedName name="CM10_C_RIGHT___" localSheetId="47">#REF!</definedName>
    <definedName name="CM10_C_RIGHT___" localSheetId="48">#REF!</definedName>
    <definedName name="CM10_C_RIGHT___" localSheetId="21">#REF!</definedName>
    <definedName name="CM10_C_RIGHT___">#REF!</definedName>
    <definedName name="CV" localSheetId="47">#REF!</definedName>
    <definedName name="CV" localSheetId="48">#REF!</definedName>
    <definedName name="CV" localSheetId="21">#REF!</definedName>
    <definedName name="CV">#REF!</definedName>
    <definedName name="D">#N/A</definedName>
    <definedName name="Debt_Pct">[6]Assumptions!$B$13</definedName>
    <definedName name="dpc">'[7]dpc cost'!$D$1</definedName>
    <definedName name="E_315MVA_Addl_Page1" localSheetId="47">#REF!</definedName>
    <definedName name="E_315MVA_Addl_Page1" localSheetId="48">#REF!</definedName>
    <definedName name="E_315MVA_Addl_Page1" localSheetId="21">#REF!</definedName>
    <definedName name="E_315MVA_Addl_Page1">#REF!</definedName>
    <definedName name="E_315MVA_Addl_Page2" localSheetId="47">#REF!</definedName>
    <definedName name="E_315MVA_Addl_Page2" localSheetId="48">#REF!</definedName>
    <definedName name="E_315MVA_Addl_Page2" localSheetId="21">#REF!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47">#REF!</definedName>
    <definedName name="EscAGExp" localSheetId="48">#REF!</definedName>
    <definedName name="EscAGExp" localSheetId="21">#REF!</definedName>
    <definedName name="EscAGExp">#REF!</definedName>
    <definedName name="EscCoal" localSheetId="47">#REF!</definedName>
    <definedName name="EscCoal" localSheetId="48">#REF!</definedName>
    <definedName name="EscCoal" localSheetId="21">#REF!</definedName>
    <definedName name="EscCoal">#REF!</definedName>
    <definedName name="EscDomGas" localSheetId="47">#REF!</definedName>
    <definedName name="EscDomGas" localSheetId="48">#REF!</definedName>
    <definedName name="EscDomGas" localSheetId="21">#REF!</definedName>
    <definedName name="EscDomGas">#REF!</definedName>
    <definedName name="EscEmpExp" localSheetId="47">#REF!</definedName>
    <definedName name="EscEmpExp" localSheetId="48">#REF!</definedName>
    <definedName name="EscEmpExp" localSheetId="21">#REF!</definedName>
    <definedName name="EscEmpExp">#REF!</definedName>
    <definedName name="EscLNGas" localSheetId="47">#REF!</definedName>
    <definedName name="EscLNGas" localSheetId="48">#REF!</definedName>
    <definedName name="EscLNGas" localSheetId="21">#REF!</definedName>
    <definedName name="EscLNGas">#REF!</definedName>
    <definedName name="EscOil" localSheetId="47">#REF!</definedName>
    <definedName name="EscOil" localSheetId="48">#REF!</definedName>
    <definedName name="EscOil" localSheetId="21">#REF!</definedName>
    <definedName name="EscOil">#REF!</definedName>
    <definedName name="EscOtherIncome" localSheetId="47">#REF!</definedName>
    <definedName name="EscOtherIncome" localSheetId="48">#REF!</definedName>
    <definedName name="EscOtherIncome" localSheetId="21">#REF!</definedName>
    <definedName name="EscOtherIncome">#REF!</definedName>
    <definedName name="EscOtherVarCharge" localSheetId="47">#REF!</definedName>
    <definedName name="EscOtherVarCharge" localSheetId="48">#REF!</definedName>
    <definedName name="EscOtherVarCharge" localSheetId="21">#REF!</definedName>
    <definedName name="EscOtherVarCharge">#REF!</definedName>
    <definedName name="EscRMExp" localSheetId="47">#REF!</definedName>
    <definedName name="EscRMExp" localSheetId="48">#REF!</definedName>
    <definedName name="EscRMExp" localSheetId="21">#REF!</definedName>
    <definedName name="EscRMExp">#REF!</definedName>
    <definedName name="FAX" localSheetId="47">#REF!</definedName>
    <definedName name="FAX" localSheetId="48">#REF!</definedName>
    <definedName name="FAX" localSheetId="21">#REF!</definedName>
    <definedName name="FAX">#REF!</definedName>
    <definedName name="FinCharge">[6]Assumptions!$B$25</definedName>
    <definedName name="Fuel_Exp_CY" localSheetId="47">#REF!</definedName>
    <definedName name="Fuel_Exp_CY" localSheetId="48">#REF!</definedName>
    <definedName name="Fuel_Exp_CY" localSheetId="21">#REF!</definedName>
    <definedName name="Fuel_Exp_CY">#REF!</definedName>
    <definedName name="Fuel_Exp_EY" localSheetId="47">#REF!</definedName>
    <definedName name="Fuel_Exp_EY" localSheetId="48">#REF!</definedName>
    <definedName name="Fuel_Exp_EY" localSheetId="21">#REF!</definedName>
    <definedName name="Fuel_Exp_EY">#REF!</definedName>
    <definedName name="Fuel_Exp_PY" localSheetId="47">#REF!</definedName>
    <definedName name="Fuel_Exp_PY" localSheetId="48">#REF!</definedName>
    <definedName name="Fuel_Exp_PY" localSheetId="21">#REF!</definedName>
    <definedName name="Fuel_Exp_PY">#REF!</definedName>
    <definedName name="GR" localSheetId="47">#REF!</definedName>
    <definedName name="GR" localSheetId="48">#REF!</definedName>
    <definedName name="GR" localSheetId="21">#REF!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47">#REF!</definedName>
    <definedName name="IntRate12" localSheetId="48">#REF!</definedName>
    <definedName name="IntRate12" localSheetId="21">#REF!</definedName>
    <definedName name="IntRate12">#REF!</definedName>
    <definedName name="IntRate13" localSheetId="47">#REF!</definedName>
    <definedName name="IntRate13" localSheetId="48">#REF!</definedName>
    <definedName name="IntRate13" localSheetId="21">#REF!</definedName>
    <definedName name="IntRate13">#REF!</definedName>
    <definedName name="IntRateWC11" localSheetId="47">#REF!</definedName>
    <definedName name="IntRateWC11" localSheetId="48">#REF!</definedName>
    <definedName name="IntRateWC11" localSheetId="21">#REF!</definedName>
    <definedName name="IntRateWC11">#REF!</definedName>
    <definedName name="IntRateWC12" localSheetId="47">#REF!</definedName>
    <definedName name="IntRateWC12" localSheetId="48">#REF!</definedName>
    <definedName name="IntRateWC12" localSheetId="21">#REF!</definedName>
    <definedName name="IntRateWC12">#REF!</definedName>
    <definedName name="IntRateWC13" localSheetId="47">#REF!</definedName>
    <definedName name="IntRateWC13" localSheetId="48">#REF!</definedName>
    <definedName name="IntRateWC13" localSheetId="21">#REF!</definedName>
    <definedName name="IntRateWC13">#REF!</definedName>
    <definedName name="Intt_Charge_cY" localSheetId="47">#REF!,#REF!</definedName>
    <definedName name="Intt_Charge_cY" localSheetId="48">#REF!,#REF!</definedName>
    <definedName name="Intt_Charge_cY" localSheetId="21">#REF!,#REF!</definedName>
    <definedName name="Intt_Charge_cY">#REF!,#REF!</definedName>
    <definedName name="Intt_Charge_cy_1">'[10]A 3.7'!$H$35,'[10]A 3.7'!$H$44</definedName>
    <definedName name="Intt_Charge_eY" localSheetId="47">#REF!,#REF!</definedName>
    <definedName name="Intt_Charge_eY" localSheetId="48">#REF!,#REF!</definedName>
    <definedName name="Intt_Charge_eY" localSheetId="21">#REF!,#REF!</definedName>
    <definedName name="Intt_Charge_eY">#REF!,#REF!</definedName>
    <definedName name="Intt_Charge_ey_1">'[10]A 3.7'!$I$35,'[10]A 3.7'!$I$44</definedName>
    <definedName name="Intt_Charge_PY" localSheetId="47">#REF!,#REF!</definedName>
    <definedName name="Intt_Charge_PY" localSheetId="48">#REF!,#REF!</definedName>
    <definedName name="Intt_Charge_PY" localSheetId="21">#REF!,#REF!</definedName>
    <definedName name="Intt_Charge_PY">#REF!,#REF!</definedName>
    <definedName name="Intt_Charge_py_1">'[10]A 3.7'!$G$35,'[10]A 3.7'!$G$44</definedName>
    <definedName name="IsCircular" localSheetId="47">#REF!</definedName>
    <definedName name="IsCircular" localSheetId="48">#REF!</definedName>
    <definedName name="IsCircular" localSheetId="21">#REF!</definedName>
    <definedName name="IsCircular">#REF!</definedName>
    <definedName name="K2000_">#N/A</definedName>
    <definedName name="LTR_M_NEW" localSheetId="47">#REF!</definedName>
    <definedName name="LTR_M_NEW" localSheetId="48">#REF!</definedName>
    <definedName name="LTR_M_NEW" localSheetId="21">#REF!</definedName>
    <definedName name="LTR_M_NEW">#REF!</definedName>
    <definedName name="LTR_MOR" localSheetId="47">#REF!</definedName>
    <definedName name="LTR_MOR" localSheetId="48">#REF!</definedName>
    <definedName name="LTR_MOR" localSheetId="21">#REF!</definedName>
    <definedName name="LTR_MOR">#REF!</definedName>
    <definedName name="new" localSheetId="44" hidden="1">[11]CE!#REF!</definedName>
    <definedName name="new" localSheetId="46" hidden="1">[11]CE!#REF!</definedName>
    <definedName name="new" localSheetId="47" hidden="1">[11]CE!#REF!</definedName>
    <definedName name="new" localSheetId="48" hidden="1">[11]CE!#REF!</definedName>
    <definedName name="new" localSheetId="17" hidden="1">[11]CE!#REF!</definedName>
    <definedName name="new" localSheetId="21" hidden="1">[11]CE!#REF!</definedName>
    <definedName name="new" hidden="1">[11]CE!#REF!</definedName>
    <definedName name="O" localSheetId="47">#REF!</definedName>
    <definedName name="O" localSheetId="48">#REF!</definedName>
    <definedName name="O" localSheetId="21">#REF!</definedName>
    <definedName name="O">#REF!</definedName>
    <definedName name="p" localSheetId="47">#REF!</definedName>
    <definedName name="p" localSheetId="48">#REF!</definedName>
    <definedName name="p" localSheetId="21">#REF!</definedName>
    <definedName name="p">#REF!</definedName>
    <definedName name="PAGE1" localSheetId="47">#REF!</definedName>
    <definedName name="PAGE1" localSheetId="48">#REF!</definedName>
    <definedName name="PAGE1" localSheetId="21">#REF!</definedName>
    <definedName name="PAGE1">#REF!</definedName>
    <definedName name="page10" localSheetId="47">#REF!</definedName>
    <definedName name="page10" localSheetId="48">#REF!</definedName>
    <definedName name="page10" localSheetId="21">#REF!</definedName>
    <definedName name="page10">#REF!</definedName>
    <definedName name="PAGE10_6" localSheetId="47">#REF!</definedName>
    <definedName name="PAGE10_6" localSheetId="48">#REF!</definedName>
    <definedName name="PAGE10_6" localSheetId="21">#REF!</definedName>
    <definedName name="PAGE10_6">#REF!</definedName>
    <definedName name="PAGE11_6" localSheetId="47">#REF!</definedName>
    <definedName name="PAGE11_6" localSheetId="48">#REF!</definedName>
    <definedName name="PAGE11_6" localSheetId="21">#REF!</definedName>
    <definedName name="PAGE11_6">#REF!</definedName>
    <definedName name="PAGE12_6" localSheetId="47">#REF!</definedName>
    <definedName name="PAGE12_6" localSheetId="48">#REF!</definedName>
    <definedName name="PAGE12_6" localSheetId="21">#REF!</definedName>
    <definedName name="PAGE12_6">#REF!</definedName>
    <definedName name="PAGE14" localSheetId="47">#REF!</definedName>
    <definedName name="PAGE14" localSheetId="48">#REF!</definedName>
    <definedName name="PAGE14" localSheetId="21">#REF!</definedName>
    <definedName name="PAGE14">#REF!</definedName>
    <definedName name="PAGE15" localSheetId="47">#REF!</definedName>
    <definedName name="PAGE15" localSheetId="48">#REF!</definedName>
    <definedName name="PAGE15" localSheetId="21">#REF!</definedName>
    <definedName name="PAGE15">#REF!</definedName>
    <definedName name="PAGE16" localSheetId="47">#REF!</definedName>
    <definedName name="PAGE16" localSheetId="48">#REF!</definedName>
    <definedName name="PAGE16" localSheetId="21">#REF!</definedName>
    <definedName name="PAGE16">#REF!</definedName>
    <definedName name="PAGE17" localSheetId="47">#REF!</definedName>
    <definedName name="PAGE17" localSheetId="48">#REF!</definedName>
    <definedName name="PAGE17" localSheetId="21">#REF!</definedName>
    <definedName name="PAGE17">#REF!</definedName>
    <definedName name="PAGE18" localSheetId="47">#REF!</definedName>
    <definedName name="PAGE18" localSheetId="48">#REF!</definedName>
    <definedName name="PAGE18" localSheetId="21">#REF!</definedName>
    <definedName name="PAGE18">#REF!</definedName>
    <definedName name="PAGE19" localSheetId="47">#REF!</definedName>
    <definedName name="PAGE19" localSheetId="48">#REF!</definedName>
    <definedName name="PAGE19" localSheetId="21">#REF!</definedName>
    <definedName name="PAGE19">#REF!</definedName>
    <definedName name="PAGE2" localSheetId="47">#REF!</definedName>
    <definedName name="PAGE2" localSheetId="48">#REF!</definedName>
    <definedName name="PAGE2" localSheetId="21">#REF!</definedName>
    <definedName name="PAGE2">#REF!</definedName>
    <definedName name="PAGE2_6" localSheetId="47">#REF!</definedName>
    <definedName name="PAGE2_6" localSheetId="48">#REF!</definedName>
    <definedName name="PAGE2_6" localSheetId="21">#REF!</definedName>
    <definedName name="PAGE2_6">#REF!</definedName>
    <definedName name="PAGE20" localSheetId="47">#REF!</definedName>
    <definedName name="PAGE20" localSheetId="48">#REF!</definedName>
    <definedName name="PAGE20" localSheetId="21">#REF!</definedName>
    <definedName name="PAGE20">#REF!</definedName>
    <definedName name="PAGE21" localSheetId="47">#REF!</definedName>
    <definedName name="PAGE21" localSheetId="48">#REF!</definedName>
    <definedName name="PAGE21" localSheetId="21">#REF!</definedName>
    <definedName name="PAGE21">#REF!</definedName>
    <definedName name="PAGE210" localSheetId="47">#REF!</definedName>
    <definedName name="PAGE210" localSheetId="48">#REF!</definedName>
    <definedName name="PAGE210" localSheetId="21">#REF!</definedName>
    <definedName name="PAGE210">#REF!</definedName>
    <definedName name="PAGE22" localSheetId="47">#REF!</definedName>
    <definedName name="PAGE22" localSheetId="48">#REF!</definedName>
    <definedName name="PAGE22" localSheetId="21">#REF!</definedName>
    <definedName name="PAGE22">#REF!</definedName>
    <definedName name="PAGE23" localSheetId="47">#REF!</definedName>
    <definedName name="PAGE23" localSheetId="48">#REF!</definedName>
    <definedName name="PAGE23" localSheetId="21">#REF!</definedName>
    <definedName name="PAGE23">#REF!</definedName>
    <definedName name="PAGE24" localSheetId="47">#REF!</definedName>
    <definedName name="PAGE24" localSheetId="48">#REF!</definedName>
    <definedName name="PAGE24" localSheetId="21">#REF!</definedName>
    <definedName name="PAGE24">#REF!</definedName>
    <definedName name="PAGE25" localSheetId="47">#REF!</definedName>
    <definedName name="PAGE25" localSheetId="48">#REF!</definedName>
    <definedName name="PAGE25" localSheetId="21">#REF!</definedName>
    <definedName name="PAGE25">#REF!</definedName>
    <definedName name="PAGE26" localSheetId="47">#REF!</definedName>
    <definedName name="PAGE26" localSheetId="48">#REF!</definedName>
    <definedName name="PAGE26" localSheetId="21">#REF!</definedName>
    <definedName name="PAGE26">#REF!</definedName>
    <definedName name="PAGE27" localSheetId="47">#REF!</definedName>
    <definedName name="PAGE27" localSheetId="48">#REF!</definedName>
    <definedName name="PAGE27" localSheetId="21">#REF!</definedName>
    <definedName name="PAGE27">#REF!</definedName>
    <definedName name="PAGE28" localSheetId="47">#REF!</definedName>
    <definedName name="PAGE28" localSheetId="48">#REF!</definedName>
    <definedName name="PAGE28" localSheetId="21">#REF!</definedName>
    <definedName name="PAGE28">#REF!</definedName>
    <definedName name="PAGE29" localSheetId="47">#REF!</definedName>
    <definedName name="PAGE29" localSheetId="48">#REF!</definedName>
    <definedName name="PAGE29" localSheetId="21">#REF!</definedName>
    <definedName name="PAGE29">#REF!</definedName>
    <definedName name="PAGE3_6" localSheetId="47">#REF!</definedName>
    <definedName name="PAGE3_6" localSheetId="48">#REF!</definedName>
    <definedName name="PAGE3_6" localSheetId="21">#REF!</definedName>
    <definedName name="PAGE3_6">#REF!</definedName>
    <definedName name="page34" localSheetId="47">#REF!</definedName>
    <definedName name="page34" localSheetId="48">#REF!</definedName>
    <definedName name="page34" localSheetId="21">#REF!</definedName>
    <definedName name="page34">#REF!</definedName>
    <definedName name="Page35" localSheetId="47">#REF!</definedName>
    <definedName name="Page35" localSheetId="48">#REF!</definedName>
    <definedName name="Page35" localSheetId="21">#REF!</definedName>
    <definedName name="Page35">#REF!</definedName>
    <definedName name="PAGE4_6" localSheetId="47">#REF!</definedName>
    <definedName name="PAGE4_6" localSheetId="48">#REF!</definedName>
    <definedName name="PAGE4_6" localSheetId="21">#REF!</definedName>
    <definedName name="PAGE4_6">#REF!</definedName>
    <definedName name="PAGE5_6" localSheetId="47">#REF!</definedName>
    <definedName name="PAGE5_6" localSheetId="48">#REF!</definedName>
    <definedName name="PAGE5_6" localSheetId="21">#REF!</definedName>
    <definedName name="PAGE5_6">#REF!</definedName>
    <definedName name="page50" localSheetId="47">#REF!</definedName>
    <definedName name="page50" localSheetId="48">#REF!</definedName>
    <definedName name="page50" localSheetId="21">#REF!</definedName>
    <definedName name="page50">#REF!</definedName>
    <definedName name="page51" localSheetId="47">#REF!</definedName>
    <definedName name="page51" localSheetId="48">#REF!</definedName>
    <definedName name="page51" localSheetId="21">#REF!</definedName>
    <definedName name="page51">#REF!</definedName>
    <definedName name="page52" localSheetId="47">#REF!</definedName>
    <definedName name="page52" localSheetId="48">#REF!</definedName>
    <definedName name="page52" localSheetId="21">#REF!</definedName>
    <definedName name="page52">#REF!</definedName>
    <definedName name="PAGE6" localSheetId="47">#REF!</definedName>
    <definedName name="PAGE6" localSheetId="48">#REF!</definedName>
    <definedName name="PAGE6" localSheetId="21">#REF!</definedName>
    <definedName name="PAGE6">#REF!</definedName>
    <definedName name="PAGE6_6" localSheetId="47">#REF!</definedName>
    <definedName name="PAGE6_6" localSheetId="48">#REF!</definedName>
    <definedName name="PAGE6_6" localSheetId="21">#REF!</definedName>
    <definedName name="PAGE6_6">#REF!</definedName>
    <definedName name="PAGE7" localSheetId="47">#REF!</definedName>
    <definedName name="PAGE7" localSheetId="48">#REF!</definedName>
    <definedName name="PAGE7" localSheetId="21">#REF!</definedName>
    <definedName name="PAGE7">#REF!</definedName>
    <definedName name="PAGE7_6" localSheetId="47">#REF!</definedName>
    <definedName name="PAGE7_6" localSheetId="48">#REF!</definedName>
    <definedName name="PAGE7_6" localSheetId="21">#REF!</definedName>
    <definedName name="PAGE7_6">#REF!</definedName>
    <definedName name="PAGE8" localSheetId="47">#REF!</definedName>
    <definedName name="PAGE8" localSheetId="48">#REF!</definedName>
    <definedName name="PAGE8" localSheetId="21">#REF!</definedName>
    <definedName name="PAGE8">#REF!</definedName>
    <definedName name="PAGE8_6U1A" localSheetId="47">#REF!</definedName>
    <definedName name="PAGE8_6U1A" localSheetId="48">#REF!</definedName>
    <definedName name="PAGE8_6U1A" localSheetId="21">#REF!</definedName>
    <definedName name="PAGE8_6U1A">#REF!</definedName>
    <definedName name="PAGE8_6U1B" localSheetId="47">#REF!</definedName>
    <definedName name="PAGE8_6U1B" localSheetId="48">#REF!</definedName>
    <definedName name="PAGE8_6U1B" localSheetId="21">#REF!</definedName>
    <definedName name="PAGE8_6U1B">#REF!</definedName>
    <definedName name="PAGE8_6U2A" localSheetId="47">#REF!</definedName>
    <definedName name="PAGE8_6U2A" localSheetId="48">#REF!</definedName>
    <definedName name="PAGE8_6U2A" localSheetId="21">#REF!</definedName>
    <definedName name="PAGE8_6U2A">#REF!</definedName>
    <definedName name="PAGE8_6U2B" localSheetId="47">#REF!</definedName>
    <definedName name="PAGE8_6U2B" localSheetId="48">#REF!</definedName>
    <definedName name="PAGE8_6U2B" localSheetId="21">#REF!</definedName>
    <definedName name="PAGE8_6U2B">#REF!</definedName>
    <definedName name="PAGE8_6U3A" localSheetId="47">#REF!</definedName>
    <definedName name="PAGE8_6U3A" localSheetId="48">#REF!</definedName>
    <definedName name="PAGE8_6U3A" localSheetId="21">#REF!</definedName>
    <definedName name="PAGE8_6U3A">#REF!</definedName>
    <definedName name="PAGE8_6U3B" localSheetId="47">#REF!</definedName>
    <definedName name="PAGE8_6U3B" localSheetId="48">#REF!</definedName>
    <definedName name="PAGE8_6U3B" localSheetId="21">#REF!</definedName>
    <definedName name="PAGE8_6U3B">#REF!</definedName>
    <definedName name="PAGE9" localSheetId="47">#REF!</definedName>
    <definedName name="PAGE9" localSheetId="48">#REF!</definedName>
    <definedName name="PAGE9" localSheetId="21">#REF!</definedName>
    <definedName name="PAGE9">#REF!</definedName>
    <definedName name="PAGE9_6" localSheetId="47">#REF!</definedName>
    <definedName name="PAGE9_6" localSheetId="48">#REF!</definedName>
    <definedName name="PAGE9_6" localSheetId="21">#REF!</definedName>
    <definedName name="PAGE9_6">#REF!</definedName>
    <definedName name="Pop_Ratio" localSheetId="47">#REF!</definedName>
    <definedName name="Pop_Ratio" localSheetId="48">#REF!</definedName>
    <definedName name="Pop_Ratio" localSheetId="21">#REF!</definedName>
    <definedName name="Pop_Ratio">#REF!</definedName>
    <definedName name="PRF_1" localSheetId="47">#REF!</definedName>
    <definedName name="PRF_1" localSheetId="48">#REF!</definedName>
    <definedName name="PRF_1" localSheetId="21">#REF!</definedName>
    <definedName name="PRF_1">#REF!</definedName>
    <definedName name="PRF_2_P1" localSheetId="47">#REF!</definedName>
    <definedName name="PRF_2_P1" localSheetId="48">#REF!</definedName>
    <definedName name="PRF_2_P1" localSheetId="21">#REF!</definedName>
    <definedName name="PRF_2_P1">#REF!</definedName>
    <definedName name="PRF_2_P2" localSheetId="47">#REF!</definedName>
    <definedName name="PRF_2_P2" localSheetId="48">#REF!</definedName>
    <definedName name="PRF_2_P2" localSheetId="21">#REF!</definedName>
    <definedName name="PRF_2_P2">#REF!</definedName>
    <definedName name="PRF_3_AN1" localSheetId="47">#REF!</definedName>
    <definedName name="PRF_3_AN1" localSheetId="48">#REF!</definedName>
    <definedName name="PRF_3_AN1" localSheetId="21">#REF!</definedName>
    <definedName name="PRF_3_AN1">#REF!</definedName>
    <definedName name="PRF_3_AN2" localSheetId="47">#REF!</definedName>
    <definedName name="PRF_3_AN2" localSheetId="48">#REF!</definedName>
    <definedName name="PRF_3_AN2" localSheetId="21">#REF!</definedName>
    <definedName name="PRF_3_AN2">#REF!</definedName>
    <definedName name="PRF_3_AN3" localSheetId="47">#REF!</definedName>
    <definedName name="PRF_3_AN3" localSheetId="48">#REF!</definedName>
    <definedName name="PRF_3_AN3" localSheetId="21">#REF!</definedName>
    <definedName name="PRF_3_AN3">#REF!</definedName>
    <definedName name="_xlnm.Print_Area" localSheetId="2">'F1'!$A$1:$X$30</definedName>
    <definedName name="_xlnm.Print_Area" localSheetId="3">'F1.1'!$A$1:$Q$18</definedName>
    <definedName name="_xlnm.Print_Area" localSheetId="32">'F11'!$A$1:$T$29</definedName>
    <definedName name="_xlnm.Print_Area" localSheetId="38">'F14.4'!$A$1:$N$16</definedName>
    <definedName name="_xlnm.Print_Area" localSheetId="40">'F14.6'!$A$1:$C$41</definedName>
    <definedName name="_xlnm.Print_Area" localSheetId="46">'F17'!$A$1:$J$69</definedName>
    <definedName name="_xlnm.Print_Area" localSheetId="47">'F18'!$A$1:$N$29</definedName>
    <definedName name="_xlnm.Print_Area" localSheetId="48">#REF!</definedName>
    <definedName name="_xlnm.Print_Area" localSheetId="4">'F2.1'!$A$1:$X$62</definedName>
    <definedName name="_xlnm.Print_Area" localSheetId="5">'F2.2'!$A$1:$AX$144</definedName>
    <definedName name="_xlnm.Print_Area" localSheetId="6">'F2.3'!$A$1:$AM$113</definedName>
    <definedName name="_xlnm.Print_Area" localSheetId="7">'F2.4'!$A$1:$N$74</definedName>
    <definedName name="_xlnm.Print_Area" localSheetId="8">'F2.5'!$A$1:$T$24</definedName>
    <definedName name="_xlnm.Print_Area" localSheetId="9">'F2.6'!$A$1:$U$19</definedName>
    <definedName name="_xlnm.Print_Area" localSheetId="10">'F2.7'!$A$1:$N$36</definedName>
    <definedName name="_xlnm.Print_Area" localSheetId="11">'F2.8'!$A$1:$P$28</definedName>
    <definedName name="_xlnm.Print_Area" localSheetId="12">'F3'!$A$1:$X$25</definedName>
    <definedName name="_xlnm.Print_Area" localSheetId="13">'F3.1'!$A$1:$AG$69</definedName>
    <definedName name="_xlnm.Print_Area" localSheetId="14">'F3.2'!$A$1:$M$79</definedName>
    <definedName name="_xlnm.Print_Area" localSheetId="18">'F4.1'!$A$1:$S$64</definedName>
    <definedName name="_xlnm.Print_Area" localSheetId="19">'F4.2'!$A$1:$BE$294</definedName>
    <definedName name="_xlnm.Print_Area" localSheetId="20">'F4.3'!$A$1:$N$2294</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47">#REF!</definedName>
    <definedName name="PRINT_AREA_MI" localSheetId="48">#REF!</definedName>
    <definedName name="PRINT_AREA_MI" localSheetId="21">#REF!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_xlnm.Print_Titles" localSheetId="18">'F4.1'!$A:$B,'F4.1'!$1:$6</definedName>
    <definedName name="_xlnm.Print_Titles" localSheetId="19">'F4.2'!$A:$B,'F4.2'!$1:$10</definedName>
    <definedName name="_xlnm.Print_Titles" localSheetId="20">'F4.3'!$1:$6</definedName>
    <definedName name="q">'[12]A 3.7'!$I$35,'[12]A 3.7'!$I$44</definedName>
    <definedName name="S" localSheetId="47">#REF!</definedName>
    <definedName name="S" localSheetId="48">#REF!</definedName>
    <definedName name="S" localSheetId="21">#REF!</definedName>
    <definedName name="S">#REF!</definedName>
    <definedName name="SECOAL" localSheetId="47">#REF!</definedName>
    <definedName name="SECOAL" localSheetId="48">#REF!</definedName>
    <definedName name="SECOAL" localSheetId="21">#REF!</definedName>
    <definedName name="SECOAL">#REF!</definedName>
    <definedName name="SEOREP" localSheetId="47">#REF!</definedName>
    <definedName name="SEOREP" localSheetId="48">#REF!</definedName>
    <definedName name="SEOREP" localSheetId="21">#REF!</definedName>
    <definedName name="SEOREP">#REF!</definedName>
    <definedName name="SEREPORT" localSheetId="47">#REF!</definedName>
    <definedName name="SEREPORT" localSheetId="48">#REF!</definedName>
    <definedName name="SEREPORT" localSheetId="21">#REF!</definedName>
    <definedName name="SEREPORT">#REF!</definedName>
    <definedName name="shft1">[7]SUMMERY!$P$1</definedName>
    <definedName name="shftI">[13]SUMMERY!$P$1</definedName>
    <definedName name="t" localSheetId="47">#REF!</definedName>
    <definedName name="t" localSheetId="48">#REF!</definedName>
    <definedName name="t" localSheetId="21">#REF!</definedName>
    <definedName name="t">#REF!</definedName>
    <definedName name="TaxPaid10">[6]Assumptions!$B$22</definedName>
    <definedName name="TaxRate11">[6]Assumptions!$B$20</definedName>
    <definedName name="Taxrate12" localSheetId="47">#REF!</definedName>
    <definedName name="Taxrate12" localSheetId="48">#REF!</definedName>
    <definedName name="Taxrate12" localSheetId="21">#REF!</definedName>
    <definedName name="Taxrate12">#REF!</definedName>
    <definedName name="TotalRoE10">[6]Assumptions!$B$23</definedName>
    <definedName name="tripping" localSheetId="47">#REF!</definedName>
    <definedName name="tripping" localSheetId="48">#REF!</definedName>
    <definedName name="tripping" localSheetId="21">#REF!</definedName>
    <definedName name="tripping">#REF!</definedName>
    <definedName name="uNIT1" localSheetId="47">#REF!</definedName>
    <definedName name="uNIT1" localSheetId="48">#REF!</definedName>
    <definedName name="uNIT1" localSheetId="21">#REF!</definedName>
    <definedName name="uNIT1">#REF!</definedName>
    <definedName name="uNIT2" localSheetId="47">#REF!</definedName>
    <definedName name="uNIT2" localSheetId="48">#REF!</definedName>
    <definedName name="uNIT2" localSheetId="21">#REF!</definedName>
    <definedName name="uNIT2">#REF!</definedName>
    <definedName name="uNIT3" localSheetId="47">#REF!</definedName>
    <definedName name="uNIT3" localSheetId="48">#REF!</definedName>
    <definedName name="uNIT3" localSheetId="21">#REF!</definedName>
    <definedName name="uNIT3">#REF!</definedName>
    <definedName name="W" localSheetId="47">#REF!</definedName>
    <definedName name="W" localSheetId="48">#REF!</definedName>
    <definedName name="W" localSheetId="21">#REF!</definedName>
    <definedName name="W">#REF!</definedName>
    <definedName name="WEEK_1A" localSheetId="47">#REF!</definedName>
    <definedName name="WEEK_1A" localSheetId="48">#REF!</definedName>
    <definedName name="WEEK_1A" localSheetId="21">#REF!</definedName>
    <definedName name="WEEK_1A">#REF!</definedName>
    <definedName name="WEEK_1B" localSheetId="47">#REF!</definedName>
    <definedName name="WEEK_1B" localSheetId="48">#REF!</definedName>
    <definedName name="WEEK_1B" localSheetId="21">#REF!</definedName>
    <definedName name="WEEK_1B">#REF!</definedName>
    <definedName name="WEEK_2A" localSheetId="47">#REF!</definedName>
    <definedName name="WEEK_2A" localSheetId="48">#REF!</definedName>
    <definedName name="WEEK_2A" localSheetId="21">#REF!</definedName>
    <definedName name="WEEK_2A">#REF!</definedName>
    <definedName name="WEEK_2B" localSheetId="47">#REF!</definedName>
    <definedName name="WEEK_2B" localSheetId="48">#REF!</definedName>
    <definedName name="WEEK_2B" localSheetId="21">#REF!</definedName>
    <definedName name="WEEK_2B">#REF!</definedName>
    <definedName name="Working_capital_Rate_of_Interest_for_FY_10_11">[4]Assumption_PwC!$C$116</definedName>
    <definedName name="X1_" localSheetId="47">#REF!</definedName>
    <definedName name="X1_" localSheetId="48">#REF!</definedName>
    <definedName name="X1_" localSheetId="21">#REF!</definedName>
    <definedName name="X1_">#REF!</definedName>
    <definedName name="X11__?___QUIT_" localSheetId="47">#REF!</definedName>
    <definedName name="X11__?___QUIT_" localSheetId="48">#REF!</definedName>
    <definedName name="X11__?___QUIT_" localSheetId="21">#REF!</definedName>
    <definedName name="X11__?___QUIT_">#REF!</definedName>
    <definedName name="xxxx" localSheetId="46" hidden="1">[14]CE!#REF!</definedName>
    <definedName name="xxxx" localSheetId="47" hidden="1">[14]CE!#REF!</definedName>
    <definedName name="xxxx" localSheetId="48" hidden="1">[14]CE!#REF!</definedName>
    <definedName name="xxxx" localSheetId="17" hidden="1">[14]CE!#REF!</definedName>
    <definedName name="xxxx" localSheetId="21" hidden="1">[14]CE!#REF!</definedName>
    <definedName name="xxxx" hidden="1">[14]CE!#REF!</definedName>
    <definedName name="YEAR" localSheetId="47">#REF!</definedName>
    <definedName name="YEAR" localSheetId="48">#REF!</definedName>
    <definedName name="YEAR" localSheetId="21">#REF!</definedName>
    <definedName name="YEAR">#REF!</definedName>
    <definedName name="Year1" localSheetId="47">#REF!</definedName>
    <definedName name="Year1" localSheetId="48">#REF!</definedName>
    <definedName name="Year1" localSheetId="21">#REF!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 i="93" l="1"/>
  <c r="R10" i="93"/>
  <c r="Q10" i="93"/>
  <c r="P10" i="93"/>
  <c r="O10" i="93"/>
  <c r="M10" i="93"/>
  <c r="H10" i="93"/>
  <c r="E10" i="93"/>
  <c r="P64" i="118"/>
  <c r="S64" i="118" s="1"/>
  <c r="G64" i="118"/>
  <c r="G63" i="118"/>
  <c r="P63" i="118"/>
  <c r="S63" i="118" s="1"/>
  <c r="P62" i="118"/>
  <c r="S62" i="118" s="1"/>
  <c r="G62" i="118"/>
  <c r="S61" i="118"/>
  <c r="P61" i="118"/>
  <c r="G61" i="118"/>
  <c r="P60" i="118"/>
  <c r="S60" i="118" s="1"/>
  <c r="G60" i="118"/>
  <c r="P59" i="118"/>
  <c r="S59" i="118" s="1"/>
  <c r="G59" i="118"/>
  <c r="G58" i="118"/>
  <c r="P58" i="118"/>
  <c r="S58" i="118" s="1"/>
  <c r="P57" i="118"/>
  <c r="S57" i="118" s="1"/>
  <c r="G57" i="118"/>
  <c r="P56" i="118"/>
  <c r="S56" i="118" s="1"/>
  <c r="G56" i="118"/>
  <c r="G55" i="118"/>
  <c r="P55" i="118"/>
  <c r="S55" i="118" s="1"/>
  <c r="P54" i="118"/>
  <c r="S54" i="118" s="1"/>
  <c r="G54" i="118"/>
  <c r="G53" i="118"/>
  <c r="P53" i="118"/>
  <c r="S53" i="118" s="1"/>
  <c r="P52" i="118"/>
  <c r="S52" i="118" s="1"/>
  <c r="G52" i="118"/>
  <c r="P51" i="118"/>
  <c r="S51" i="118" s="1"/>
  <c r="G51" i="118"/>
  <c r="G50" i="118"/>
  <c r="P50" i="118"/>
  <c r="S50" i="118" s="1"/>
  <c r="P49" i="118"/>
  <c r="S49" i="118" s="1"/>
  <c r="G49" i="118"/>
  <c r="P48" i="118"/>
  <c r="S48" i="118" s="1"/>
  <c r="G48" i="118"/>
  <c r="G47" i="118"/>
  <c r="P47" i="118"/>
  <c r="S47" i="118" s="1"/>
  <c r="P46" i="118"/>
  <c r="S46" i="118" s="1"/>
  <c r="G46" i="118"/>
  <c r="G45" i="118"/>
  <c r="P45" i="118"/>
  <c r="S45" i="118" s="1"/>
  <c r="P44" i="118"/>
  <c r="S44" i="118" s="1"/>
  <c r="G44" i="118"/>
  <c r="P43" i="118"/>
  <c r="S43" i="118" s="1"/>
  <c r="G43" i="118"/>
  <c r="G42" i="118"/>
  <c r="P42" i="118"/>
  <c r="S42" i="118" s="1"/>
  <c r="P41" i="118"/>
  <c r="S41" i="118" s="1"/>
  <c r="G41" i="118"/>
  <c r="P40" i="118"/>
  <c r="S40" i="118" s="1"/>
  <c r="G40" i="118"/>
  <c r="G39" i="118"/>
  <c r="P39" i="118"/>
  <c r="S39" i="118" s="1"/>
  <c r="P38" i="118"/>
  <c r="S38" i="118" s="1"/>
  <c r="G38" i="118"/>
  <c r="G37" i="118"/>
  <c r="P37" i="118"/>
  <c r="S37" i="118" s="1"/>
  <c r="P36" i="118"/>
  <c r="S36" i="118" s="1"/>
  <c r="G36" i="118"/>
  <c r="P35" i="118"/>
  <c r="S35" i="118" s="1"/>
  <c r="G35" i="118"/>
  <c r="G34" i="118"/>
  <c r="P34" i="118"/>
  <c r="S34" i="118" s="1"/>
  <c r="P33" i="118"/>
  <c r="S33" i="118" s="1"/>
  <c r="G33" i="118"/>
  <c r="P32" i="118"/>
  <c r="S32" i="118" s="1"/>
  <c r="G32" i="118"/>
  <c r="G31" i="118"/>
  <c r="P31" i="118"/>
  <c r="S31" i="118" s="1"/>
  <c r="P30" i="118"/>
  <c r="S30" i="118" s="1"/>
  <c r="G30" i="118"/>
  <c r="G29" i="118"/>
  <c r="P29" i="118"/>
  <c r="S29" i="118" s="1"/>
  <c r="P28" i="118"/>
  <c r="S28" i="118" s="1"/>
  <c r="G28" i="118"/>
  <c r="P27" i="118"/>
  <c r="S27" i="118" s="1"/>
  <c r="G27" i="118"/>
  <c r="G26" i="118"/>
  <c r="P26" i="118"/>
  <c r="S26" i="118" s="1"/>
  <c r="P25" i="118"/>
  <c r="S25" i="118" s="1"/>
  <c r="G25" i="118"/>
  <c r="P24" i="118"/>
  <c r="S24" i="118" s="1"/>
  <c r="G24" i="118"/>
  <c r="G23" i="118"/>
  <c r="P23" i="118"/>
  <c r="S23" i="118" s="1"/>
  <c r="P22" i="118"/>
  <c r="S22" i="118" s="1"/>
  <c r="G22" i="118"/>
  <c r="G21" i="118"/>
  <c r="P21" i="118"/>
  <c r="S21" i="118" s="1"/>
  <c r="P20" i="118"/>
  <c r="S20" i="118" s="1"/>
  <c r="G20" i="118"/>
  <c r="P19" i="118"/>
  <c r="S19" i="118" s="1"/>
  <c r="G19" i="118"/>
  <c r="G18" i="118"/>
  <c r="P18" i="118"/>
  <c r="S18" i="118" s="1"/>
  <c r="P17" i="118"/>
  <c r="S17" i="118" s="1"/>
  <c r="G17" i="118"/>
  <c r="P16" i="118"/>
  <c r="S16" i="118" s="1"/>
  <c r="G16" i="118"/>
  <c r="G15" i="118"/>
  <c r="P15" i="118"/>
  <c r="S15" i="118" s="1"/>
  <c r="P14" i="118"/>
  <c r="S14" i="118" s="1"/>
  <c r="G14" i="118"/>
  <c r="G13" i="118"/>
  <c r="P13" i="118"/>
  <c r="S13" i="118" s="1"/>
  <c r="P12" i="118"/>
  <c r="S12" i="118" s="1"/>
  <c r="G12" i="118"/>
  <c r="P11" i="118"/>
  <c r="S11" i="118" s="1"/>
  <c r="G11" i="118"/>
  <c r="G10" i="118"/>
  <c r="S10" i="118"/>
  <c r="AV294" i="119"/>
  <c r="AU294" i="119"/>
  <c r="AT294" i="119"/>
  <c r="BD291" i="119"/>
  <c r="BC291" i="119"/>
  <c r="BB291" i="119"/>
  <c r="BA291" i="119"/>
  <c r="AZ291" i="119"/>
  <c r="AY291" i="119"/>
  <c r="AX291" i="119"/>
  <c r="AV291" i="119"/>
  <c r="AU291" i="119"/>
  <c r="AT291" i="119"/>
  <c r="AR291" i="119"/>
  <c r="AQ291" i="119"/>
  <c r="AP291" i="119"/>
  <c r="AO291" i="119"/>
  <c r="AB291" i="119"/>
  <c r="AA291" i="119"/>
  <c r="Z291" i="119"/>
  <c r="Y291" i="119"/>
  <c r="X291" i="119"/>
  <c r="W291" i="119"/>
  <c r="V291" i="119"/>
  <c r="U291" i="119"/>
  <c r="S291" i="119"/>
  <c r="R291" i="119"/>
  <c r="Q291" i="119"/>
  <c r="P291" i="119"/>
  <c r="AW290" i="119"/>
  <c r="AW291" i="119" s="1"/>
  <c r="AS290" i="119"/>
  <c r="T290" i="119"/>
  <c r="G290" i="119"/>
  <c r="AS289" i="119"/>
  <c r="T289" i="119"/>
  <c r="G289" i="119"/>
  <c r="AS288" i="119"/>
  <c r="T288" i="119"/>
  <c r="G288" i="119"/>
  <c r="AS287" i="119"/>
  <c r="T287" i="119"/>
  <c r="AS286" i="119"/>
  <c r="T286" i="119"/>
  <c r="AS285" i="119"/>
  <c r="T285" i="119"/>
  <c r="AS284" i="119"/>
  <c r="T284" i="119"/>
  <c r="AS283" i="119"/>
  <c r="T283" i="119"/>
  <c r="AS282" i="119"/>
  <c r="T282" i="119"/>
  <c r="AS281" i="119"/>
  <c r="T281" i="119"/>
  <c r="AS280" i="119"/>
  <c r="T280" i="119"/>
  <c r="AS279" i="119"/>
  <c r="T279" i="119"/>
  <c r="AS278" i="119"/>
  <c r="T278" i="119"/>
  <c r="AS277" i="119"/>
  <c r="T277" i="119"/>
  <c r="AS276" i="119"/>
  <c r="T276" i="119"/>
  <c r="AS275" i="119"/>
  <c r="T275" i="119"/>
  <c r="AS274" i="119"/>
  <c r="T274" i="119"/>
  <c r="AS273" i="119"/>
  <c r="T273" i="119"/>
  <c r="AS272" i="119"/>
  <c r="T272" i="119"/>
  <c r="AS271" i="119"/>
  <c r="T271" i="119"/>
  <c r="AS270" i="119"/>
  <c r="T270" i="119"/>
  <c r="AS269" i="119"/>
  <c r="T269" i="119"/>
  <c r="AS268" i="119"/>
  <c r="T268" i="119"/>
  <c r="AS267" i="119"/>
  <c r="T267" i="119"/>
  <c r="AS266" i="119"/>
  <c r="T266" i="119"/>
  <c r="AS265" i="119"/>
  <c r="T265" i="119"/>
  <c r="AS264" i="119"/>
  <c r="T264" i="119"/>
  <c r="AS263" i="119"/>
  <c r="T263" i="119"/>
  <c r="AS262" i="119"/>
  <c r="T262" i="119"/>
  <c r="AS261" i="119"/>
  <c r="T261" i="119"/>
  <c r="AS260" i="119"/>
  <c r="T260" i="119"/>
  <c r="AS259" i="119"/>
  <c r="T259" i="119"/>
  <c r="AS258" i="119"/>
  <c r="T258" i="119"/>
  <c r="AS257" i="119"/>
  <c r="T257" i="119"/>
  <c r="AS256" i="119"/>
  <c r="T256" i="119"/>
  <c r="AS255" i="119"/>
  <c r="T255" i="119"/>
  <c r="AS254" i="119"/>
  <c r="T254" i="119"/>
  <c r="AS253" i="119"/>
  <c r="T253" i="119"/>
  <c r="AS252" i="119"/>
  <c r="T252" i="119"/>
  <c r="AS251" i="119"/>
  <c r="T251" i="119"/>
  <c r="AS250" i="119"/>
  <c r="T250" i="119"/>
  <c r="AS249" i="119"/>
  <c r="T249" i="119"/>
  <c r="AS248" i="119"/>
  <c r="T248" i="119"/>
  <c r="AS247" i="119"/>
  <c r="T247" i="119"/>
  <c r="AS246" i="119"/>
  <c r="T246" i="119"/>
  <c r="AS245" i="119"/>
  <c r="T245" i="119"/>
  <c r="AS244" i="119"/>
  <c r="T244" i="119"/>
  <c r="AS243" i="119"/>
  <c r="T243" i="119"/>
  <c r="AS242" i="119"/>
  <c r="T242" i="119"/>
  <c r="AS241" i="119"/>
  <c r="T241" i="119"/>
  <c r="AS240" i="119"/>
  <c r="T240" i="119"/>
  <c r="AS239" i="119"/>
  <c r="T239" i="119"/>
  <c r="AS238" i="119"/>
  <c r="T238" i="119"/>
  <c r="AS237" i="119"/>
  <c r="T237" i="119"/>
  <c r="AS236" i="119"/>
  <c r="T236" i="119"/>
  <c r="AS235" i="119"/>
  <c r="T235" i="119"/>
  <c r="AS234" i="119"/>
  <c r="T234" i="119"/>
  <c r="AS233" i="119"/>
  <c r="T233" i="119"/>
  <c r="AS232" i="119"/>
  <c r="T232" i="119"/>
  <c r="AS231" i="119"/>
  <c r="T231" i="119"/>
  <c r="AS230" i="119"/>
  <c r="T230" i="119"/>
  <c r="AS229" i="119"/>
  <c r="T229" i="119"/>
  <c r="AS228" i="119"/>
  <c r="T228" i="119"/>
  <c r="AS227" i="119"/>
  <c r="T227" i="119"/>
  <c r="AS226" i="119"/>
  <c r="T226" i="119"/>
  <c r="AS225" i="119"/>
  <c r="T225" i="119"/>
  <c r="AS224" i="119"/>
  <c r="T224" i="119"/>
  <c r="AS223" i="119"/>
  <c r="T223" i="119"/>
  <c r="AS222" i="119"/>
  <c r="T222" i="119"/>
  <c r="AS221" i="119"/>
  <c r="T221" i="119"/>
  <c r="AS220" i="119"/>
  <c r="T220" i="119"/>
  <c r="AS219" i="119"/>
  <c r="T219" i="119"/>
  <c r="AS218" i="119"/>
  <c r="T218" i="119"/>
  <c r="AS217" i="119"/>
  <c r="T217" i="119"/>
  <c r="AS216" i="119"/>
  <c r="T216" i="119"/>
  <c r="AS215" i="119"/>
  <c r="T215" i="119"/>
  <c r="AS214" i="119"/>
  <c r="T214" i="119"/>
  <c r="AS213" i="119"/>
  <c r="T213" i="119"/>
  <c r="AS212" i="119"/>
  <c r="T212" i="119"/>
  <c r="AS211" i="119"/>
  <c r="T211" i="119"/>
  <c r="AS210" i="119"/>
  <c r="T210" i="119"/>
  <c r="AS209" i="119"/>
  <c r="T209" i="119"/>
  <c r="AS208" i="119"/>
  <c r="T208" i="119"/>
  <c r="AS207" i="119"/>
  <c r="T207" i="119"/>
  <c r="AS206" i="119"/>
  <c r="T206" i="119"/>
  <c r="AS205" i="119"/>
  <c r="T205" i="119"/>
  <c r="AS204" i="119"/>
  <c r="T204" i="119"/>
  <c r="AS203" i="119"/>
  <c r="T203" i="119"/>
  <c r="AS202" i="119"/>
  <c r="T202" i="119"/>
  <c r="AS201" i="119"/>
  <c r="T201" i="119"/>
  <c r="AS200" i="119"/>
  <c r="T200" i="119"/>
  <c r="AS199" i="119"/>
  <c r="T199" i="119"/>
  <c r="AS198" i="119"/>
  <c r="T198" i="119"/>
  <c r="AS197" i="119"/>
  <c r="T197" i="119"/>
  <c r="AS196" i="119"/>
  <c r="T196" i="119"/>
  <c r="AS195" i="119"/>
  <c r="T195" i="119"/>
  <c r="AS194" i="119"/>
  <c r="T194" i="119"/>
  <c r="AS193" i="119"/>
  <c r="T193" i="119"/>
  <c r="AS192" i="119"/>
  <c r="T192" i="119"/>
  <c r="AS191" i="119"/>
  <c r="T191" i="119"/>
  <c r="AS190" i="119"/>
  <c r="T190" i="119"/>
  <c r="G190" i="119"/>
  <c r="AS189" i="119"/>
  <c r="T189" i="119"/>
  <c r="G189" i="119"/>
  <c r="AS188" i="119"/>
  <c r="T188" i="119"/>
  <c r="AS187" i="119"/>
  <c r="T187" i="119"/>
  <c r="AS186" i="119"/>
  <c r="T186" i="119"/>
  <c r="AS185" i="119"/>
  <c r="T185" i="119"/>
  <c r="AS184" i="119"/>
  <c r="T184" i="119"/>
  <c r="AS183" i="119"/>
  <c r="T183" i="119"/>
  <c r="AS182" i="119"/>
  <c r="T182" i="119"/>
  <c r="AS181" i="119"/>
  <c r="T181" i="119"/>
  <c r="AS180" i="119"/>
  <c r="T180" i="119"/>
  <c r="AS179" i="119"/>
  <c r="T179" i="119"/>
  <c r="AS178" i="119"/>
  <c r="T178" i="119"/>
  <c r="AS177" i="119"/>
  <c r="T177" i="119"/>
  <c r="AS176" i="119"/>
  <c r="T176" i="119"/>
  <c r="AS175" i="119"/>
  <c r="T175" i="119"/>
  <c r="AS174" i="119"/>
  <c r="T174" i="119"/>
  <c r="AS173" i="119"/>
  <c r="T173" i="119"/>
  <c r="AS172" i="119"/>
  <c r="T172" i="119"/>
  <c r="AS171" i="119"/>
  <c r="T171" i="119"/>
  <c r="AS170" i="119"/>
  <c r="T170" i="119"/>
  <c r="AS169" i="119"/>
  <c r="T169" i="119"/>
  <c r="AS168" i="119"/>
  <c r="T168" i="119"/>
  <c r="AS167" i="119"/>
  <c r="T167" i="119"/>
  <c r="AS166" i="119"/>
  <c r="T166" i="119"/>
  <c r="AS165" i="119"/>
  <c r="T165" i="119"/>
  <c r="AS164" i="119"/>
  <c r="T164" i="119"/>
  <c r="AS163" i="119"/>
  <c r="T163" i="119"/>
  <c r="AS162" i="119"/>
  <c r="T162" i="119"/>
  <c r="AS161" i="119"/>
  <c r="T161" i="119"/>
  <c r="AS160" i="119"/>
  <c r="T160" i="119"/>
  <c r="AS159" i="119"/>
  <c r="T159" i="119"/>
  <c r="AS158" i="119"/>
  <c r="T158" i="119"/>
  <c r="AS157" i="119"/>
  <c r="T157" i="119"/>
  <c r="AS156" i="119"/>
  <c r="T156" i="119"/>
  <c r="AS155" i="119"/>
  <c r="T155" i="119"/>
  <c r="AS154" i="119"/>
  <c r="T154" i="119"/>
  <c r="AS153" i="119"/>
  <c r="T153" i="119"/>
  <c r="AS152" i="119"/>
  <c r="T152" i="119"/>
  <c r="AS151" i="119"/>
  <c r="T151" i="119"/>
  <c r="AS150" i="119"/>
  <c r="T150" i="119"/>
  <c r="AS149" i="119"/>
  <c r="T149" i="119"/>
  <c r="AS148" i="119"/>
  <c r="T148" i="119"/>
  <c r="AS147" i="119"/>
  <c r="T147" i="119"/>
  <c r="AS146" i="119"/>
  <c r="T146" i="119"/>
  <c r="AS145" i="119"/>
  <c r="T145" i="119"/>
  <c r="AS144" i="119"/>
  <c r="T144" i="119"/>
  <c r="AS143" i="119"/>
  <c r="T143" i="119"/>
  <c r="AS142" i="119"/>
  <c r="T142" i="119"/>
  <c r="AS141" i="119"/>
  <c r="T141" i="119"/>
  <c r="AS140" i="119"/>
  <c r="T140" i="119"/>
  <c r="AS139" i="119"/>
  <c r="T139" i="119"/>
  <c r="AS138" i="119"/>
  <c r="T138" i="119"/>
  <c r="AS137" i="119"/>
  <c r="T137" i="119"/>
  <c r="AS136" i="119"/>
  <c r="T136" i="119"/>
  <c r="AS135" i="119"/>
  <c r="T135" i="119"/>
  <c r="AS134" i="119"/>
  <c r="T134" i="119"/>
  <c r="AS133" i="119"/>
  <c r="T133" i="119"/>
  <c r="AS132" i="119"/>
  <c r="T132" i="119"/>
  <c r="AS131" i="119"/>
  <c r="T131" i="119"/>
  <c r="AS130" i="119"/>
  <c r="T130" i="119"/>
  <c r="AS129" i="119"/>
  <c r="T129" i="119"/>
  <c r="AS128" i="119"/>
  <c r="T128" i="119"/>
  <c r="AS127" i="119"/>
  <c r="T127" i="119"/>
  <c r="AS126" i="119"/>
  <c r="T126" i="119"/>
  <c r="AS125" i="119"/>
  <c r="T125" i="119"/>
  <c r="AS124" i="119"/>
  <c r="T124" i="119"/>
  <c r="AS123" i="119"/>
  <c r="T123" i="119"/>
  <c r="AS122" i="119"/>
  <c r="T122" i="119"/>
  <c r="AS121" i="119"/>
  <c r="T121" i="119"/>
  <c r="AS120" i="119"/>
  <c r="T120" i="119"/>
  <c r="AS119" i="119"/>
  <c r="T119" i="119"/>
  <c r="AS118" i="119"/>
  <c r="T118" i="119"/>
  <c r="AS117" i="119"/>
  <c r="T117" i="119"/>
  <c r="AS116" i="119"/>
  <c r="T116" i="119"/>
  <c r="AS115" i="119"/>
  <c r="T115" i="119"/>
  <c r="AS114" i="119"/>
  <c r="T114" i="119"/>
  <c r="AS113" i="119"/>
  <c r="T113" i="119"/>
  <c r="AS112" i="119"/>
  <c r="T112" i="119"/>
  <c r="AS111" i="119"/>
  <c r="T111" i="119"/>
  <c r="AS110" i="119"/>
  <c r="T110" i="119"/>
  <c r="AS109" i="119"/>
  <c r="T109" i="119"/>
  <c r="AS108" i="119"/>
  <c r="T108" i="119"/>
  <c r="AS107" i="119"/>
  <c r="T107" i="119"/>
  <c r="AS106" i="119"/>
  <c r="T106" i="119"/>
  <c r="AS105" i="119"/>
  <c r="T105" i="119"/>
  <c r="AS104" i="119"/>
  <c r="T104" i="119"/>
  <c r="AS103" i="119"/>
  <c r="T103" i="119"/>
  <c r="AS102" i="119"/>
  <c r="T102" i="119"/>
  <c r="AS101" i="119"/>
  <c r="T101" i="119"/>
  <c r="AS100" i="119"/>
  <c r="T100" i="119"/>
  <c r="AS99" i="119"/>
  <c r="T99" i="119"/>
  <c r="AS98" i="119"/>
  <c r="T98" i="119"/>
  <c r="G98" i="119"/>
  <c r="AS97" i="119"/>
  <c r="T97" i="119"/>
  <c r="AS96" i="119"/>
  <c r="T96" i="119"/>
  <c r="AS95" i="119"/>
  <c r="T95" i="119"/>
  <c r="AS94" i="119"/>
  <c r="T94" i="119"/>
  <c r="AS93" i="119"/>
  <c r="T93" i="119"/>
  <c r="AS92" i="119"/>
  <c r="T92" i="119"/>
  <c r="AS91" i="119"/>
  <c r="T91" i="119"/>
  <c r="AS90" i="119"/>
  <c r="T90" i="119"/>
  <c r="AS89" i="119"/>
  <c r="T89" i="119"/>
  <c r="AS88" i="119"/>
  <c r="T88" i="119"/>
  <c r="AS87" i="119"/>
  <c r="T87" i="119"/>
  <c r="AS86" i="119"/>
  <c r="T86" i="119"/>
  <c r="AS85" i="119"/>
  <c r="T85" i="119"/>
  <c r="AS84" i="119"/>
  <c r="T84" i="119"/>
  <c r="AS83" i="119"/>
  <c r="T83" i="119"/>
  <c r="AS82" i="119"/>
  <c r="T82" i="119"/>
  <c r="AS81" i="119"/>
  <c r="T81" i="119"/>
  <c r="AS80" i="119"/>
  <c r="T80" i="119"/>
  <c r="AS79" i="119"/>
  <c r="T79" i="119"/>
  <c r="AS78" i="119"/>
  <c r="T78" i="119"/>
  <c r="AS77" i="119"/>
  <c r="T77" i="119"/>
  <c r="AS76" i="119"/>
  <c r="T76" i="119"/>
  <c r="AS75" i="119"/>
  <c r="T75" i="119"/>
  <c r="AS74" i="119"/>
  <c r="T74" i="119"/>
  <c r="AS73" i="119"/>
  <c r="T73" i="119"/>
  <c r="AS72" i="119"/>
  <c r="T72" i="119"/>
  <c r="AS71" i="119"/>
  <c r="T71" i="119"/>
  <c r="G71" i="119"/>
  <c r="AS70" i="119"/>
  <c r="T70" i="119"/>
  <c r="AS69" i="119"/>
  <c r="T69" i="119"/>
  <c r="AS68" i="119"/>
  <c r="T68" i="119"/>
  <c r="AS67" i="119"/>
  <c r="T67" i="119"/>
  <c r="AS66" i="119"/>
  <c r="T66" i="119"/>
  <c r="AS65" i="119"/>
  <c r="T65" i="119"/>
  <c r="AS64" i="119"/>
  <c r="T64" i="119"/>
  <c r="AS63" i="119"/>
  <c r="T63" i="119"/>
  <c r="AS62" i="119"/>
  <c r="T62" i="119"/>
  <c r="AS61" i="119"/>
  <c r="T61" i="119"/>
  <c r="AS60" i="119"/>
  <c r="T60" i="119"/>
  <c r="AS59" i="119"/>
  <c r="T59" i="119"/>
  <c r="AS58" i="119"/>
  <c r="T58" i="119"/>
  <c r="E58" i="119"/>
  <c r="D58" i="119"/>
  <c r="AS57" i="119"/>
  <c r="T57" i="119"/>
  <c r="F57" i="119"/>
  <c r="F58" i="119" s="1"/>
  <c r="E57" i="119"/>
  <c r="D57" i="119"/>
  <c r="AS56" i="119"/>
  <c r="T56" i="119"/>
  <c r="H56" i="119"/>
  <c r="G56" i="119"/>
  <c r="AS55" i="119"/>
  <c r="T55" i="119"/>
  <c r="E55" i="119"/>
  <c r="AS54" i="119"/>
  <c r="T54" i="119"/>
  <c r="H54" i="119"/>
  <c r="H53" i="119" s="1"/>
  <c r="G54" i="119"/>
  <c r="G53" i="119" s="1"/>
  <c r="F54" i="119"/>
  <c r="F55" i="119" s="1"/>
  <c r="E54" i="119"/>
  <c r="D54" i="119"/>
  <c r="D55" i="119" s="1"/>
  <c r="AS53" i="119"/>
  <c r="T53" i="119"/>
  <c r="AS52" i="119"/>
  <c r="T52" i="119"/>
  <c r="F52" i="119"/>
  <c r="AS51" i="119"/>
  <c r="T51" i="119"/>
  <c r="E51" i="119"/>
  <c r="E52" i="119" s="1"/>
  <c r="D51" i="119"/>
  <c r="D52" i="119" s="1"/>
  <c r="AS50" i="119"/>
  <c r="T50" i="119"/>
  <c r="H50" i="119"/>
  <c r="G50" i="119"/>
  <c r="AS49" i="119"/>
  <c r="T49" i="119"/>
  <c r="H49" i="119"/>
  <c r="G49" i="119"/>
  <c r="AS48" i="119"/>
  <c r="T48" i="119"/>
  <c r="G48" i="119"/>
  <c r="D48" i="119"/>
  <c r="D49" i="119" s="1"/>
  <c r="AS47" i="119"/>
  <c r="T47" i="119"/>
  <c r="H47" i="119"/>
  <c r="G47" i="119"/>
  <c r="G37" i="119" s="1"/>
  <c r="D47" i="119"/>
  <c r="AS46" i="119"/>
  <c r="T46" i="119"/>
  <c r="H46" i="119"/>
  <c r="G46" i="119"/>
  <c r="F46" i="119"/>
  <c r="F47" i="119" s="1"/>
  <c r="F48" i="119" s="1"/>
  <c r="F49" i="119" s="1"/>
  <c r="D46" i="119"/>
  <c r="AS45" i="119"/>
  <c r="T45" i="119"/>
  <c r="H45" i="119"/>
  <c r="AS44" i="119"/>
  <c r="T44" i="119"/>
  <c r="AS43" i="119"/>
  <c r="T43" i="119"/>
  <c r="H43" i="119"/>
  <c r="AS42" i="119"/>
  <c r="T42" i="119"/>
  <c r="AS41" i="119"/>
  <c r="T41" i="119"/>
  <c r="H41" i="119"/>
  <c r="AS40" i="119"/>
  <c r="T40" i="119"/>
  <c r="AS39" i="119"/>
  <c r="T39" i="119"/>
  <c r="H39" i="119"/>
  <c r="AS38" i="119"/>
  <c r="T38" i="119"/>
  <c r="F38" i="119"/>
  <c r="E38" i="119"/>
  <c r="E46" i="119" s="1"/>
  <c r="E47" i="119" s="1"/>
  <c r="E48" i="119" s="1"/>
  <c r="E49" i="119" s="1"/>
  <c r="D38" i="119"/>
  <c r="AS37" i="119"/>
  <c r="T37" i="119"/>
  <c r="H37" i="119"/>
  <c r="AS36" i="119"/>
  <c r="T36" i="119"/>
  <c r="F36" i="119"/>
  <c r="E36" i="119"/>
  <c r="D36" i="119"/>
  <c r="AS35" i="119"/>
  <c r="T35" i="119"/>
  <c r="F35" i="119"/>
  <c r="E35" i="119"/>
  <c r="D35" i="119"/>
  <c r="AS34" i="119"/>
  <c r="T34" i="119"/>
  <c r="H34" i="119"/>
  <c r="G34" i="119"/>
  <c r="AS33" i="119"/>
  <c r="T33" i="119"/>
  <c r="AS32" i="119"/>
  <c r="T32" i="119"/>
  <c r="F32" i="119"/>
  <c r="F33" i="119" s="1"/>
  <c r="E32" i="119"/>
  <c r="E33" i="119" s="1"/>
  <c r="AS31" i="119"/>
  <c r="T31" i="119"/>
  <c r="F31" i="119"/>
  <c r="E31" i="119"/>
  <c r="D31" i="119"/>
  <c r="D32" i="119" s="1"/>
  <c r="D33" i="119" s="1"/>
  <c r="AS30" i="119"/>
  <c r="T30" i="119"/>
  <c r="H30" i="119"/>
  <c r="G30" i="119"/>
  <c r="AS29" i="119"/>
  <c r="T29" i="119"/>
  <c r="D29" i="119"/>
  <c r="AS28" i="119"/>
  <c r="T28" i="119"/>
  <c r="D28" i="119"/>
  <c r="AS27" i="119"/>
  <c r="T27" i="119"/>
  <c r="F27" i="119"/>
  <c r="F28" i="119" s="1"/>
  <c r="F29" i="119" s="1"/>
  <c r="E27" i="119"/>
  <c r="E28" i="119" s="1"/>
  <c r="E29" i="119" s="1"/>
  <c r="D27" i="119"/>
  <c r="AS26" i="119"/>
  <c r="T26" i="119"/>
  <c r="H26" i="119"/>
  <c r="G26" i="119"/>
  <c r="AS25" i="119"/>
  <c r="T25" i="119"/>
  <c r="F25" i="119"/>
  <c r="AS24" i="119"/>
  <c r="T24" i="119"/>
  <c r="F24" i="119"/>
  <c r="E24" i="119"/>
  <c r="E25" i="119" s="1"/>
  <c r="D24" i="119"/>
  <c r="D25" i="119" s="1"/>
  <c r="AS23" i="119"/>
  <c r="T23" i="119"/>
  <c r="F23" i="119"/>
  <c r="E23" i="119"/>
  <c r="D23" i="119"/>
  <c r="AS22" i="119"/>
  <c r="T22" i="119"/>
  <c r="H22" i="119"/>
  <c r="G22" i="119"/>
  <c r="AS21" i="119"/>
  <c r="T21" i="119"/>
  <c r="AS20" i="119"/>
  <c r="T20" i="119"/>
  <c r="F20" i="119"/>
  <c r="E20" i="119"/>
  <c r="D20" i="119"/>
  <c r="AS19" i="119"/>
  <c r="T19" i="119"/>
  <c r="H19" i="119"/>
  <c r="G19" i="119"/>
  <c r="AS18" i="119"/>
  <c r="T18" i="119"/>
  <c r="E18" i="119"/>
  <c r="D18" i="119"/>
  <c r="AS17" i="119"/>
  <c r="T17" i="119"/>
  <c r="E17" i="119"/>
  <c r="D17" i="119"/>
  <c r="AS16" i="119"/>
  <c r="T16" i="119"/>
  <c r="F16" i="119"/>
  <c r="F17" i="119" s="1"/>
  <c r="F18" i="119" s="1"/>
  <c r="E16" i="119"/>
  <c r="D16" i="119"/>
  <c r="AS15" i="119"/>
  <c r="T15" i="119"/>
  <c r="H15" i="119"/>
  <c r="G15" i="119"/>
  <c r="AS14" i="119"/>
  <c r="T14" i="119"/>
  <c r="F14" i="119"/>
  <c r="E14" i="119"/>
  <c r="D14" i="119"/>
  <c r="AS13" i="119"/>
  <c r="T13" i="119"/>
  <c r="H13" i="119"/>
  <c r="G13" i="119"/>
  <c r="AS12" i="119"/>
  <c r="AS291" i="119" s="1"/>
  <c r="T12" i="119"/>
  <c r="D12" i="119"/>
  <c r="AS11" i="119"/>
  <c r="T11" i="119"/>
  <c r="T291" i="119" s="1"/>
  <c r="F11" i="119"/>
  <c r="F12" i="119" s="1"/>
  <c r="E11" i="119"/>
  <c r="E12" i="119" s="1"/>
  <c r="D11" i="119"/>
  <c r="AS10" i="119"/>
  <c r="T10" i="119"/>
  <c r="H10" i="119"/>
  <c r="G10" i="119"/>
  <c r="L2293" i="120"/>
  <c r="K2293" i="120"/>
  <c r="M2292" i="120"/>
  <c r="M2291" i="120"/>
  <c r="M2290" i="120"/>
  <c r="M2289" i="120"/>
  <c r="M2288" i="120"/>
  <c r="M2287" i="120"/>
  <c r="M2286" i="120"/>
  <c r="M2285" i="120"/>
  <c r="M2284" i="120"/>
  <c r="M2283" i="120"/>
  <c r="M2282" i="120"/>
  <c r="M2281" i="120"/>
  <c r="M2280" i="120"/>
  <c r="M2279" i="120"/>
  <c r="M2278" i="120"/>
  <c r="M2277" i="120"/>
  <c r="M2276" i="120"/>
  <c r="M2275" i="120"/>
  <c r="M2274" i="120"/>
  <c r="M2273" i="120"/>
  <c r="M2272" i="120"/>
  <c r="M2271" i="120"/>
  <c r="M2270" i="120"/>
  <c r="M2269" i="120"/>
  <c r="M2268" i="120"/>
  <c r="M2267" i="120"/>
  <c r="M2266" i="120"/>
  <c r="M2265" i="120"/>
  <c r="M2264" i="120"/>
  <c r="M2263" i="120"/>
  <c r="M2262" i="120"/>
  <c r="M2261" i="120"/>
  <c r="M2260" i="120"/>
  <c r="M2259" i="120"/>
  <c r="M2258" i="120"/>
  <c r="M2257" i="120"/>
  <c r="M2256" i="120"/>
  <c r="M2255" i="120"/>
  <c r="M2254" i="120"/>
  <c r="M2253" i="120"/>
  <c r="M2252" i="120"/>
  <c r="M2251" i="120"/>
  <c r="M2250" i="120"/>
  <c r="M2249" i="120"/>
  <c r="M2248" i="120"/>
  <c r="M2247" i="120"/>
  <c r="M2246" i="120"/>
  <c r="M2245" i="120"/>
  <c r="M2244" i="120"/>
  <c r="M2243" i="120"/>
  <c r="M2242" i="120"/>
  <c r="M2241" i="120"/>
  <c r="M2240" i="120"/>
  <c r="M2239" i="120"/>
  <c r="M2238" i="120"/>
  <c r="M2237" i="120"/>
  <c r="M2236" i="120"/>
  <c r="M2235" i="120"/>
  <c r="M2234" i="120"/>
  <c r="M2233" i="120"/>
  <c r="M2232" i="120"/>
  <c r="M2231" i="120"/>
  <c r="M2230" i="120"/>
  <c r="M2229" i="120"/>
  <c r="M2228" i="120"/>
  <c r="M2227" i="120"/>
  <c r="M2226" i="120"/>
  <c r="M2225" i="120"/>
  <c r="M2224" i="120"/>
  <c r="M2223" i="120"/>
  <c r="M2222" i="120"/>
  <c r="M2221" i="120"/>
  <c r="M2220" i="120"/>
  <c r="M2219" i="120"/>
  <c r="M2218" i="120"/>
  <c r="M2217" i="120"/>
  <c r="M2216" i="120"/>
  <c r="M2215" i="120"/>
  <c r="M2214" i="120"/>
  <c r="M2213" i="120"/>
  <c r="M2212" i="120"/>
  <c r="M2211" i="120"/>
  <c r="M2210" i="120"/>
  <c r="M2209" i="120"/>
  <c r="M2208" i="120"/>
  <c r="M2207" i="120"/>
  <c r="M2206" i="120"/>
  <c r="M2205" i="120"/>
  <c r="M2204" i="120"/>
  <c r="M2203" i="120"/>
  <c r="M2202" i="120"/>
  <c r="M2201" i="120"/>
  <c r="M2200" i="120"/>
  <c r="M2199" i="120"/>
  <c r="M2198" i="120"/>
  <c r="M2197" i="120"/>
  <c r="M2196" i="120"/>
  <c r="M2195" i="120"/>
  <c r="M2194" i="120"/>
  <c r="M2193" i="120"/>
  <c r="M2192" i="120"/>
  <c r="M2191" i="120"/>
  <c r="M2190" i="120"/>
  <c r="M2189" i="120"/>
  <c r="M2188" i="120"/>
  <c r="M2187" i="120"/>
  <c r="M2186" i="120"/>
  <c r="M2185" i="120"/>
  <c r="M2184" i="120"/>
  <c r="M2183" i="120"/>
  <c r="M2182" i="120"/>
  <c r="M2181" i="120"/>
  <c r="M2180" i="120"/>
  <c r="M2179" i="120"/>
  <c r="M2178" i="120"/>
  <c r="M2177" i="120"/>
  <c r="M2176" i="120"/>
  <c r="M2175" i="120"/>
  <c r="M2174" i="120"/>
  <c r="M2173" i="120"/>
  <c r="M2172" i="120"/>
  <c r="M2171" i="120"/>
  <c r="M2170" i="120"/>
  <c r="M2169" i="120"/>
  <c r="M2168" i="120"/>
  <c r="M2167" i="120"/>
  <c r="M2166" i="120"/>
  <c r="M2165" i="120"/>
  <c r="M2164" i="120"/>
  <c r="M2163" i="120"/>
  <c r="M2162" i="120"/>
  <c r="M2161" i="120"/>
  <c r="M2160" i="120"/>
  <c r="M2159" i="120"/>
  <c r="M2158" i="120"/>
  <c r="M2157" i="120"/>
  <c r="M2156" i="120"/>
  <c r="M2155" i="120"/>
  <c r="M2154" i="120"/>
  <c r="M2153" i="120"/>
  <c r="M2152" i="120"/>
  <c r="M2151" i="120"/>
  <c r="M2150" i="120"/>
  <c r="M2149" i="120"/>
  <c r="M2148" i="120"/>
  <c r="M2147" i="120"/>
  <c r="M2146" i="120"/>
  <c r="M2145" i="120"/>
  <c r="M2144" i="120"/>
  <c r="M2143" i="120"/>
  <c r="M2142" i="120"/>
  <c r="M2141" i="120"/>
  <c r="M2140" i="120"/>
  <c r="M2139" i="120"/>
  <c r="M2138" i="120"/>
  <c r="M2137" i="120"/>
  <c r="M2136" i="120"/>
  <c r="M2135" i="120"/>
  <c r="M2134" i="120"/>
  <c r="M2133" i="120"/>
  <c r="M2132" i="120"/>
  <c r="M2131" i="120"/>
  <c r="M2130" i="120"/>
  <c r="M2129" i="120"/>
  <c r="M2128" i="120"/>
  <c r="M2127" i="120"/>
  <c r="M2126" i="120"/>
  <c r="M2125" i="120"/>
  <c r="M2124" i="120"/>
  <c r="M2123" i="120"/>
  <c r="M2122" i="120"/>
  <c r="M2121" i="120"/>
  <c r="M2120" i="120"/>
  <c r="M2119" i="120"/>
  <c r="M2118" i="120"/>
  <c r="M2117" i="120"/>
  <c r="M2116" i="120"/>
  <c r="M2115" i="120"/>
  <c r="M2114" i="120"/>
  <c r="M2113" i="120"/>
  <c r="M2112" i="120"/>
  <c r="M2111" i="120"/>
  <c r="M2110" i="120"/>
  <c r="M2109" i="120"/>
  <c r="M2108" i="120"/>
  <c r="M2107" i="120"/>
  <c r="M2106" i="120"/>
  <c r="M2105" i="120"/>
  <c r="M2104" i="120"/>
  <c r="M2103" i="120"/>
  <c r="M2102" i="120"/>
  <c r="M2101" i="120"/>
  <c r="M2100" i="120"/>
  <c r="M2099" i="120"/>
  <c r="M2098" i="120"/>
  <c r="M2097" i="120"/>
  <c r="M2096" i="120"/>
  <c r="M2095" i="120"/>
  <c r="M2094" i="120"/>
  <c r="M2093" i="120"/>
  <c r="M2092" i="120"/>
  <c r="M2091" i="120"/>
  <c r="M2090" i="120"/>
  <c r="M2089" i="120"/>
  <c r="M2088" i="120"/>
  <c r="M2087" i="120"/>
  <c r="M2086" i="120"/>
  <c r="M2085" i="120"/>
  <c r="M2084" i="120"/>
  <c r="M2083" i="120"/>
  <c r="M2082" i="120"/>
  <c r="M2081" i="120"/>
  <c r="M2080" i="120"/>
  <c r="M2079" i="120"/>
  <c r="M2078" i="120"/>
  <c r="M2077" i="120"/>
  <c r="M2076" i="120"/>
  <c r="M2075" i="120"/>
  <c r="M2074" i="120"/>
  <c r="M2073" i="120"/>
  <c r="M2072" i="120"/>
  <c r="M2071" i="120"/>
  <c r="M2070" i="120"/>
  <c r="M2069" i="120"/>
  <c r="M2068" i="120"/>
  <c r="M2067" i="120"/>
  <c r="M2066" i="120"/>
  <c r="M2065" i="120"/>
  <c r="M2064" i="120"/>
  <c r="M2063" i="120"/>
  <c r="M2062" i="120"/>
  <c r="M2061" i="120"/>
  <c r="P2060" i="120"/>
  <c r="O2060" i="120"/>
  <c r="M2060" i="120"/>
  <c r="M2059" i="120"/>
  <c r="M2058" i="120"/>
  <c r="O2058" i="120" s="1"/>
  <c r="P2057" i="120"/>
  <c r="M2057" i="120"/>
  <c r="O2057" i="120" s="1"/>
  <c r="M2056" i="120"/>
  <c r="O2056" i="120" s="1"/>
  <c r="P2056" i="120" s="1"/>
  <c r="P2055" i="120"/>
  <c r="O2055" i="120"/>
  <c r="M2055" i="120"/>
  <c r="M2054" i="120"/>
  <c r="P2053" i="120"/>
  <c r="M2053" i="120"/>
  <c r="O2053" i="120" s="1"/>
  <c r="M2052" i="120"/>
  <c r="O2052" i="120" s="1"/>
  <c r="P2052" i="120" s="1"/>
  <c r="M2051" i="120"/>
  <c r="O2051" i="120" s="1"/>
  <c r="P2050" i="120"/>
  <c r="M2050" i="120"/>
  <c r="O2050" i="120" s="1"/>
  <c r="P2049" i="120"/>
  <c r="M2049" i="120"/>
  <c r="O2049" i="120" s="1"/>
  <c r="M2048" i="120"/>
  <c r="M2047" i="120"/>
  <c r="M2046" i="120"/>
  <c r="M2045" i="120"/>
  <c r="M2044" i="120"/>
  <c r="M2043" i="120"/>
  <c r="M2042" i="120"/>
  <c r="M2041" i="120"/>
  <c r="M2040" i="120"/>
  <c r="O2039" i="120"/>
  <c r="M2039" i="120"/>
  <c r="O2038" i="120"/>
  <c r="P2038" i="120" s="1"/>
  <c r="M2038" i="120"/>
  <c r="O2037" i="120"/>
  <c r="P2037" i="120" s="1"/>
  <c r="M2037" i="120"/>
  <c r="M2036" i="120"/>
  <c r="M2035" i="120"/>
  <c r="M2034" i="120"/>
  <c r="O2033" i="120"/>
  <c r="P2033" i="120" s="1"/>
  <c r="M2033" i="120"/>
  <c r="M2032" i="120"/>
  <c r="M2031" i="120"/>
  <c r="O2031" i="120" s="1"/>
  <c r="P2031" i="120" s="1"/>
  <c r="M2030" i="120"/>
  <c r="O2030" i="120" s="1"/>
  <c r="P2030" i="120" s="1"/>
  <c r="M2029" i="120"/>
  <c r="P2028" i="120"/>
  <c r="M2028" i="120"/>
  <c r="O2028" i="120" s="1"/>
  <c r="O2027" i="120"/>
  <c r="M2027" i="120"/>
  <c r="O2026" i="120"/>
  <c r="M2026" i="120"/>
  <c r="O2025" i="120"/>
  <c r="M2025" i="120"/>
  <c r="M2024" i="120"/>
  <c r="M2023" i="120"/>
  <c r="P2022" i="120"/>
  <c r="M2022" i="120"/>
  <c r="O2022" i="120" s="1"/>
  <c r="M2021" i="120"/>
  <c r="M2020" i="120"/>
  <c r="M2019" i="120"/>
  <c r="O2018" i="120"/>
  <c r="M2018" i="120"/>
  <c r="M2017" i="120"/>
  <c r="P2016" i="120"/>
  <c r="M2016" i="120"/>
  <c r="O2016" i="120" s="1"/>
  <c r="M2015" i="120"/>
  <c r="M2014" i="120"/>
  <c r="M2013" i="120"/>
  <c r="B2010" i="120"/>
  <c r="L2007" i="120"/>
  <c r="K2007" i="120"/>
  <c r="M2006" i="120"/>
  <c r="M2005" i="120"/>
  <c r="M2004" i="120"/>
  <c r="M2003" i="120"/>
  <c r="M2002" i="120"/>
  <c r="M2001" i="120"/>
  <c r="M2000" i="120"/>
  <c r="M1999" i="120"/>
  <c r="M1998" i="120"/>
  <c r="M1997" i="120"/>
  <c r="M1996" i="120"/>
  <c r="M1995" i="120"/>
  <c r="M1994" i="120"/>
  <c r="M1993" i="120"/>
  <c r="M1992" i="120"/>
  <c r="M1991" i="120"/>
  <c r="M1990" i="120"/>
  <c r="M1989" i="120"/>
  <c r="M1988" i="120"/>
  <c r="M1987" i="120"/>
  <c r="M1986" i="120"/>
  <c r="M1985" i="120"/>
  <c r="M1984" i="120"/>
  <c r="M1983" i="120"/>
  <c r="M1982" i="120"/>
  <c r="M1981" i="120"/>
  <c r="M1980" i="120"/>
  <c r="M1979" i="120"/>
  <c r="M1978" i="120"/>
  <c r="M1977" i="120"/>
  <c r="M1976" i="120"/>
  <c r="M1975" i="120"/>
  <c r="M1974" i="120"/>
  <c r="M1973" i="120"/>
  <c r="M1972" i="120"/>
  <c r="M1971" i="120"/>
  <c r="M1970" i="120"/>
  <c r="M1969" i="120"/>
  <c r="M1968" i="120"/>
  <c r="M1967" i="120"/>
  <c r="M1966" i="120"/>
  <c r="M1965" i="120"/>
  <c r="M1964" i="120"/>
  <c r="M1963" i="120"/>
  <c r="M1962" i="120"/>
  <c r="M1961" i="120"/>
  <c r="M1960" i="120"/>
  <c r="M1959" i="120"/>
  <c r="M1958" i="120"/>
  <c r="M1957" i="120"/>
  <c r="M1956" i="120"/>
  <c r="M1955" i="120"/>
  <c r="M1954" i="120"/>
  <c r="M1953" i="120"/>
  <c r="M1952" i="120"/>
  <c r="M1951" i="120"/>
  <c r="M1950" i="120"/>
  <c r="M1949" i="120"/>
  <c r="M1948" i="120"/>
  <c r="M1947" i="120"/>
  <c r="M1946" i="120"/>
  <c r="M1945" i="120"/>
  <c r="M1944" i="120"/>
  <c r="M1943" i="120"/>
  <c r="M1942" i="120"/>
  <c r="M1941" i="120"/>
  <c r="M1940" i="120"/>
  <c r="M1939" i="120"/>
  <c r="M1938" i="120"/>
  <c r="M1937" i="120"/>
  <c r="M1936" i="120"/>
  <c r="M1935" i="120"/>
  <c r="M1934" i="120"/>
  <c r="M1933" i="120"/>
  <c r="M1932" i="120"/>
  <c r="M1931" i="120"/>
  <c r="M1930" i="120"/>
  <c r="M1929" i="120"/>
  <c r="M1928" i="120"/>
  <c r="M1927" i="120"/>
  <c r="M1926" i="120"/>
  <c r="M1925" i="120"/>
  <c r="M1924" i="120"/>
  <c r="M1923" i="120"/>
  <c r="M1922" i="120"/>
  <c r="M1921" i="120"/>
  <c r="M1920" i="120"/>
  <c r="M1919" i="120"/>
  <c r="M1918" i="120"/>
  <c r="M1917" i="120"/>
  <c r="M1916" i="120"/>
  <c r="M1915" i="120"/>
  <c r="M1914" i="120"/>
  <c r="M1913" i="120"/>
  <c r="M1912" i="120"/>
  <c r="M1911" i="120"/>
  <c r="M1910" i="120"/>
  <c r="M1909" i="120"/>
  <c r="M1908" i="120"/>
  <c r="M1907" i="120"/>
  <c r="M1906" i="120"/>
  <c r="M1905" i="120"/>
  <c r="M1904" i="120"/>
  <c r="M1903" i="120"/>
  <c r="M1902" i="120"/>
  <c r="M1901" i="120"/>
  <c r="M1900" i="120"/>
  <c r="M1899" i="120"/>
  <c r="M1898" i="120"/>
  <c r="M1897" i="120"/>
  <c r="M1896" i="120"/>
  <c r="M1895" i="120"/>
  <c r="M1894" i="120"/>
  <c r="M1893" i="120"/>
  <c r="M1892" i="120"/>
  <c r="M1891" i="120"/>
  <c r="M1890" i="120"/>
  <c r="M1889" i="120"/>
  <c r="M1888" i="120"/>
  <c r="M1887" i="120"/>
  <c r="M1886" i="120"/>
  <c r="M1885" i="120"/>
  <c r="M1884" i="120"/>
  <c r="M1883" i="120"/>
  <c r="M1882" i="120"/>
  <c r="M1881" i="120"/>
  <c r="M1880" i="120"/>
  <c r="M1879" i="120"/>
  <c r="M1878" i="120"/>
  <c r="M1877" i="120"/>
  <c r="M1876" i="120"/>
  <c r="M1875" i="120"/>
  <c r="M1874" i="120"/>
  <c r="M1873" i="120"/>
  <c r="M1872" i="120"/>
  <c r="M1871" i="120"/>
  <c r="M1870" i="120"/>
  <c r="M1869" i="120"/>
  <c r="M1868" i="120"/>
  <c r="M1867" i="120"/>
  <c r="M1866" i="120"/>
  <c r="M1865" i="120"/>
  <c r="M1864" i="120"/>
  <c r="M1863" i="120"/>
  <c r="M1862" i="120"/>
  <c r="M1861" i="120"/>
  <c r="M1860" i="120"/>
  <c r="M1859" i="120"/>
  <c r="M1858" i="120"/>
  <c r="M1857" i="120"/>
  <c r="M1856" i="120"/>
  <c r="M1855" i="120"/>
  <c r="M1854" i="120"/>
  <c r="M1853" i="120"/>
  <c r="M1852" i="120"/>
  <c r="M1851" i="120"/>
  <c r="M1850" i="120"/>
  <c r="M1849" i="120"/>
  <c r="M1848" i="120"/>
  <c r="M1847" i="120"/>
  <c r="M1846" i="120"/>
  <c r="M1845" i="120"/>
  <c r="M1844" i="120"/>
  <c r="M1843" i="120"/>
  <c r="M1842" i="120"/>
  <c r="M1841" i="120"/>
  <c r="M1840" i="120"/>
  <c r="M1839" i="120"/>
  <c r="M1838" i="120"/>
  <c r="M1837" i="120"/>
  <c r="M1836" i="120"/>
  <c r="M1835" i="120"/>
  <c r="M1834" i="120"/>
  <c r="M1833" i="120"/>
  <c r="M1832" i="120"/>
  <c r="M1831" i="120"/>
  <c r="M1830" i="120"/>
  <c r="M1829" i="120"/>
  <c r="M1828" i="120"/>
  <c r="M1827" i="120"/>
  <c r="M1826" i="120"/>
  <c r="M1825" i="120"/>
  <c r="M1824" i="120"/>
  <c r="M1823" i="120"/>
  <c r="M1822" i="120"/>
  <c r="M1821" i="120"/>
  <c r="M1820" i="120"/>
  <c r="M1819" i="120"/>
  <c r="M1818" i="120"/>
  <c r="M1817" i="120"/>
  <c r="M1816" i="120"/>
  <c r="M1815" i="120"/>
  <c r="M1814" i="120"/>
  <c r="M1813" i="120"/>
  <c r="M1812" i="120"/>
  <c r="M1811" i="120"/>
  <c r="M1810" i="120"/>
  <c r="M1809" i="120"/>
  <c r="M1808" i="120"/>
  <c r="M1807" i="120"/>
  <c r="M1806" i="120"/>
  <c r="M1805" i="120"/>
  <c r="M1804" i="120"/>
  <c r="M1803" i="120"/>
  <c r="M1802" i="120"/>
  <c r="M1801" i="120"/>
  <c r="M1800" i="120"/>
  <c r="M1799" i="120"/>
  <c r="M1798" i="120"/>
  <c r="M1797" i="120"/>
  <c r="M1796" i="120"/>
  <c r="M1795" i="120"/>
  <c r="M1794" i="120"/>
  <c r="M1793" i="120"/>
  <c r="M1792" i="120"/>
  <c r="M1791" i="120"/>
  <c r="M1790" i="120"/>
  <c r="M1789" i="120"/>
  <c r="M1788" i="120"/>
  <c r="M1787" i="120"/>
  <c r="M1786" i="120"/>
  <c r="M1785" i="120"/>
  <c r="M1784" i="120"/>
  <c r="M1783" i="120"/>
  <c r="M1782" i="120"/>
  <c r="M1781" i="120"/>
  <c r="M1780" i="120"/>
  <c r="M1779" i="120"/>
  <c r="M1778" i="120"/>
  <c r="M1777" i="120"/>
  <c r="M1776" i="120"/>
  <c r="M1775" i="120"/>
  <c r="M1774" i="120"/>
  <c r="M1773" i="120"/>
  <c r="O1773" i="120" s="1"/>
  <c r="P1773" i="120" s="1"/>
  <c r="M1772" i="120"/>
  <c r="O1772" i="120" s="1"/>
  <c r="M1771" i="120"/>
  <c r="O1770" i="120"/>
  <c r="P1770" i="120" s="1"/>
  <c r="M1770" i="120"/>
  <c r="M1769" i="120"/>
  <c r="M1768" i="120"/>
  <c r="M1767" i="120"/>
  <c r="P1766" i="120"/>
  <c r="O1766" i="120"/>
  <c r="M1766" i="120"/>
  <c r="M1765" i="120"/>
  <c r="M1764" i="120"/>
  <c r="O1764" i="120" s="1"/>
  <c r="M1763" i="120"/>
  <c r="M1762" i="120"/>
  <c r="O1762" i="120" s="1"/>
  <c r="P1762" i="120" s="1"/>
  <c r="M1761" i="120"/>
  <c r="M1760" i="120"/>
  <c r="M1759" i="120"/>
  <c r="M1758" i="120"/>
  <c r="M1757" i="120"/>
  <c r="M1756" i="120"/>
  <c r="M1755" i="120"/>
  <c r="M1754" i="120"/>
  <c r="M1753" i="120"/>
  <c r="O1753" i="120" s="1"/>
  <c r="P1753" i="120" s="1"/>
  <c r="M1752" i="120"/>
  <c r="O1752" i="120" s="1"/>
  <c r="P1752" i="120" s="1"/>
  <c r="M1751" i="120"/>
  <c r="M1750" i="120"/>
  <c r="M1749" i="120"/>
  <c r="O1749" i="120" s="1"/>
  <c r="P1749" i="120" s="1"/>
  <c r="M1748" i="120"/>
  <c r="O1748" i="120" s="1"/>
  <c r="P1748" i="120" s="1"/>
  <c r="M1747" i="120"/>
  <c r="O1747" i="120" s="1"/>
  <c r="M1746" i="120"/>
  <c r="M1745" i="120"/>
  <c r="O1745" i="120" s="1"/>
  <c r="O1744" i="120"/>
  <c r="M1744" i="120"/>
  <c r="M1743" i="120"/>
  <c r="M1742" i="120"/>
  <c r="P1741" i="120"/>
  <c r="O1741" i="120"/>
  <c r="M1741" i="120"/>
  <c r="M1740" i="120"/>
  <c r="M1739" i="120"/>
  <c r="M1738" i="120"/>
  <c r="M1737" i="120"/>
  <c r="O1737" i="120" s="1"/>
  <c r="P1737" i="120" s="1"/>
  <c r="M1736" i="120"/>
  <c r="M1735" i="120"/>
  <c r="O1735" i="120" s="1"/>
  <c r="M1734" i="120"/>
  <c r="M1733" i="120"/>
  <c r="M1732" i="120"/>
  <c r="M1731" i="120"/>
  <c r="P1730" i="120"/>
  <c r="M1730" i="120"/>
  <c r="O1730" i="120" s="1"/>
  <c r="M1729" i="120"/>
  <c r="O1729" i="120" s="1"/>
  <c r="P1729" i="120" s="1"/>
  <c r="O1728" i="120"/>
  <c r="P1728" i="120" s="1"/>
  <c r="M1728" i="120"/>
  <c r="M1727" i="120"/>
  <c r="M1726" i="120"/>
  <c r="L1721" i="120"/>
  <c r="K1721" i="120"/>
  <c r="M1720" i="120"/>
  <c r="M1719" i="120"/>
  <c r="M1718" i="120"/>
  <c r="M1717" i="120"/>
  <c r="M1716" i="120"/>
  <c r="M1715" i="120"/>
  <c r="M1714" i="120"/>
  <c r="M1713" i="120"/>
  <c r="M1712" i="120"/>
  <c r="M1711" i="120"/>
  <c r="M1710" i="120"/>
  <c r="M1709" i="120"/>
  <c r="M1708" i="120"/>
  <c r="M1707" i="120"/>
  <c r="M1706" i="120"/>
  <c r="M1705" i="120"/>
  <c r="M1704" i="120"/>
  <c r="M1703" i="120"/>
  <c r="M1702" i="120"/>
  <c r="M1701" i="120"/>
  <c r="M1700" i="120"/>
  <c r="M1699" i="120"/>
  <c r="M1698" i="120"/>
  <c r="M1697" i="120"/>
  <c r="M1696" i="120"/>
  <c r="M1695" i="120"/>
  <c r="M1694" i="120"/>
  <c r="M1693" i="120"/>
  <c r="M1692" i="120"/>
  <c r="M1691" i="120"/>
  <c r="M1690" i="120"/>
  <c r="M1689" i="120"/>
  <c r="M1688" i="120"/>
  <c r="M1687" i="120"/>
  <c r="M1686" i="120"/>
  <c r="M1685" i="120"/>
  <c r="M1684" i="120"/>
  <c r="M1683" i="120"/>
  <c r="M1682" i="120"/>
  <c r="M1681" i="120"/>
  <c r="M1680" i="120"/>
  <c r="M1679" i="120"/>
  <c r="M1678" i="120"/>
  <c r="M1677" i="120"/>
  <c r="M1676" i="120"/>
  <c r="M1675" i="120"/>
  <c r="M1674" i="120"/>
  <c r="M1673" i="120"/>
  <c r="M1672" i="120"/>
  <c r="M1671" i="120"/>
  <c r="M1670" i="120"/>
  <c r="M1669" i="120"/>
  <c r="M1668" i="120"/>
  <c r="M1667" i="120"/>
  <c r="M1666" i="120"/>
  <c r="M1665" i="120"/>
  <c r="M1664" i="120"/>
  <c r="M1663" i="120"/>
  <c r="M1662" i="120"/>
  <c r="M1661" i="120"/>
  <c r="M1660" i="120"/>
  <c r="M1659" i="120"/>
  <c r="M1658" i="120"/>
  <c r="M1657" i="120"/>
  <c r="M1656" i="120"/>
  <c r="M1655" i="120"/>
  <c r="M1654" i="120"/>
  <c r="M1653" i="120"/>
  <c r="M1652" i="120"/>
  <c r="M1651" i="120"/>
  <c r="M1650" i="120"/>
  <c r="M1649" i="120"/>
  <c r="M1648" i="120"/>
  <c r="M1647" i="120"/>
  <c r="M1646" i="120"/>
  <c r="M1645" i="120"/>
  <c r="M1644" i="120"/>
  <c r="M1643" i="120"/>
  <c r="M1642" i="120"/>
  <c r="M1641" i="120"/>
  <c r="M1640" i="120"/>
  <c r="M1639" i="120"/>
  <c r="M1638" i="120"/>
  <c r="M1637" i="120"/>
  <c r="M1636" i="120"/>
  <c r="M1635" i="120"/>
  <c r="M1634" i="120"/>
  <c r="M1633" i="120"/>
  <c r="M1632" i="120"/>
  <c r="M1631" i="120"/>
  <c r="M1630" i="120"/>
  <c r="M1629" i="120"/>
  <c r="M1628" i="120"/>
  <c r="M1627" i="120"/>
  <c r="M1626" i="120"/>
  <c r="M1625" i="120"/>
  <c r="M1624" i="120"/>
  <c r="M1623" i="120"/>
  <c r="M1622" i="120"/>
  <c r="M1621" i="120"/>
  <c r="M1620" i="120"/>
  <c r="M1619" i="120"/>
  <c r="M1618" i="120"/>
  <c r="M1617" i="120"/>
  <c r="M1616" i="120"/>
  <c r="M1615" i="120"/>
  <c r="M1614" i="120"/>
  <c r="M1613" i="120"/>
  <c r="M1612" i="120"/>
  <c r="M1611" i="120"/>
  <c r="M1610" i="120"/>
  <c r="M1609" i="120"/>
  <c r="M1608" i="120"/>
  <c r="M1607" i="120"/>
  <c r="M1606" i="120"/>
  <c r="M1605" i="120"/>
  <c r="M1604" i="120"/>
  <c r="M1603" i="120"/>
  <c r="M1602" i="120"/>
  <c r="M1601" i="120"/>
  <c r="M1600" i="120"/>
  <c r="M1599" i="120"/>
  <c r="M1598" i="120"/>
  <c r="M1597" i="120"/>
  <c r="M1596" i="120"/>
  <c r="M1595" i="120"/>
  <c r="M1594" i="120"/>
  <c r="M1593" i="120"/>
  <c r="M1592" i="120"/>
  <c r="M1591" i="120"/>
  <c r="M1590" i="120"/>
  <c r="M1589" i="120"/>
  <c r="M1588" i="120"/>
  <c r="M1587" i="120"/>
  <c r="M1586" i="120"/>
  <c r="M1585" i="120"/>
  <c r="M1584" i="120"/>
  <c r="M1583" i="120"/>
  <c r="M1582" i="120"/>
  <c r="M1581" i="120"/>
  <c r="M1580" i="120"/>
  <c r="M1579" i="120"/>
  <c r="M1578" i="120"/>
  <c r="M1577" i="120"/>
  <c r="M1576" i="120"/>
  <c r="M1575" i="120"/>
  <c r="M1574" i="120"/>
  <c r="M1573" i="120"/>
  <c r="M1572" i="120"/>
  <c r="M1571" i="120"/>
  <c r="M1570" i="120"/>
  <c r="M1569" i="120"/>
  <c r="M1568" i="120"/>
  <c r="M1567" i="120"/>
  <c r="M1566" i="120"/>
  <c r="M1565" i="120"/>
  <c r="M1564" i="120"/>
  <c r="M1563" i="120"/>
  <c r="M1562" i="120"/>
  <c r="M1561" i="120"/>
  <c r="M1560" i="120"/>
  <c r="M1559" i="120"/>
  <c r="M1558" i="120"/>
  <c r="M1557" i="120"/>
  <c r="M1556" i="120"/>
  <c r="M1555" i="120"/>
  <c r="M1554" i="120"/>
  <c r="M1553" i="120"/>
  <c r="M1552" i="120"/>
  <c r="M1551" i="120"/>
  <c r="M1550" i="120"/>
  <c r="M1549" i="120"/>
  <c r="M1548" i="120"/>
  <c r="M1547" i="120"/>
  <c r="M1546" i="120"/>
  <c r="M1545" i="120"/>
  <c r="M1544" i="120"/>
  <c r="M1543" i="120"/>
  <c r="M1542" i="120"/>
  <c r="M1541" i="120"/>
  <c r="M1540" i="120"/>
  <c r="M1539" i="120"/>
  <c r="M1538" i="120"/>
  <c r="M1537" i="120"/>
  <c r="M1536" i="120"/>
  <c r="M1535" i="120"/>
  <c r="M1534" i="120"/>
  <c r="M1533" i="120"/>
  <c r="M1532" i="120"/>
  <c r="M1531" i="120"/>
  <c r="M1530" i="120"/>
  <c r="M1529" i="120"/>
  <c r="M1528" i="120"/>
  <c r="M1527" i="120"/>
  <c r="M1526" i="120"/>
  <c r="M1525" i="120"/>
  <c r="M1524" i="120"/>
  <c r="M1523" i="120"/>
  <c r="M1522" i="120"/>
  <c r="M1521" i="120"/>
  <c r="M1520" i="120"/>
  <c r="M1519" i="120"/>
  <c r="M1518" i="120"/>
  <c r="M1517" i="120"/>
  <c r="M1516" i="120"/>
  <c r="M1515" i="120"/>
  <c r="M1514" i="120"/>
  <c r="M1513" i="120"/>
  <c r="M1512" i="120"/>
  <c r="M1511" i="120"/>
  <c r="M1510" i="120"/>
  <c r="M1509" i="120"/>
  <c r="M1508" i="120"/>
  <c r="M1507" i="120"/>
  <c r="M1506" i="120"/>
  <c r="M1505" i="120"/>
  <c r="M1504" i="120"/>
  <c r="M1503" i="120"/>
  <c r="M1502" i="120"/>
  <c r="M1501" i="120"/>
  <c r="M1500" i="120"/>
  <c r="M1499" i="120"/>
  <c r="M1498" i="120"/>
  <c r="M1497" i="120"/>
  <c r="M1496" i="120"/>
  <c r="M1495" i="120"/>
  <c r="M1494" i="120"/>
  <c r="M1493" i="120"/>
  <c r="M1492" i="120"/>
  <c r="M1491" i="120"/>
  <c r="M1490" i="120"/>
  <c r="M1489" i="120"/>
  <c r="M1488" i="120"/>
  <c r="M1487" i="120"/>
  <c r="P1486" i="120"/>
  <c r="O1486" i="120"/>
  <c r="M1486" i="120"/>
  <c r="M1485" i="120"/>
  <c r="M1484" i="120"/>
  <c r="M1483" i="120"/>
  <c r="O1482" i="120"/>
  <c r="P1482" i="120" s="1"/>
  <c r="M1482" i="120"/>
  <c r="O1481" i="120"/>
  <c r="M1481" i="120"/>
  <c r="O1480" i="120"/>
  <c r="M1480" i="120"/>
  <c r="M1479" i="120"/>
  <c r="O1478" i="120"/>
  <c r="P1478" i="120" s="1"/>
  <c r="M1478" i="120"/>
  <c r="M1477" i="120"/>
  <c r="M1476" i="120"/>
  <c r="M1475" i="120"/>
  <c r="M1474" i="120"/>
  <c r="M1473" i="120"/>
  <c r="M1472" i="120"/>
  <c r="M1471" i="120"/>
  <c r="M1470" i="120"/>
  <c r="M1469" i="120"/>
  <c r="M1468" i="120"/>
  <c r="M1467" i="120"/>
  <c r="M1466" i="120"/>
  <c r="O1466" i="120" s="1"/>
  <c r="M1465" i="120"/>
  <c r="M1464" i="120"/>
  <c r="O1464" i="120" s="1"/>
  <c r="O1463" i="120"/>
  <c r="M1463" i="120"/>
  <c r="M1462" i="120"/>
  <c r="M1461" i="120"/>
  <c r="M1460" i="120"/>
  <c r="M1459" i="120"/>
  <c r="O1458" i="120"/>
  <c r="M1458" i="120"/>
  <c r="M1457" i="120"/>
  <c r="M1456" i="120"/>
  <c r="O1456" i="120" s="1"/>
  <c r="M1455" i="120"/>
  <c r="O1455" i="120" s="1"/>
  <c r="M1454" i="120"/>
  <c r="M1453" i="120"/>
  <c r="M1452" i="120"/>
  <c r="O1452" i="120" s="1"/>
  <c r="P1452" i="120" s="1"/>
  <c r="M1451" i="120"/>
  <c r="O1450" i="120"/>
  <c r="M1450" i="120"/>
  <c r="O1449" i="120"/>
  <c r="M1449" i="120"/>
  <c r="O1448" i="120"/>
  <c r="M1448" i="120"/>
  <c r="O1447" i="120"/>
  <c r="M1447" i="120"/>
  <c r="M1446" i="120"/>
  <c r="M1445" i="120"/>
  <c r="M1444" i="120"/>
  <c r="M1443" i="120"/>
  <c r="M1442" i="120"/>
  <c r="M1440" i="120"/>
  <c r="L1435" i="120"/>
  <c r="K1435" i="120"/>
  <c r="M1434" i="120"/>
  <c r="M1433" i="120"/>
  <c r="M1432" i="120"/>
  <c r="M1431" i="120"/>
  <c r="M1430" i="120"/>
  <c r="M1429" i="120"/>
  <c r="M1428" i="120"/>
  <c r="M1427" i="120"/>
  <c r="M1426" i="120"/>
  <c r="M1425" i="120"/>
  <c r="M1424" i="120"/>
  <c r="M1423" i="120"/>
  <c r="M1422" i="120"/>
  <c r="M1421" i="120"/>
  <c r="M1420" i="120"/>
  <c r="M1419" i="120"/>
  <c r="M1418" i="120"/>
  <c r="M1417" i="120"/>
  <c r="M1416" i="120"/>
  <c r="M1415" i="120"/>
  <c r="M1414" i="120"/>
  <c r="M1413" i="120"/>
  <c r="M1412" i="120"/>
  <c r="M1411" i="120"/>
  <c r="M1410" i="120"/>
  <c r="M1409" i="120"/>
  <c r="M1408" i="120"/>
  <c r="C1408" i="120"/>
  <c r="C1694" i="120" s="1"/>
  <c r="C1980" i="120" s="1"/>
  <c r="C2266" i="120" s="1"/>
  <c r="B1408" i="120"/>
  <c r="B1694" i="120" s="1"/>
  <c r="B1980" i="120" s="1"/>
  <c r="B2266" i="120" s="1"/>
  <c r="M1407" i="120"/>
  <c r="M1406" i="120"/>
  <c r="M1405" i="120"/>
  <c r="M1404" i="120"/>
  <c r="M1403" i="120"/>
  <c r="M1402" i="120"/>
  <c r="M1401" i="120"/>
  <c r="M1400" i="120"/>
  <c r="M1399" i="120"/>
  <c r="M1398" i="120"/>
  <c r="M1397" i="120"/>
  <c r="M1396" i="120"/>
  <c r="M1395" i="120"/>
  <c r="M1394" i="120"/>
  <c r="M1393" i="120"/>
  <c r="M1392" i="120"/>
  <c r="M1391" i="120"/>
  <c r="M1390" i="120"/>
  <c r="M1389" i="120"/>
  <c r="M1388" i="120"/>
  <c r="M1387" i="120"/>
  <c r="M1386" i="120"/>
  <c r="M1385" i="120"/>
  <c r="M1384" i="120"/>
  <c r="M1383" i="120"/>
  <c r="M1382" i="120"/>
  <c r="M1381" i="120"/>
  <c r="M1380" i="120"/>
  <c r="M1379" i="120"/>
  <c r="M1378" i="120"/>
  <c r="M1377" i="120"/>
  <c r="M1376" i="120"/>
  <c r="M1375" i="120"/>
  <c r="M1374" i="120"/>
  <c r="M1373" i="120"/>
  <c r="M1372" i="120"/>
  <c r="M1371" i="120"/>
  <c r="M1370" i="120"/>
  <c r="M1369" i="120"/>
  <c r="M1368" i="120"/>
  <c r="M1367" i="120"/>
  <c r="M1366" i="120"/>
  <c r="M1365" i="120"/>
  <c r="M1364" i="120"/>
  <c r="M1363" i="120"/>
  <c r="M1362" i="120"/>
  <c r="M1361" i="120"/>
  <c r="M1360" i="120"/>
  <c r="M1359" i="120"/>
  <c r="M1358" i="120"/>
  <c r="M1357" i="120"/>
  <c r="M1356" i="120"/>
  <c r="M1355" i="120"/>
  <c r="M1354" i="120"/>
  <c r="M1353" i="120"/>
  <c r="M1352" i="120"/>
  <c r="M1351" i="120"/>
  <c r="M1350" i="120"/>
  <c r="M1349" i="120"/>
  <c r="M1348" i="120"/>
  <c r="M1347" i="120"/>
  <c r="M1346" i="120"/>
  <c r="M1345" i="120"/>
  <c r="M1344" i="120"/>
  <c r="M1343" i="120"/>
  <c r="M1342" i="120"/>
  <c r="M1341" i="120"/>
  <c r="M1340" i="120"/>
  <c r="M1339" i="120"/>
  <c r="M1338" i="120"/>
  <c r="M1337" i="120"/>
  <c r="M1336" i="120"/>
  <c r="M1335" i="120"/>
  <c r="M1334" i="120"/>
  <c r="M1333" i="120"/>
  <c r="M1332" i="120"/>
  <c r="M1331" i="120"/>
  <c r="M1330" i="120"/>
  <c r="M1329" i="120"/>
  <c r="M1328" i="120"/>
  <c r="M1327" i="120"/>
  <c r="M1326" i="120"/>
  <c r="M1325" i="120"/>
  <c r="M1324" i="120"/>
  <c r="M1323" i="120"/>
  <c r="M1322" i="120"/>
  <c r="M1321" i="120"/>
  <c r="M1320" i="120"/>
  <c r="M1319" i="120"/>
  <c r="M1318" i="120"/>
  <c r="M1317" i="120"/>
  <c r="M1316" i="120"/>
  <c r="M1315" i="120"/>
  <c r="M1314" i="120"/>
  <c r="M1313" i="120"/>
  <c r="M1312" i="120"/>
  <c r="M1311" i="120"/>
  <c r="M1310" i="120"/>
  <c r="M1309" i="120"/>
  <c r="M1308" i="120"/>
  <c r="M1307" i="120"/>
  <c r="M1306" i="120"/>
  <c r="M1305" i="120"/>
  <c r="M1304" i="120"/>
  <c r="M1303" i="120"/>
  <c r="M1302" i="120"/>
  <c r="M1301" i="120"/>
  <c r="M1300" i="120"/>
  <c r="M1299" i="120"/>
  <c r="M1298" i="120"/>
  <c r="M1297" i="120"/>
  <c r="M1296" i="120"/>
  <c r="M1295" i="120"/>
  <c r="M1294" i="120"/>
  <c r="M1293" i="120"/>
  <c r="M1292" i="120"/>
  <c r="M1291" i="120"/>
  <c r="M1290" i="120"/>
  <c r="M1289" i="120"/>
  <c r="M1288" i="120"/>
  <c r="M1287" i="120"/>
  <c r="M1286" i="120"/>
  <c r="E1286" i="120"/>
  <c r="E1572" i="120" s="1"/>
  <c r="E1858" i="120" s="1"/>
  <c r="E2144" i="120" s="1"/>
  <c r="M1285" i="120"/>
  <c r="M1284" i="120"/>
  <c r="M1283" i="120"/>
  <c r="M1282" i="120"/>
  <c r="M1281" i="120"/>
  <c r="M1280" i="120"/>
  <c r="M1279" i="120"/>
  <c r="M1278" i="120"/>
  <c r="M1277" i="120"/>
  <c r="M1276" i="120"/>
  <c r="M1275" i="120"/>
  <c r="M1274" i="120"/>
  <c r="M1273" i="120"/>
  <c r="M1272" i="120"/>
  <c r="M1271" i="120"/>
  <c r="M1270" i="120"/>
  <c r="M1269" i="120"/>
  <c r="M1268" i="120"/>
  <c r="M1267" i="120"/>
  <c r="M1266" i="120"/>
  <c r="M1265" i="120"/>
  <c r="M1264" i="120"/>
  <c r="M1263" i="120"/>
  <c r="M1262" i="120"/>
  <c r="M1261" i="120"/>
  <c r="M1260" i="120"/>
  <c r="M1259" i="120"/>
  <c r="M1258" i="120"/>
  <c r="M1257" i="120"/>
  <c r="M1256" i="120"/>
  <c r="M1255" i="120"/>
  <c r="M1254" i="120"/>
  <c r="M1253" i="120"/>
  <c r="M1252" i="120"/>
  <c r="M1251" i="120"/>
  <c r="M1250" i="120"/>
  <c r="M1249" i="120"/>
  <c r="M1248" i="120"/>
  <c r="M1247" i="120"/>
  <c r="M1246" i="120"/>
  <c r="M1245" i="120"/>
  <c r="M1244" i="120"/>
  <c r="M1243" i="120"/>
  <c r="M1242" i="120"/>
  <c r="M1241" i="120"/>
  <c r="M1240" i="120"/>
  <c r="M1239" i="120"/>
  <c r="M1238" i="120"/>
  <c r="M1237" i="120"/>
  <c r="M1236" i="120"/>
  <c r="M1235" i="120"/>
  <c r="M1234" i="120"/>
  <c r="M1233" i="120"/>
  <c r="M1232" i="120"/>
  <c r="M1231" i="120"/>
  <c r="M1230" i="120"/>
  <c r="M1229" i="120"/>
  <c r="M1228" i="120"/>
  <c r="M1227" i="120"/>
  <c r="M1226" i="120"/>
  <c r="M1225" i="120"/>
  <c r="M1224" i="120"/>
  <c r="M1223" i="120"/>
  <c r="M1222" i="120"/>
  <c r="M1221" i="120"/>
  <c r="M1220" i="120"/>
  <c r="M1219" i="120"/>
  <c r="M1218" i="120"/>
  <c r="M1217" i="120"/>
  <c r="M1216" i="120"/>
  <c r="M1215" i="120"/>
  <c r="M1214" i="120"/>
  <c r="M1213" i="120"/>
  <c r="M1212" i="120"/>
  <c r="M1211" i="120"/>
  <c r="M1210" i="120"/>
  <c r="M1209" i="120"/>
  <c r="M1208" i="120"/>
  <c r="M1207" i="120"/>
  <c r="M1206" i="120"/>
  <c r="M1205" i="120"/>
  <c r="M1204" i="120"/>
  <c r="M1203" i="120"/>
  <c r="M1202" i="120"/>
  <c r="M1201" i="120"/>
  <c r="O1201" i="120" s="1"/>
  <c r="P1201" i="120" s="1"/>
  <c r="M1200" i="120"/>
  <c r="O1200" i="120" s="1"/>
  <c r="P1200" i="120" s="1"/>
  <c r="M1199" i="120"/>
  <c r="M1198" i="120"/>
  <c r="M1197" i="120"/>
  <c r="P1196" i="120"/>
  <c r="O1196" i="120"/>
  <c r="M1196" i="120"/>
  <c r="M1195" i="120"/>
  <c r="M1194" i="120"/>
  <c r="O1193" i="120"/>
  <c r="P1193" i="120" s="1"/>
  <c r="M1193" i="120"/>
  <c r="M1192" i="120"/>
  <c r="O1191" i="120"/>
  <c r="M1191" i="120"/>
  <c r="M1190" i="120"/>
  <c r="M1189" i="120"/>
  <c r="M1188" i="120"/>
  <c r="M1187" i="120"/>
  <c r="M1186" i="120"/>
  <c r="M1185" i="120"/>
  <c r="M1184" i="120"/>
  <c r="M1183" i="120"/>
  <c r="M1182" i="120"/>
  <c r="O1182" i="120" s="1"/>
  <c r="M1181" i="120"/>
  <c r="M1180" i="120"/>
  <c r="M1179" i="120"/>
  <c r="M1178" i="120"/>
  <c r="O1178" i="120" s="1"/>
  <c r="M1177" i="120"/>
  <c r="M1176" i="120"/>
  <c r="O1176" i="120" s="1"/>
  <c r="P1176" i="120" s="1"/>
  <c r="M1175" i="120"/>
  <c r="O1174" i="120"/>
  <c r="M1174" i="120"/>
  <c r="M1173" i="120"/>
  <c r="O1172" i="120"/>
  <c r="P1172" i="120" s="1"/>
  <c r="M1172" i="120"/>
  <c r="M1171" i="120"/>
  <c r="M1170" i="120"/>
  <c r="M1169" i="120"/>
  <c r="O1168" i="120"/>
  <c r="P1168" i="120" s="1"/>
  <c r="M1168" i="120"/>
  <c r="P1167" i="120"/>
  <c r="O1167" i="120"/>
  <c r="M1167" i="120"/>
  <c r="M1166" i="120"/>
  <c r="M1165" i="120"/>
  <c r="M1164" i="120"/>
  <c r="M1163" i="120"/>
  <c r="M1162" i="120"/>
  <c r="M1161" i="120"/>
  <c r="O1160" i="120"/>
  <c r="P1160" i="120" s="1"/>
  <c r="M1160" i="120"/>
  <c r="P1159" i="120"/>
  <c r="M1159" i="120"/>
  <c r="O1159" i="120" s="1"/>
  <c r="M1158" i="120"/>
  <c r="M1157" i="120"/>
  <c r="O1156" i="120"/>
  <c r="P1156" i="120" s="1"/>
  <c r="M1156" i="120"/>
  <c r="M1155" i="120"/>
  <c r="O1154" i="120"/>
  <c r="M1154" i="120"/>
  <c r="L1149" i="120"/>
  <c r="K1149" i="120"/>
  <c r="M1148" i="120"/>
  <c r="M1147" i="120"/>
  <c r="M1146" i="120"/>
  <c r="M1145" i="120"/>
  <c r="M1144" i="120"/>
  <c r="M1143" i="120"/>
  <c r="M1142" i="120"/>
  <c r="M1141" i="120"/>
  <c r="M1140" i="120"/>
  <c r="M1139" i="120"/>
  <c r="M1138" i="120"/>
  <c r="M1137" i="120"/>
  <c r="M1136" i="120"/>
  <c r="M1135" i="120"/>
  <c r="M1134" i="120"/>
  <c r="M1133" i="120"/>
  <c r="M1132" i="120"/>
  <c r="M1131" i="120"/>
  <c r="M1130" i="120"/>
  <c r="M1129" i="120"/>
  <c r="M1128" i="120"/>
  <c r="M1127" i="120"/>
  <c r="M1126" i="120"/>
  <c r="M1125" i="120"/>
  <c r="M1124" i="120"/>
  <c r="M1123" i="120"/>
  <c r="M1122" i="120"/>
  <c r="M1121" i="120"/>
  <c r="M1120" i="120"/>
  <c r="M1119" i="120"/>
  <c r="M1118" i="120"/>
  <c r="M1117" i="120"/>
  <c r="M1116" i="120"/>
  <c r="M1115" i="120"/>
  <c r="M1114" i="120"/>
  <c r="M1113" i="120"/>
  <c r="M1112" i="120"/>
  <c r="M1111" i="120"/>
  <c r="M1110" i="120"/>
  <c r="D1110" i="120"/>
  <c r="D1396" i="120" s="1"/>
  <c r="D1682" i="120" s="1"/>
  <c r="D1968" i="120" s="1"/>
  <c r="D2254" i="120" s="1"/>
  <c r="M1109" i="120"/>
  <c r="M1108" i="120"/>
  <c r="D1108" i="120"/>
  <c r="D1394" i="120" s="1"/>
  <c r="D1680" i="120" s="1"/>
  <c r="D1966" i="120" s="1"/>
  <c r="D2252" i="120" s="1"/>
  <c r="M1107" i="120"/>
  <c r="M1106" i="120"/>
  <c r="M1105" i="120"/>
  <c r="M1104" i="120"/>
  <c r="M1103" i="120"/>
  <c r="M1102" i="120"/>
  <c r="B1102" i="120"/>
  <c r="B1388" i="120" s="1"/>
  <c r="B1674" i="120" s="1"/>
  <c r="B1960" i="120" s="1"/>
  <c r="B2246" i="120" s="1"/>
  <c r="M1101" i="120"/>
  <c r="M1100" i="120"/>
  <c r="M1099" i="120"/>
  <c r="M1098" i="120"/>
  <c r="M1097" i="120"/>
  <c r="M1096" i="120"/>
  <c r="M1095" i="120"/>
  <c r="M1094" i="120"/>
  <c r="M1093" i="120"/>
  <c r="M1092" i="120"/>
  <c r="M1091" i="120"/>
  <c r="M1090" i="120"/>
  <c r="M1089" i="120"/>
  <c r="M1088" i="120"/>
  <c r="M1087" i="120"/>
  <c r="M1086" i="120"/>
  <c r="M1085" i="120"/>
  <c r="M1084" i="120"/>
  <c r="M1083" i="120"/>
  <c r="M1082" i="120"/>
  <c r="M1081" i="120"/>
  <c r="M1080" i="120"/>
  <c r="M1079" i="120"/>
  <c r="M1078" i="120"/>
  <c r="M1077" i="120"/>
  <c r="M1076" i="120"/>
  <c r="M1075" i="120"/>
  <c r="M1074" i="120"/>
  <c r="M1073" i="120"/>
  <c r="M1072" i="120"/>
  <c r="M1071" i="120"/>
  <c r="M1070" i="120"/>
  <c r="M1069" i="120"/>
  <c r="M1068" i="120"/>
  <c r="M1067" i="120"/>
  <c r="M1066" i="120"/>
  <c r="M1065" i="120"/>
  <c r="M1064" i="120"/>
  <c r="M1063" i="120"/>
  <c r="M1062" i="120"/>
  <c r="M1061" i="120"/>
  <c r="M1060" i="120"/>
  <c r="M1059" i="120"/>
  <c r="M1058" i="120"/>
  <c r="M1057" i="120"/>
  <c r="M1056" i="120"/>
  <c r="M1055" i="120"/>
  <c r="M1054" i="120"/>
  <c r="M1053" i="120"/>
  <c r="M1052" i="120"/>
  <c r="M1051" i="120"/>
  <c r="M1050" i="120"/>
  <c r="M1049" i="120"/>
  <c r="M1048" i="120"/>
  <c r="M1047" i="120"/>
  <c r="M1046" i="120"/>
  <c r="M1045" i="120"/>
  <c r="M1044" i="120"/>
  <c r="M1043" i="120"/>
  <c r="M1042" i="120"/>
  <c r="M1041" i="120"/>
  <c r="M1040" i="120"/>
  <c r="M1039" i="120"/>
  <c r="M1038" i="120"/>
  <c r="M1037" i="120"/>
  <c r="M1036" i="120"/>
  <c r="M1035" i="120"/>
  <c r="M1034" i="120"/>
  <c r="M1033" i="120"/>
  <c r="M1032" i="120"/>
  <c r="M1031" i="120"/>
  <c r="M1030" i="120"/>
  <c r="M1029" i="120"/>
  <c r="M1028" i="120"/>
  <c r="M1027" i="120"/>
  <c r="M1026" i="120"/>
  <c r="M1025" i="120"/>
  <c r="M1024" i="120"/>
  <c r="M1023" i="120"/>
  <c r="M1022" i="120"/>
  <c r="M1021" i="120"/>
  <c r="M1020" i="120"/>
  <c r="M1019" i="120"/>
  <c r="M1018" i="120"/>
  <c r="M1017" i="120"/>
  <c r="M1016" i="120"/>
  <c r="M1015" i="120"/>
  <c r="M1014" i="120"/>
  <c r="M1013" i="120"/>
  <c r="M1012" i="120"/>
  <c r="M1011" i="120"/>
  <c r="M1010" i="120"/>
  <c r="M1009" i="120"/>
  <c r="M1008" i="120"/>
  <c r="M1007" i="120"/>
  <c r="M1006" i="120"/>
  <c r="M1005" i="120"/>
  <c r="M1004" i="120"/>
  <c r="M1003" i="120"/>
  <c r="M1002" i="120"/>
  <c r="M1001" i="120"/>
  <c r="M1000" i="120"/>
  <c r="M999" i="120"/>
  <c r="M998" i="120"/>
  <c r="M997" i="120"/>
  <c r="M996" i="120"/>
  <c r="M995" i="120"/>
  <c r="M994" i="120"/>
  <c r="M993" i="120"/>
  <c r="M992" i="120"/>
  <c r="M991" i="120"/>
  <c r="M990" i="120"/>
  <c r="M989" i="120"/>
  <c r="M988" i="120"/>
  <c r="M987" i="120"/>
  <c r="M986" i="120"/>
  <c r="M985" i="120"/>
  <c r="M984" i="120"/>
  <c r="M983" i="120"/>
  <c r="M982" i="120"/>
  <c r="M981" i="120"/>
  <c r="M980" i="120"/>
  <c r="M979" i="120"/>
  <c r="M978" i="120"/>
  <c r="M977" i="120"/>
  <c r="M976" i="120"/>
  <c r="M975" i="120"/>
  <c r="M974" i="120"/>
  <c r="M973" i="120"/>
  <c r="M972" i="120"/>
  <c r="M971" i="120"/>
  <c r="M970" i="120"/>
  <c r="M969" i="120"/>
  <c r="M968" i="120"/>
  <c r="M967" i="120"/>
  <c r="M966" i="120"/>
  <c r="M965" i="120"/>
  <c r="M964" i="120"/>
  <c r="M963" i="120"/>
  <c r="M962" i="120"/>
  <c r="M961" i="120"/>
  <c r="M960" i="120"/>
  <c r="M959" i="120"/>
  <c r="M958" i="120"/>
  <c r="M957" i="120"/>
  <c r="M956" i="120"/>
  <c r="M955" i="120"/>
  <c r="M954" i="120"/>
  <c r="M953" i="120"/>
  <c r="M952" i="120"/>
  <c r="M951" i="120"/>
  <c r="M950" i="120"/>
  <c r="M949" i="120"/>
  <c r="M948" i="120"/>
  <c r="M947" i="120"/>
  <c r="M946" i="120"/>
  <c r="M945" i="120"/>
  <c r="M944" i="120"/>
  <c r="M943" i="120"/>
  <c r="M942" i="120"/>
  <c r="M941" i="120"/>
  <c r="M940" i="120"/>
  <c r="M939" i="120"/>
  <c r="M938" i="120"/>
  <c r="M937" i="120"/>
  <c r="M936" i="120"/>
  <c r="M935" i="120"/>
  <c r="M934" i="120"/>
  <c r="M933" i="120"/>
  <c r="M932" i="120"/>
  <c r="M931" i="120"/>
  <c r="M930" i="120"/>
  <c r="M929" i="120"/>
  <c r="M928" i="120"/>
  <c r="M927" i="120"/>
  <c r="M926" i="120"/>
  <c r="M925" i="120"/>
  <c r="M924" i="120"/>
  <c r="M923" i="120"/>
  <c r="M922" i="120"/>
  <c r="M921" i="120"/>
  <c r="M920" i="120"/>
  <c r="M919" i="120"/>
  <c r="M918" i="120"/>
  <c r="M917" i="120"/>
  <c r="M916" i="120"/>
  <c r="M915" i="120"/>
  <c r="O915" i="120" s="1"/>
  <c r="P914" i="120"/>
  <c r="M914" i="120"/>
  <c r="O914" i="120" s="1"/>
  <c r="M913" i="120"/>
  <c r="M912" i="120"/>
  <c r="M911" i="120"/>
  <c r="O910" i="120"/>
  <c r="P910" i="120" s="1"/>
  <c r="M910" i="120"/>
  <c r="M909" i="120"/>
  <c r="M908" i="120"/>
  <c r="M907" i="120"/>
  <c r="M906" i="120"/>
  <c r="O906" i="120" s="1"/>
  <c r="P906" i="120" s="1"/>
  <c r="M905" i="120"/>
  <c r="M904" i="120"/>
  <c r="M903" i="120"/>
  <c r="M902" i="120"/>
  <c r="M901" i="120"/>
  <c r="M900" i="120"/>
  <c r="M899" i="120"/>
  <c r="M898" i="120"/>
  <c r="M897" i="120"/>
  <c r="M896" i="120"/>
  <c r="M895" i="120"/>
  <c r="P894" i="120"/>
  <c r="M894" i="120"/>
  <c r="O894" i="120" s="1"/>
  <c r="M893" i="120"/>
  <c r="M892" i="120"/>
  <c r="M891" i="120"/>
  <c r="M890" i="120"/>
  <c r="M889" i="120"/>
  <c r="M888" i="120"/>
  <c r="M887" i="120"/>
  <c r="O887" i="120" s="1"/>
  <c r="M886" i="120"/>
  <c r="O885" i="120"/>
  <c r="P885" i="120" s="1"/>
  <c r="M885" i="120"/>
  <c r="M884" i="120"/>
  <c r="M883" i="120"/>
  <c r="M882" i="120"/>
  <c r="M881" i="120"/>
  <c r="O881" i="120" s="1"/>
  <c r="P881" i="120" s="1"/>
  <c r="M880" i="120"/>
  <c r="M879" i="120"/>
  <c r="M878" i="120"/>
  <c r="O877" i="120"/>
  <c r="M877" i="120"/>
  <c r="O876" i="120"/>
  <c r="P876" i="120" s="1"/>
  <c r="M876" i="120"/>
  <c r="M875" i="120"/>
  <c r="M874" i="120"/>
  <c r="O873" i="120"/>
  <c r="P873" i="120" s="1"/>
  <c r="M873" i="120"/>
  <c r="M872" i="120"/>
  <c r="M871" i="120"/>
  <c r="M870" i="120"/>
  <c r="M869" i="120"/>
  <c r="O868" i="120"/>
  <c r="P868" i="120" s="1"/>
  <c r="M868" i="120"/>
  <c r="L863" i="120"/>
  <c r="K863" i="120"/>
  <c r="M862" i="120"/>
  <c r="M861" i="120"/>
  <c r="M860" i="120"/>
  <c r="M859" i="120"/>
  <c r="M858" i="120"/>
  <c r="M857" i="120"/>
  <c r="M856" i="120"/>
  <c r="M855" i="120"/>
  <c r="M854" i="120"/>
  <c r="M853" i="120"/>
  <c r="M852" i="120"/>
  <c r="M851" i="120"/>
  <c r="M850" i="120"/>
  <c r="M849" i="120"/>
  <c r="M848" i="120"/>
  <c r="M847" i="120"/>
  <c r="M846" i="120"/>
  <c r="M845" i="120"/>
  <c r="M844" i="120"/>
  <c r="M843" i="120"/>
  <c r="M842" i="120"/>
  <c r="D842" i="120"/>
  <c r="D1128" i="120" s="1"/>
  <c r="D1414" i="120" s="1"/>
  <c r="D1700" i="120" s="1"/>
  <c r="D1986" i="120" s="1"/>
  <c r="D2272" i="120" s="1"/>
  <c r="M841" i="120"/>
  <c r="M840" i="120"/>
  <c r="M839" i="120"/>
  <c r="M838" i="120"/>
  <c r="C838" i="120"/>
  <c r="C1124" i="120" s="1"/>
  <c r="C1410" i="120" s="1"/>
  <c r="C1696" i="120" s="1"/>
  <c r="C1982" i="120" s="1"/>
  <c r="C2268" i="120" s="1"/>
  <c r="B838" i="120"/>
  <c r="B1124" i="120" s="1"/>
  <c r="B1410" i="120" s="1"/>
  <c r="B1696" i="120" s="1"/>
  <c r="B1982" i="120" s="1"/>
  <c r="B2268" i="120" s="1"/>
  <c r="M837" i="120"/>
  <c r="M836" i="120"/>
  <c r="M835" i="120"/>
  <c r="M834" i="120"/>
  <c r="M833" i="120"/>
  <c r="M832" i="120"/>
  <c r="M831" i="120"/>
  <c r="M830" i="120"/>
  <c r="M829" i="120"/>
  <c r="M828" i="120"/>
  <c r="M827" i="120"/>
  <c r="M826" i="120"/>
  <c r="M825" i="120"/>
  <c r="M824" i="120"/>
  <c r="M823" i="120"/>
  <c r="M822" i="120"/>
  <c r="M821" i="120"/>
  <c r="M820" i="120"/>
  <c r="M819" i="120"/>
  <c r="M818" i="120"/>
  <c r="M817" i="120"/>
  <c r="M816" i="120"/>
  <c r="M815" i="120"/>
  <c r="M814" i="120"/>
  <c r="M813" i="120"/>
  <c r="M812" i="120"/>
  <c r="M811" i="120"/>
  <c r="M810" i="120"/>
  <c r="M809" i="120"/>
  <c r="M808" i="120"/>
  <c r="M807" i="120"/>
  <c r="M806" i="120"/>
  <c r="M805" i="120"/>
  <c r="M804" i="120"/>
  <c r="M803" i="120"/>
  <c r="M802" i="120"/>
  <c r="M801" i="120"/>
  <c r="M800" i="120"/>
  <c r="M799" i="120"/>
  <c r="M798" i="120"/>
  <c r="M797" i="120"/>
  <c r="M796" i="120"/>
  <c r="M795" i="120"/>
  <c r="M794" i="120"/>
  <c r="M793" i="120"/>
  <c r="M792" i="120"/>
  <c r="M791" i="120"/>
  <c r="M790" i="120"/>
  <c r="M789" i="120"/>
  <c r="M788" i="120"/>
  <c r="M787" i="120"/>
  <c r="M786" i="120"/>
  <c r="M785" i="120"/>
  <c r="M784" i="120"/>
  <c r="M783" i="120"/>
  <c r="M782" i="120"/>
  <c r="M781" i="120"/>
  <c r="M780" i="120"/>
  <c r="M779" i="120"/>
  <c r="M778" i="120"/>
  <c r="M777" i="120"/>
  <c r="M776" i="120"/>
  <c r="M775" i="120"/>
  <c r="M774" i="120"/>
  <c r="M773" i="120"/>
  <c r="M772" i="120"/>
  <c r="M771" i="120"/>
  <c r="M770" i="120"/>
  <c r="M769" i="120"/>
  <c r="M768" i="120"/>
  <c r="D768" i="120"/>
  <c r="D1054" i="120" s="1"/>
  <c r="D1340" i="120" s="1"/>
  <c r="D1626" i="120" s="1"/>
  <c r="D1912" i="120" s="1"/>
  <c r="D2198" i="120" s="1"/>
  <c r="M767" i="120"/>
  <c r="M766" i="120"/>
  <c r="M765" i="120"/>
  <c r="M764" i="120"/>
  <c r="M763" i="120"/>
  <c r="M762" i="120"/>
  <c r="M761" i="120"/>
  <c r="M760" i="120"/>
  <c r="M759" i="120"/>
  <c r="B759" i="120"/>
  <c r="B1045" i="120" s="1"/>
  <c r="B1331" i="120" s="1"/>
  <c r="B1617" i="120" s="1"/>
  <c r="B1903" i="120" s="1"/>
  <c r="B2189" i="120" s="1"/>
  <c r="M758" i="120"/>
  <c r="M757" i="120"/>
  <c r="M756" i="120"/>
  <c r="M755" i="120"/>
  <c r="M754" i="120"/>
  <c r="M753" i="120"/>
  <c r="M752" i="120"/>
  <c r="M751" i="120"/>
  <c r="M750" i="120"/>
  <c r="M749" i="120"/>
  <c r="M748" i="120"/>
  <c r="M747" i="120"/>
  <c r="M746" i="120"/>
  <c r="M745" i="120"/>
  <c r="M744" i="120"/>
  <c r="M743" i="120"/>
  <c r="M742" i="120"/>
  <c r="M741" i="120"/>
  <c r="M740" i="120"/>
  <c r="M739" i="120"/>
  <c r="M738" i="120"/>
  <c r="M737" i="120"/>
  <c r="M736" i="120"/>
  <c r="M735" i="120"/>
  <c r="M734" i="120"/>
  <c r="M733" i="120"/>
  <c r="M732" i="120"/>
  <c r="M731" i="120"/>
  <c r="M730" i="120"/>
  <c r="M729" i="120"/>
  <c r="M728" i="120"/>
  <c r="M727" i="120"/>
  <c r="M726" i="120"/>
  <c r="M725" i="120"/>
  <c r="M724" i="120"/>
  <c r="M723" i="120"/>
  <c r="M722" i="120"/>
  <c r="M721" i="120"/>
  <c r="M720" i="120"/>
  <c r="M719" i="120"/>
  <c r="M718" i="120"/>
  <c r="M717" i="120"/>
  <c r="M716" i="120"/>
  <c r="M715" i="120"/>
  <c r="M714" i="120"/>
  <c r="M713" i="120"/>
  <c r="M712" i="120"/>
  <c r="M711" i="120"/>
  <c r="M710" i="120"/>
  <c r="M709" i="120"/>
  <c r="M708" i="120"/>
  <c r="M707" i="120"/>
  <c r="M706" i="120"/>
  <c r="M705" i="120"/>
  <c r="M704" i="120"/>
  <c r="M703" i="120"/>
  <c r="M702" i="120"/>
  <c r="M701" i="120"/>
  <c r="M700" i="120"/>
  <c r="M699" i="120"/>
  <c r="M698" i="120"/>
  <c r="M697" i="120"/>
  <c r="M696" i="120"/>
  <c r="M695" i="120"/>
  <c r="M694" i="120"/>
  <c r="M693" i="120"/>
  <c r="M692" i="120"/>
  <c r="M691" i="120"/>
  <c r="M690" i="120"/>
  <c r="M689" i="120"/>
  <c r="M688" i="120"/>
  <c r="M687" i="120"/>
  <c r="M686" i="120"/>
  <c r="M685" i="120"/>
  <c r="M684" i="120"/>
  <c r="M683" i="120"/>
  <c r="M682" i="120"/>
  <c r="M681" i="120"/>
  <c r="M680" i="120"/>
  <c r="M679" i="120"/>
  <c r="M678" i="120"/>
  <c r="M677" i="120"/>
  <c r="M676" i="120"/>
  <c r="M675" i="120"/>
  <c r="M674" i="120"/>
  <c r="M673" i="120"/>
  <c r="M672" i="120"/>
  <c r="M671" i="120"/>
  <c r="C671" i="120"/>
  <c r="C957" i="120" s="1"/>
  <c r="C1243" i="120" s="1"/>
  <c r="C1529" i="120" s="1"/>
  <c r="C1815" i="120" s="1"/>
  <c r="C2101" i="120" s="1"/>
  <c r="M670" i="120"/>
  <c r="M669" i="120"/>
  <c r="M668" i="120"/>
  <c r="M667" i="120"/>
  <c r="M666" i="120"/>
  <c r="M665" i="120"/>
  <c r="M664" i="120"/>
  <c r="M663" i="120"/>
  <c r="M662" i="120"/>
  <c r="M661" i="120"/>
  <c r="M660" i="120"/>
  <c r="M659" i="120"/>
  <c r="M658" i="120"/>
  <c r="M657" i="120"/>
  <c r="M656" i="120"/>
  <c r="M655" i="120"/>
  <c r="M654" i="120"/>
  <c r="M653" i="120"/>
  <c r="M652" i="120"/>
  <c r="M651" i="120"/>
  <c r="M650" i="120"/>
  <c r="M649" i="120"/>
  <c r="M648" i="120"/>
  <c r="M647" i="120"/>
  <c r="M646" i="120"/>
  <c r="M645" i="120"/>
  <c r="M644" i="120"/>
  <c r="M643" i="120"/>
  <c r="M642" i="120"/>
  <c r="M641" i="120"/>
  <c r="M640" i="120"/>
  <c r="M639" i="120"/>
  <c r="M638" i="120"/>
  <c r="M637" i="120"/>
  <c r="M636" i="120"/>
  <c r="M635" i="120"/>
  <c r="A635" i="120"/>
  <c r="A921" i="120" s="1"/>
  <c r="A1207" i="120" s="1"/>
  <c r="A1493" i="120" s="1"/>
  <c r="A1779" i="120" s="1"/>
  <c r="A2065" i="120" s="1"/>
  <c r="M634" i="120"/>
  <c r="M633" i="120"/>
  <c r="M632" i="120"/>
  <c r="M631" i="120"/>
  <c r="O631" i="120" s="1"/>
  <c r="P631" i="120" s="1"/>
  <c r="O630" i="120"/>
  <c r="M630" i="120"/>
  <c r="M629" i="120"/>
  <c r="M628" i="120"/>
  <c r="O628" i="120" s="1"/>
  <c r="P628" i="120" s="1"/>
  <c r="M627" i="120"/>
  <c r="M626" i="120"/>
  <c r="M625" i="120"/>
  <c r="M624" i="120"/>
  <c r="O624" i="120" s="1"/>
  <c r="M623" i="120"/>
  <c r="M622" i="120"/>
  <c r="M621" i="120"/>
  <c r="M620" i="120"/>
  <c r="O620" i="120" s="1"/>
  <c r="M619" i="120"/>
  <c r="M618" i="120"/>
  <c r="M617" i="120"/>
  <c r="M616" i="120"/>
  <c r="M615" i="120"/>
  <c r="M614" i="120"/>
  <c r="M613" i="120"/>
  <c r="M612" i="120"/>
  <c r="M611" i="120"/>
  <c r="O610" i="120"/>
  <c r="M610" i="120"/>
  <c r="O609" i="120"/>
  <c r="M609" i="120"/>
  <c r="C609" i="120"/>
  <c r="C895" i="120" s="1"/>
  <c r="C1181" i="120" s="1"/>
  <c r="C1467" i="120" s="1"/>
  <c r="C1753" i="120" s="1"/>
  <c r="C2039" i="120" s="1"/>
  <c r="M608" i="120"/>
  <c r="O607" i="120"/>
  <c r="P607" i="120" s="1"/>
  <c r="M607" i="120"/>
  <c r="M606" i="120"/>
  <c r="M605" i="120"/>
  <c r="M604" i="120"/>
  <c r="M603" i="120"/>
  <c r="M602" i="120"/>
  <c r="M601" i="120"/>
  <c r="O601" i="120" s="1"/>
  <c r="M600" i="120"/>
  <c r="P599" i="120"/>
  <c r="O599" i="120"/>
  <c r="M599" i="120"/>
  <c r="M598" i="120"/>
  <c r="M597" i="120"/>
  <c r="M596" i="120"/>
  <c r="O596" i="120" s="1"/>
  <c r="M595" i="120"/>
  <c r="O595" i="120" s="1"/>
  <c r="M594" i="120"/>
  <c r="M593" i="120"/>
  <c r="M592" i="120"/>
  <c r="O592" i="120" s="1"/>
  <c r="P591" i="120"/>
  <c r="O591" i="120"/>
  <c r="M591" i="120"/>
  <c r="M590" i="120"/>
  <c r="M589" i="120"/>
  <c r="P588" i="120"/>
  <c r="M588" i="120"/>
  <c r="O588" i="120" s="1"/>
  <c r="M587" i="120"/>
  <c r="M586" i="120"/>
  <c r="M585" i="120"/>
  <c r="P584" i="120"/>
  <c r="M584" i="120"/>
  <c r="O584" i="120" s="1"/>
  <c r="O583" i="120"/>
  <c r="M583" i="120"/>
  <c r="L577" i="120"/>
  <c r="K577" i="120"/>
  <c r="B577" i="120"/>
  <c r="B863" i="120" s="1"/>
  <c r="B1149" i="120" s="1"/>
  <c r="B1435" i="120" s="1"/>
  <c r="B1721" i="120" s="1"/>
  <c r="B2007" i="120" s="1"/>
  <c r="B2293" i="120" s="1"/>
  <c r="M576" i="120"/>
  <c r="E576" i="120"/>
  <c r="E862" i="120" s="1"/>
  <c r="E1148" i="120" s="1"/>
  <c r="E1434" i="120" s="1"/>
  <c r="E1720" i="120" s="1"/>
  <c r="E2006" i="120" s="1"/>
  <c r="E2292" i="120" s="1"/>
  <c r="D576" i="120"/>
  <c r="D862" i="120" s="1"/>
  <c r="D1148" i="120" s="1"/>
  <c r="D1434" i="120" s="1"/>
  <c r="D1720" i="120" s="1"/>
  <c r="D2006" i="120" s="1"/>
  <c r="D2292" i="120" s="1"/>
  <c r="M575" i="120"/>
  <c r="M574" i="120"/>
  <c r="E574" i="120"/>
  <c r="E860" i="120" s="1"/>
  <c r="E1146" i="120" s="1"/>
  <c r="E1432" i="120" s="1"/>
  <c r="E1718" i="120" s="1"/>
  <c r="E2004" i="120" s="1"/>
  <c r="E2290" i="120" s="1"/>
  <c r="D574" i="120"/>
  <c r="D860" i="120" s="1"/>
  <c r="D1146" i="120" s="1"/>
  <c r="D1432" i="120" s="1"/>
  <c r="D1718" i="120" s="1"/>
  <c r="D2004" i="120" s="1"/>
  <c r="D2290" i="120" s="1"/>
  <c r="M573" i="120"/>
  <c r="M572" i="120"/>
  <c r="D572" i="120"/>
  <c r="D858" i="120" s="1"/>
  <c r="D1144" i="120" s="1"/>
  <c r="D1430" i="120" s="1"/>
  <c r="D1716" i="120" s="1"/>
  <c r="D2002" i="120" s="1"/>
  <c r="D2288" i="120" s="1"/>
  <c r="M571" i="120"/>
  <c r="A571" i="120"/>
  <c r="A857" i="120" s="1"/>
  <c r="A1143" i="120" s="1"/>
  <c r="A1429" i="120" s="1"/>
  <c r="A1715" i="120" s="1"/>
  <c r="A2001" i="120" s="1"/>
  <c r="A2287" i="120" s="1"/>
  <c r="M570" i="120"/>
  <c r="E570" i="120"/>
  <c r="E856" i="120" s="1"/>
  <c r="E1142" i="120" s="1"/>
  <c r="E1428" i="120" s="1"/>
  <c r="E1714" i="120" s="1"/>
  <c r="E2000" i="120" s="1"/>
  <c r="E2286" i="120" s="1"/>
  <c r="D570" i="120"/>
  <c r="D856" i="120" s="1"/>
  <c r="D1142" i="120" s="1"/>
  <c r="D1428" i="120" s="1"/>
  <c r="D1714" i="120" s="1"/>
  <c r="D2000" i="120" s="1"/>
  <c r="D2286" i="120" s="1"/>
  <c r="M569" i="120"/>
  <c r="M568" i="120"/>
  <c r="E568" i="120"/>
  <c r="E854" i="120" s="1"/>
  <c r="E1140" i="120" s="1"/>
  <c r="E1426" i="120" s="1"/>
  <c r="E1712" i="120" s="1"/>
  <c r="E1998" i="120" s="1"/>
  <c r="E2284" i="120" s="1"/>
  <c r="M567" i="120"/>
  <c r="A567" i="120"/>
  <c r="A853" i="120" s="1"/>
  <c r="A1139" i="120" s="1"/>
  <c r="A1425" i="120" s="1"/>
  <c r="A1711" i="120" s="1"/>
  <c r="A1997" i="120" s="1"/>
  <c r="A2283" i="120" s="1"/>
  <c r="M566" i="120"/>
  <c r="D566" i="120"/>
  <c r="D852" i="120" s="1"/>
  <c r="D1138" i="120" s="1"/>
  <c r="D1424" i="120" s="1"/>
  <c r="D1710" i="120" s="1"/>
  <c r="D1996" i="120" s="1"/>
  <c r="D2282" i="120" s="1"/>
  <c r="C566" i="120"/>
  <c r="C852" i="120" s="1"/>
  <c r="C1138" i="120" s="1"/>
  <c r="C1424" i="120" s="1"/>
  <c r="C1710" i="120" s="1"/>
  <c r="C1996" i="120" s="1"/>
  <c r="C2282" i="120" s="1"/>
  <c r="B566" i="120"/>
  <c r="B852" i="120" s="1"/>
  <c r="B1138" i="120" s="1"/>
  <c r="B1424" i="120" s="1"/>
  <c r="B1710" i="120" s="1"/>
  <c r="B1996" i="120" s="1"/>
  <c r="B2282" i="120" s="1"/>
  <c r="M565" i="120"/>
  <c r="A565" i="120"/>
  <c r="A851" i="120" s="1"/>
  <c r="A1137" i="120" s="1"/>
  <c r="A1423" i="120" s="1"/>
  <c r="A1709" i="120" s="1"/>
  <c r="A1995" i="120" s="1"/>
  <c r="A2281" i="120" s="1"/>
  <c r="M564" i="120"/>
  <c r="E564" i="120"/>
  <c r="E850" i="120" s="1"/>
  <c r="E1136" i="120" s="1"/>
  <c r="E1422" i="120" s="1"/>
  <c r="E1708" i="120" s="1"/>
  <c r="E1994" i="120" s="1"/>
  <c r="E2280" i="120" s="1"/>
  <c r="D564" i="120"/>
  <c r="D850" i="120" s="1"/>
  <c r="D1136" i="120" s="1"/>
  <c r="D1422" i="120" s="1"/>
  <c r="D1708" i="120" s="1"/>
  <c r="D1994" i="120" s="1"/>
  <c r="D2280" i="120" s="1"/>
  <c r="M563" i="120"/>
  <c r="M562" i="120"/>
  <c r="M561" i="120"/>
  <c r="A561" i="120"/>
  <c r="A847" i="120" s="1"/>
  <c r="A1133" i="120" s="1"/>
  <c r="A1419" i="120" s="1"/>
  <c r="A1705" i="120" s="1"/>
  <c r="A1991" i="120" s="1"/>
  <c r="A2277" i="120" s="1"/>
  <c r="M560" i="120"/>
  <c r="M559" i="120"/>
  <c r="M558" i="120"/>
  <c r="E558" i="120"/>
  <c r="E844" i="120" s="1"/>
  <c r="E1130" i="120" s="1"/>
  <c r="E1416" i="120" s="1"/>
  <c r="E1702" i="120" s="1"/>
  <c r="E1988" i="120" s="1"/>
  <c r="E2274" i="120" s="1"/>
  <c r="M557" i="120"/>
  <c r="M556" i="120"/>
  <c r="D556" i="120"/>
  <c r="M555" i="120"/>
  <c r="M554" i="120"/>
  <c r="M553" i="120"/>
  <c r="B553" i="120"/>
  <c r="B839" i="120" s="1"/>
  <c r="B1125" i="120" s="1"/>
  <c r="B1411" i="120" s="1"/>
  <c r="B1697" i="120" s="1"/>
  <c r="B1983" i="120" s="1"/>
  <c r="B2269" i="120" s="1"/>
  <c r="M552" i="120"/>
  <c r="M551" i="120"/>
  <c r="M550" i="120"/>
  <c r="E550" i="120"/>
  <c r="E836" i="120" s="1"/>
  <c r="E1122" i="120" s="1"/>
  <c r="E1408" i="120" s="1"/>
  <c r="E1694" i="120" s="1"/>
  <c r="E1980" i="120" s="1"/>
  <c r="E2266" i="120" s="1"/>
  <c r="D550" i="120"/>
  <c r="D836" i="120" s="1"/>
  <c r="D1122" i="120" s="1"/>
  <c r="D1408" i="120" s="1"/>
  <c r="D1694" i="120" s="1"/>
  <c r="D1980" i="120" s="1"/>
  <c r="D2266" i="120" s="1"/>
  <c r="M549" i="120"/>
  <c r="A549" i="120"/>
  <c r="A835" i="120" s="1"/>
  <c r="A1121" i="120" s="1"/>
  <c r="A1407" i="120" s="1"/>
  <c r="A1693" i="120" s="1"/>
  <c r="A1979" i="120" s="1"/>
  <c r="A2265" i="120" s="1"/>
  <c r="M548" i="120"/>
  <c r="E548" i="120"/>
  <c r="E834" i="120" s="1"/>
  <c r="E1120" i="120" s="1"/>
  <c r="E1406" i="120" s="1"/>
  <c r="E1692" i="120" s="1"/>
  <c r="E1978" i="120" s="1"/>
  <c r="E2264" i="120" s="1"/>
  <c r="M547" i="120"/>
  <c r="M546" i="120"/>
  <c r="M545" i="120"/>
  <c r="M544" i="120"/>
  <c r="E544" i="120"/>
  <c r="E830" i="120" s="1"/>
  <c r="E1116" i="120" s="1"/>
  <c r="E1402" i="120" s="1"/>
  <c r="E1688" i="120" s="1"/>
  <c r="E1974" i="120" s="1"/>
  <c r="E2260" i="120" s="1"/>
  <c r="D544" i="120"/>
  <c r="D830" i="120" s="1"/>
  <c r="D1116" i="120" s="1"/>
  <c r="D1402" i="120" s="1"/>
  <c r="D1688" i="120" s="1"/>
  <c r="D1974" i="120" s="1"/>
  <c r="D2260" i="120" s="1"/>
  <c r="M543" i="120"/>
  <c r="M542" i="120"/>
  <c r="M541" i="120"/>
  <c r="A541" i="120"/>
  <c r="A827" i="120" s="1"/>
  <c r="A1113" i="120" s="1"/>
  <c r="A1399" i="120" s="1"/>
  <c r="A1685" i="120" s="1"/>
  <c r="A1971" i="120" s="1"/>
  <c r="A2257" i="120" s="1"/>
  <c r="M540" i="120"/>
  <c r="M539" i="120"/>
  <c r="A539" i="120"/>
  <c r="A825" i="120" s="1"/>
  <c r="A1111" i="120" s="1"/>
  <c r="A1397" i="120" s="1"/>
  <c r="A1683" i="120" s="1"/>
  <c r="A1969" i="120" s="1"/>
  <c r="A2255" i="120" s="1"/>
  <c r="M538" i="120"/>
  <c r="M537" i="120"/>
  <c r="M536" i="120"/>
  <c r="M535" i="120"/>
  <c r="M534" i="120"/>
  <c r="M533" i="120"/>
  <c r="M532" i="120"/>
  <c r="M531" i="120"/>
  <c r="M530" i="120"/>
  <c r="M529" i="120"/>
  <c r="B529" i="120"/>
  <c r="B815" i="120" s="1"/>
  <c r="B1101" i="120" s="1"/>
  <c r="B1387" i="120" s="1"/>
  <c r="B1673" i="120" s="1"/>
  <c r="B1959" i="120" s="1"/>
  <c r="B2245" i="120" s="1"/>
  <c r="A529" i="120"/>
  <c r="A815" i="120" s="1"/>
  <c r="A1101" i="120" s="1"/>
  <c r="A1387" i="120" s="1"/>
  <c r="A1673" i="120" s="1"/>
  <c r="A1959" i="120" s="1"/>
  <c r="A2245" i="120" s="1"/>
  <c r="M528" i="120"/>
  <c r="M527" i="120"/>
  <c r="C527" i="120"/>
  <c r="C813" i="120" s="1"/>
  <c r="C1099" i="120" s="1"/>
  <c r="C1385" i="120" s="1"/>
  <c r="C1671" i="120" s="1"/>
  <c r="C1957" i="120" s="1"/>
  <c r="C2243" i="120" s="1"/>
  <c r="M526" i="120"/>
  <c r="E526" i="120"/>
  <c r="E812" i="120" s="1"/>
  <c r="E1098" i="120" s="1"/>
  <c r="E1384" i="120" s="1"/>
  <c r="E1670" i="120" s="1"/>
  <c r="E1956" i="120" s="1"/>
  <c r="E2242" i="120" s="1"/>
  <c r="M525" i="120"/>
  <c r="M524" i="120"/>
  <c r="D524" i="120"/>
  <c r="D810" i="120" s="1"/>
  <c r="D1096" i="120" s="1"/>
  <c r="D1382" i="120" s="1"/>
  <c r="D1668" i="120" s="1"/>
  <c r="D1954" i="120" s="1"/>
  <c r="D2240" i="120" s="1"/>
  <c r="M523" i="120"/>
  <c r="A523" i="120"/>
  <c r="A809" i="120" s="1"/>
  <c r="A1095" i="120" s="1"/>
  <c r="A1381" i="120" s="1"/>
  <c r="A1667" i="120" s="1"/>
  <c r="A1953" i="120" s="1"/>
  <c r="A2239" i="120" s="1"/>
  <c r="M522" i="120"/>
  <c r="M521" i="120"/>
  <c r="M520" i="120"/>
  <c r="M519" i="120"/>
  <c r="A519" i="120"/>
  <c r="A805" i="120" s="1"/>
  <c r="A1091" i="120" s="1"/>
  <c r="A1377" i="120" s="1"/>
  <c r="A1663" i="120" s="1"/>
  <c r="A1949" i="120" s="1"/>
  <c r="A2235" i="120" s="1"/>
  <c r="M518" i="120"/>
  <c r="M517" i="120"/>
  <c r="A517" i="120"/>
  <c r="A803" i="120" s="1"/>
  <c r="A1089" i="120" s="1"/>
  <c r="A1375" i="120" s="1"/>
  <c r="A1661" i="120" s="1"/>
  <c r="A1947" i="120" s="1"/>
  <c r="A2233" i="120" s="1"/>
  <c r="M516" i="120"/>
  <c r="M515" i="120"/>
  <c r="M514" i="120"/>
  <c r="M513" i="120"/>
  <c r="A513" i="120"/>
  <c r="A799" i="120" s="1"/>
  <c r="A1085" i="120" s="1"/>
  <c r="A1371" i="120" s="1"/>
  <c r="A1657" i="120" s="1"/>
  <c r="A1943" i="120" s="1"/>
  <c r="A2229" i="120" s="1"/>
  <c r="M512" i="120"/>
  <c r="M511" i="120"/>
  <c r="A511" i="120"/>
  <c r="A797" i="120" s="1"/>
  <c r="A1083" i="120" s="1"/>
  <c r="A1369" i="120" s="1"/>
  <c r="A1655" i="120" s="1"/>
  <c r="A1941" i="120" s="1"/>
  <c r="A2227" i="120" s="1"/>
  <c r="M510" i="120"/>
  <c r="M509" i="120"/>
  <c r="A509" i="120"/>
  <c r="A795" i="120" s="1"/>
  <c r="A1081" i="120" s="1"/>
  <c r="A1367" i="120" s="1"/>
  <c r="A1653" i="120" s="1"/>
  <c r="A1939" i="120" s="1"/>
  <c r="A2225" i="120" s="1"/>
  <c r="M508" i="120"/>
  <c r="M507" i="120"/>
  <c r="C507" i="120"/>
  <c r="C793" i="120" s="1"/>
  <c r="C1079" i="120" s="1"/>
  <c r="C1365" i="120" s="1"/>
  <c r="C1651" i="120" s="1"/>
  <c r="C1937" i="120" s="1"/>
  <c r="C2223" i="120" s="1"/>
  <c r="M506" i="120"/>
  <c r="M505" i="120"/>
  <c r="M504" i="120"/>
  <c r="M503" i="120"/>
  <c r="B503" i="120"/>
  <c r="B789" i="120" s="1"/>
  <c r="B1075" i="120" s="1"/>
  <c r="B1361" i="120" s="1"/>
  <c r="B1647" i="120" s="1"/>
  <c r="B1933" i="120" s="1"/>
  <c r="B2219" i="120" s="1"/>
  <c r="A503" i="120"/>
  <c r="A789" i="120" s="1"/>
  <c r="A1075" i="120" s="1"/>
  <c r="A1361" i="120" s="1"/>
  <c r="A1647" i="120" s="1"/>
  <c r="A1933" i="120" s="1"/>
  <c r="A2219" i="120" s="1"/>
  <c r="M502" i="120"/>
  <c r="M501" i="120"/>
  <c r="M500" i="120"/>
  <c r="M499" i="120"/>
  <c r="M498" i="120"/>
  <c r="M497" i="120"/>
  <c r="M496" i="120"/>
  <c r="E496" i="120"/>
  <c r="E782" i="120" s="1"/>
  <c r="E1068" i="120" s="1"/>
  <c r="E1354" i="120" s="1"/>
  <c r="E1640" i="120" s="1"/>
  <c r="E1926" i="120" s="1"/>
  <c r="E2212" i="120" s="1"/>
  <c r="M495" i="120"/>
  <c r="M494" i="120"/>
  <c r="M493" i="120"/>
  <c r="A493" i="120"/>
  <c r="A779" i="120" s="1"/>
  <c r="A1065" i="120" s="1"/>
  <c r="A1351" i="120" s="1"/>
  <c r="A1637" i="120" s="1"/>
  <c r="A1923" i="120" s="1"/>
  <c r="A2209" i="120" s="1"/>
  <c r="M492" i="120"/>
  <c r="M491" i="120"/>
  <c r="A491" i="120"/>
  <c r="A777" i="120" s="1"/>
  <c r="A1063" i="120" s="1"/>
  <c r="A1349" i="120" s="1"/>
  <c r="A1635" i="120" s="1"/>
  <c r="A1921" i="120" s="1"/>
  <c r="A2207" i="120" s="1"/>
  <c r="M490" i="120"/>
  <c r="D490" i="120"/>
  <c r="D776" i="120" s="1"/>
  <c r="D1062" i="120" s="1"/>
  <c r="D1348" i="120" s="1"/>
  <c r="D1634" i="120" s="1"/>
  <c r="D1920" i="120" s="1"/>
  <c r="D2206" i="120" s="1"/>
  <c r="M489" i="120"/>
  <c r="M488" i="120"/>
  <c r="M487" i="120"/>
  <c r="M486" i="120"/>
  <c r="C486" i="120"/>
  <c r="C772" i="120" s="1"/>
  <c r="C1058" i="120" s="1"/>
  <c r="C1344" i="120" s="1"/>
  <c r="C1630" i="120" s="1"/>
  <c r="C1916" i="120" s="1"/>
  <c r="C2202" i="120" s="1"/>
  <c r="M485" i="120"/>
  <c r="M484" i="120"/>
  <c r="M483" i="120"/>
  <c r="A483" i="120"/>
  <c r="A769" i="120" s="1"/>
  <c r="A1055" i="120" s="1"/>
  <c r="A1341" i="120" s="1"/>
  <c r="A1627" i="120" s="1"/>
  <c r="A1913" i="120" s="1"/>
  <c r="A2199" i="120" s="1"/>
  <c r="M482" i="120"/>
  <c r="M481" i="120"/>
  <c r="A481" i="120"/>
  <c r="A767" i="120" s="1"/>
  <c r="A1053" i="120" s="1"/>
  <c r="A1339" i="120" s="1"/>
  <c r="A1625" i="120" s="1"/>
  <c r="A1911" i="120" s="1"/>
  <c r="A2197" i="120" s="1"/>
  <c r="M480" i="120"/>
  <c r="B480" i="120"/>
  <c r="B766" i="120" s="1"/>
  <c r="B1052" i="120" s="1"/>
  <c r="B1338" i="120" s="1"/>
  <c r="B1624" i="120" s="1"/>
  <c r="B1910" i="120" s="1"/>
  <c r="B2196" i="120" s="1"/>
  <c r="A480" i="120"/>
  <c r="A766" i="120" s="1"/>
  <c r="A1052" i="120" s="1"/>
  <c r="A1338" i="120" s="1"/>
  <c r="A1624" i="120" s="1"/>
  <c r="A1910" i="120" s="1"/>
  <c r="A2196" i="120" s="1"/>
  <c r="M479" i="120"/>
  <c r="M478" i="120"/>
  <c r="D478" i="120"/>
  <c r="D764" i="120" s="1"/>
  <c r="D1050" i="120" s="1"/>
  <c r="D1336" i="120" s="1"/>
  <c r="D1622" i="120" s="1"/>
  <c r="D1908" i="120" s="1"/>
  <c r="D2194" i="120" s="1"/>
  <c r="C478" i="120"/>
  <c r="C764" i="120" s="1"/>
  <c r="C1050" i="120" s="1"/>
  <c r="C1336" i="120" s="1"/>
  <c r="C1622" i="120" s="1"/>
  <c r="C1908" i="120" s="1"/>
  <c r="C2194" i="120" s="1"/>
  <c r="M477" i="120"/>
  <c r="M476" i="120"/>
  <c r="E476" i="120"/>
  <c r="E762" i="120" s="1"/>
  <c r="E1048" i="120" s="1"/>
  <c r="E1334" i="120" s="1"/>
  <c r="E1620" i="120" s="1"/>
  <c r="E1906" i="120" s="1"/>
  <c r="E2192" i="120" s="1"/>
  <c r="M475" i="120"/>
  <c r="M474" i="120"/>
  <c r="M473" i="120"/>
  <c r="M472" i="120"/>
  <c r="E472" i="120"/>
  <c r="E758" i="120" s="1"/>
  <c r="E1044" i="120" s="1"/>
  <c r="E1330" i="120" s="1"/>
  <c r="E1616" i="120" s="1"/>
  <c r="E1902" i="120" s="1"/>
  <c r="E2188" i="120" s="1"/>
  <c r="D472" i="120"/>
  <c r="D758" i="120" s="1"/>
  <c r="D1044" i="120" s="1"/>
  <c r="D1330" i="120" s="1"/>
  <c r="D1616" i="120" s="1"/>
  <c r="D1902" i="120" s="1"/>
  <c r="D2188" i="120" s="1"/>
  <c r="C472" i="120"/>
  <c r="C758" i="120" s="1"/>
  <c r="C1044" i="120" s="1"/>
  <c r="C1330" i="120" s="1"/>
  <c r="C1616" i="120" s="1"/>
  <c r="C1902" i="120" s="1"/>
  <c r="C2188" i="120" s="1"/>
  <c r="M471" i="120"/>
  <c r="M470" i="120"/>
  <c r="E470" i="120"/>
  <c r="E756" i="120" s="1"/>
  <c r="E1042" i="120" s="1"/>
  <c r="E1328" i="120" s="1"/>
  <c r="E1614" i="120" s="1"/>
  <c r="E1900" i="120" s="1"/>
  <c r="E2186" i="120" s="1"/>
  <c r="M469" i="120"/>
  <c r="M468" i="120"/>
  <c r="D468" i="120"/>
  <c r="D754" i="120" s="1"/>
  <c r="D1040" i="120" s="1"/>
  <c r="D1326" i="120" s="1"/>
  <c r="D1612" i="120" s="1"/>
  <c r="D1898" i="120" s="1"/>
  <c r="D2184" i="120" s="1"/>
  <c r="M467" i="120"/>
  <c r="M466" i="120"/>
  <c r="E466" i="120"/>
  <c r="E752" i="120" s="1"/>
  <c r="E1038" i="120" s="1"/>
  <c r="E1324" i="120" s="1"/>
  <c r="E1610" i="120" s="1"/>
  <c r="E1896" i="120" s="1"/>
  <c r="E2182" i="120" s="1"/>
  <c r="D466" i="120"/>
  <c r="D752" i="120" s="1"/>
  <c r="D1038" i="120" s="1"/>
  <c r="D1324" i="120" s="1"/>
  <c r="D1610" i="120" s="1"/>
  <c r="D1896" i="120" s="1"/>
  <c r="D2182" i="120" s="1"/>
  <c r="M465" i="120"/>
  <c r="M464" i="120"/>
  <c r="D464" i="120"/>
  <c r="D750" i="120" s="1"/>
  <c r="D1036" i="120" s="1"/>
  <c r="D1322" i="120" s="1"/>
  <c r="D1608" i="120" s="1"/>
  <c r="D1894" i="120" s="1"/>
  <c r="D2180" i="120" s="1"/>
  <c r="C464" i="120"/>
  <c r="C750" i="120" s="1"/>
  <c r="C1036" i="120" s="1"/>
  <c r="C1322" i="120" s="1"/>
  <c r="C1608" i="120" s="1"/>
  <c r="C1894" i="120" s="1"/>
  <c r="C2180" i="120" s="1"/>
  <c r="M463" i="120"/>
  <c r="M462" i="120"/>
  <c r="E462" i="120"/>
  <c r="E748" i="120" s="1"/>
  <c r="E1034" i="120" s="1"/>
  <c r="E1320" i="120" s="1"/>
  <c r="E1606" i="120" s="1"/>
  <c r="E1892" i="120" s="1"/>
  <c r="E2178" i="120" s="1"/>
  <c r="D462" i="120"/>
  <c r="D748" i="120" s="1"/>
  <c r="D1034" i="120" s="1"/>
  <c r="D1320" i="120" s="1"/>
  <c r="D1606" i="120" s="1"/>
  <c r="D1892" i="120" s="1"/>
  <c r="D2178" i="120" s="1"/>
  <c r="C462" i="120"/>
  <c r="C748" i="120" s="1"/>
  <c r="C1034" i="120" s="1"/>
  <c r="C1320" i="120" s="1"/>
  <c r="C1606" i="120" s="1"/>
  <c r="C1892" i="120" s="1"/>
  <c r="C2178" i="120" s="1"/>
  <c r="M461" i="120"/>
  <c r="M460" i="120"/>
  <c r="M459" i="120"/>
  <c r="A459" i="120"/>
  <c r="A745" i="120" s="1"/>
  <c r="A1031" i="120" s="1"/>
  <c r="A1317" i="120" s="1"/>
  <c r="A1603" i="120" s="1"/>
  <c r="A1889" i="120" s="1"/>
  <c r="A2175" i="120" s="1"/>
  <c r="M458" i="120"/>
  <c r="M457" i="120"/>
  <c r="M456" i="120"/>
  <c r="C456" i="120"/>
  <c r="C742" i="120" s="1"/>
  <c r="C1028" i="120" s="1"/>
  <c r="C1314" i="120" s="1"/>
  <c r="C1600" i="120" s="1"/>
  <c r="C1886" i="120" s="1"/>
  <c r="C2172" i="120" s="1"/>
  <c r="M455" i="120"/>
  <c r="M454" i="120"/>
  <c r="E454" i="120"/>
  <c r="E740" i="120" s="1"/>
  <c r="E1026" i="120" s="1"/>
  <c r="E1312" i="120" s="1"/>
  <c r="E1598" i="120" s="1"/>
  <c r="E1884" i="120" s="1"/>
  <c r="E2170" i="120" s="1"/>
  <c r="D454" i="120"/>
  <c r="D740" i="120" s="1"/>
  <c r="D1026" i="120" s="1"/>
  <c r="D1312" i="120" s="1"/>
  <c r="D1598" i="120" s="1"/>
  <c r="D1884" i="120" s="1"/>
  <c r="D2170" i="120" s="1"/>
  <c r="M453" i="120"/>
  <c r="A453" i="120"/>
  <c r="A739" i="120" s="1"/>
  <c r="A1025" i="120" s="1"/>
  <c r="A1311" i="120" s="1"/>
  <c r="A1597" i="120" s="1"/>
  <c r="A1883" i="120" s="1"/>
  <c r="A2169" i="120" s="1"/>
  <c r="M452" i="120"/>
  <c r="M451" i="120"/>
  <c r="M450" i="120"/>
  <c r="A450" i="120"/>
  <c r="A736" i="120" s="1"/>
  <c r="A1022" i="120" s="1"/>
  <c r="A1308" i="120" s="1"/>
  <c r="A1594" i="120" s="1"/>
  <c r="A1880" i="120" s="1"/>
  <c r="A2166" i="120" s="1"/>
  <c r="M449" i="120"/>
  <c r="M448" i="120"/>
  <c r="M447" i="120"/>
  <c r="E447" i="120"/>
  <c r="E733" i="120" s="1"/>
  <c r="E1019" i="120" s="1"/>
  <c r="E1305" i="120" s="1"/>
  <c r="E1591" i="120" s="1"/>
  <c r="E1877" i="120" s="1"/>
  <c r="E2163" i="120" s="1"/>
  <c r="A447" i="120"/>
  <c r="A733" i="120" s="1"/>
  <c r="A1019" i="120" s="1"/>
  <c r="A1305" i="120" s="1"/>
  <c r="A1591" i="120" s="1"/>
  <c r="A1877" i="120" s="1"/>
  <c r="A2163" i="120" s="1"/>
  <c r="M446" i="120"/>
  <c r="A446" i="120"/>
  <c r="A732" i="120" s="1"/>
  <c r="A1018" i="120" s="1"/>
  <c r="A1304" i="120" s="1"/>
  <c r="A1590" i="120" s="1"/>
  <c r="A1876" i="120" s="1"/>
  <c r="A2162" i="120" s="1"/>
  <c r="M445" i="120"/>
  <c r="A445" i="120"/>
  <c r="A731" i="120" s="1"/>
  <c r="A1017" i="120" s="1"/>
  <c r="A1303" i="120" s="1"/>
  <c r="A1589" i="120" s="1"/>
  <c r="A1875" i="120" s="1"/>
  <c r="A2161" i="120" s="1"/>
  <c r="M444" i="120"/>
  <c r="C444" i="120"/>
  <c r="C730" i="120" s="1"/>
  <c r="C1016" i="120" s="1"/>
  <c r="C1302" i="120" s="1"/>
  <c r="C1588" i="120" s="1"/>
  <c r="C1874" i="120" s="1"/>
  <c r="C2160" i="120" s="1"/>
  <c r="M443" i="120"/>
  <c r="M442" i="120"/>
  <c r="M441" i="120"/>
  <c r="M440" i="120"/>
  <c r="C440" i="120"/>
  <c r="C726" i="120" s="1"/>
  <c r="C1012" i="120" s="1"/>
  <c r="C1298" i="120" s="1"/>
  <c r="C1584" i="120" s="1"/>
  <c r="C1870" i="120" s="1"/>
  <c r="C2156" i="120" s="1"/>
  <c r="M439" i="120"/>
  <c r="M438" i="120"/>
  <c r="E438" i="120"/>
  <c r="E724" i="120" s="1"/>
  <c r="E1010" i="120" s="1"/>
  <c r="E1296" i="120" s="1"/>
  <c r="E1582" i="120" s="1"/>
  <c r="E1868" i="120" s="1"/>
  <c r="E2154" i="120" s="1"/>
  <c r="D438" i="120"/>
  <c r="D724" i="120" s="1"/>
  <c r="D1010" i="120" s="1"/>
  <c r="D1296" i="120" s="1"/>
  <c r="D1582" i="120" s="1"/>
  <c r="D1868" i="120" s="1"/>
  <c r="D2154" i="120" s="1"/>
  <c r="C438" i="120"/>
  <c r="C724" i="120" s="1"/>
  <c r="C1010" i="120" s="1"/>
  <c r="C1296" i="120" s="1"/>
  <c r="C1582" i="120" s="1"/>
  <c r="C1868" i="120" s="1"/>
  <c r="C2154" i="120" s="1"/>
  <c r="M437" i="120"/>
  <c r="A437" i="120"/>
  <c r="A723" i="120" s="1"/>
  <c r="A1009" i="120" s="1"/>
  <c r="A1295" i="120" s="1"/>
  <c r="A1581" i="120" s="1"/>
  <c r="A1867" i="120" s="1"/>
  <c r="A2153" i="120" s="1"/>
  <c r="M436" i="120"/>
  <c r="M435" i="120"/>
  <c r="M434" i="120"/>
  <c r="E434" i="120"/>
  <c r="E720" i="120" s="1"/>
  <c r="E1006" i="120" s="1"/>
  <c r="E1292" i="120" s="1"/>
  <c r="E1578" i="120" s="1"/>
  <c r="E1864" i="120" s="1"/>
  <c r="E2150" i="120" s="1"/>
  <c r="M433" i="120"/>
  <c r="M432" i="120"/>
  <c r="M431" i="120"/>
  <c r="M430" i="120"/>
  <c r="B430" i="120"/>
  <c r="B716" i="120" s="1"/>
  <c r="B1002" i="120" s="1"/>
  <c r="B1288" i="120" s="1"/>
  <c r="B1574" i="120" s="1"/>
  <c r="B1860" i="120" s="1"/>
  <c r="B2146" i="120" s="1"/>
  <c r="A430" i="120"/>
  <c r="A716" i="120" s="1"/>
  <c r="A1002" i="120" s="1"/>
  <c r="A1288" i="120" s="1"/>
  <c r="A1574" i="120" s="1"/>
  <c r="A1860" i="120" s="1"/>
  <c r="A2146" i="120" s="1"/>
  <c r="M429" i="120"/>
  <c r="M428" i="120"/>
  <c r="E428" i="120"/>
  <c r="E714" i="120" s="1"/>
  <c r="E1000" i="120" s="1"/>
  <c r="D428" i="120"/>
  <c r="D714" i="120" s="1"/>
  <c r="D1000" i="120" s="1"/>
  <c r="D1286" i="120" s="1"/>
  <c r="D1572" i="120" s="1"/>
  <c r="D1858" i="120" s="1"/>
  <c r="D2144" i="120" s="1"/>
  <c r="M427" i="120"/>
  <c r="M426" i="120"/>
  <c r="E426" i="120"/>
  <c r="E712" i="120" s="1"/>
  <c r="E998" i="120" s="1"/>
  <c r="E1284" i="120" s="1"/>
  <c r="E1570" i="120" s="1"/>
  <c r="E1856" i="120" s="1"/>
  <c r="E2142" i="120" s="1"/>
  <c r="M425" i="120"/>
  <c r="A425" i="120"/>
  <c r="A711" i="120" s="1"/>
  <c r="A997" i="120" s="1"/>
  <c r="A1283" i="120" s="1"/>
  <c r="A1569" i="120" s="1"/>
  <c r="A1855" i="120" s="1"/>
  <c r="A2141" i="120" s="1"/>
  <c r="M424" i="120"/>
  <c r="M423" i="120"/>
  <c r="M422" i="120"/>
  <c r="C422" i="120"/>
  <c r="C708" i="120" s="1"/>
  <c r="C994" i="120" s="1"/>
  <c r="C1280" i="120" s="1"/>
  <c r="C1566" i="120" s="1"/>
  <c r="C1852" i="120" s="1"/>
  <c r="C2138" i="120" s="1"/>
  <c r="M421" i="120"/>
  <c r="M420" i="120"/>
  <c r="M419" i="120"/>
  <c r="M418" i="120"/>
  <c r="M417" i="120"/>
  <c r="A417" i="120"/>
  <c r="A703" i="120" s="1"/>
  <c r="A989" i="120" s="1"/>
  <c r="A1275" i="120" s="1"/>
  <c r="A1561" i="120" s="1"/>
  <c r="A1847" i="120" s="1"/>
  <c r="A2133" i="120" s="1"/>
  <c r="M416" i="120"/>
  <c r="M415" i="120"/>
  <c r="M414" i="120"/>
  <c r="M413" i="120"/>
  <c r="M412" i="120"/>
  <c r="M411" i="120"/>
  <c r="M410" i="120"/>
  <c r="M409" i="120"/>
  <c r="M408" i="120"/>
  <c r="M407" i="120"/>
  <c r="B407" i="120"/>
  <c r="B693" i="120" s="1"/>
  <c r="B979" i="120" s="1"/>
  <c r="B1265" i="120" s="1"/>
  <c r="B1551" i="120" s="1"/>
  <c r="B1837" i="120" s="1"/>
  <c r="B2123" i="120" s="1"/>
  <c r="A407" i="120"/>
  <c r="A693" i="120" s="1"/>
  <c r="A979" i="120" s="1"/>
  <c r="A1265" i="120" s="1"/>
  <c r="A1551" i="120" s="1"/>
  <c r="A1837" i="120" s="1"/>
  <c r="A2123" i="120" s="1"/>
  <c r="M406" i="120"/>
  <c r="M405" i="120"/>
  <c r="M404" i="120"/>
  <c r="M403" i="120"/>
  <c r="A403" i="120"/>
  <c r="A689" i="120" s="1"/>
  <c r="A975" i="120" s="1"/>
  <c r="A1261" i="120" s="1"/>
  <c r="A1547" i="120" s="1"/>
  <c r="A1833" i="120" s="1"/>
  <c r="A2119" i="120" s="1"/>
  <c r="M402" i="120"/>
  <c r="M401" i="120"/>
  <c r="M400" i="120"/>
  <c r="M399" i="120"/>
  <c r="M398" i="120"/>
  <c r="M397" i="120"/>
  <c r="M396" i="120"/>
  <c r="E396" i="120"/>
  <c r="E682" i="120" s="1"/>
  <c r="E968" i="120" s="1"/>
  <c r="E1254" i="120" s="1"/>
  <c r="E1540" i="120" s="1"/>
  <c r="E1826" i="120" s="1"/>
  <c r="E2112" i="120" s="1"/>
  <c r="M395" i="120"/>
  <c r="M394" i="120"/>
  <c r="E394" i="120"/>
  <c r="E680" i="120" s="1"/>
  <c r="E966" i="120" s="1"/>
  <c r="E1252" i="120" s="1"/>
  <c r="E1538" i="120" s="1"/>
  <c r="E1824" i="120" s="1"/>
  <c r="E2110" i="120" s="1"/>
  <c r="D394" i="120"/>
  <c r="D680" i="120" s="1"/>
  <c r="D966" i="120" s="1"/>
  <c r="D1252" i="120" s="1"/>
  <c r="D1538" i="120" s="1"/>
  <c r="D1824" i="120" s="1"/>
  <c r="D2110" i="120" s="1"/>
  <c r="M393" i="120"/>
  <c r="M392" i="120"/>
  <c r="E392" i="120"/>
  <c r="E678" i="120" s="1"/>
  <c r="E964" i="120" s="1"/>
  <c r="E1250" i="120" s="1"/>
  <c r="E1536" i="120" s="1"/>
  <c r="E1822" i="120" s="1"/>
  <c r="E2108" i="120" s="1"/>
  <c r="D392" i="120"/>
  <c r="D678" i="120" s="1"/>
  <c r="D964" i="120" s="1"/>
  <c r="D1250" i="120" s="1"/>
  <c r="D1536" i="120" s="1"/>
  <c r="D1822" i="120" s="1"/>
  <c r="D2108" i="120" s="1"/>
  <c r="C392" i="120"/>
  <c r="C678" i="120" s="1"/>
  <c r="C964" i="120" s="1"/>
  <c r="C1250" i="120" s="1"/>
  <c r="C1536" i="120" s="1"/>
  <c r="C1822" i="120" s="1"/>
  <c r="C2108" i="120" s="1"/>
  <c r="M391" i="120"/>
  <c r="M390" i="120"/>
  <c r="B390" i="120"/>
  <c r="B676" i="120" s="1"/>
  <c r="B962" i="120" s="1"/>
  <c r="B1248" i="120" s="1"/>
  <c r="B1534" i="120" s="1"/>
  <c r="B1820" i="120" s="1"/>
  <c r="B2106" i="120" s="1"/>
  <c r="A390" i="120"/>
  <c r="A676" i="120" s="1"/>
  <c r="A962" i="120" s="1"/>
  <c r="A1248" i="120" s="1"/>
  <c r="A1534" i="120" s="1"/>
  <c r="A1820" i="120" s="1"/>
  <c r="A2106" i="120" s="1"/>
  <c r="M389" i="120"/>
  <c r="M388" i="120"/>
  <c r="M387" i="120"/>
  <c r="A387" i="120"/>
  <c r="A673" i="120" s="1"/>
  <c r="A959" i="120" s="1"/>
  <c r="A1245" i="120" s="1"/>
  <c r="A1531" i="120" s="1"/>
  <c r="A1817" i="120" s="1"/>
  <c r="A2103" i="120" s="1"/>
  <c r="M386" i="120"/>
  <c r="M385" i="120"/>
  <c r="M384" i="120"/>
  <c r="M383" i="120"/>
  <c r="M382" i="120"/>
  <c r="M381" i="120"/>
  <c r="M380" i="120"/>
  <c r="D380" i="120"/>
  <c r="D666" i="120" s="1"/>
  <c r="D952" i="120" s="1"/>
  <c r="D1238" i="120" s="1"/>
  <c r="D1524" i="120" s="1"/>
  <c r="D1810" i="120" s="1"/>
  <c r="D2096" i="120" s="1"/>
  <c r="M379" i="120"/>
  <c r="M378" i="120"/>
  <c r="D378" i="120"/>
  <c r="D664" i="120" s="1"/>
  <c r="D950" i="120" s="1"/>
  <c r="D1236" i="120" s="1"/>
  <c r="D1522" i="120" s="1"/>
  <c r="D1808" i="120" s="1"/>
  <c r="D2094" i="120" s="1"/>
  <c r="M377" i="120"/>
  <c r="A377" i="120"/>
  <c r="A663" i="120" s="1"/>
  <c r="A949" i="120" s="1"/>
  <c r="A1235" i="120" s="1"/>
  <c r="A1521" i="120" s="1"/>
  <c r="A1807" i="120" s="1"/>
  <c r="A2093" i="120" s="1"/>
  <c r="M376" i="120"/>
  <c r="M375" i="120"/>
  <c r="M374" i="120"/>
  <c r="A374" i="120"/>
  <c r="A660" i="120" s="1"/>
  <c r="A946" i="120" s="1"/>
  <c r="A1232" i="120" s="1"/>
  <c r="A1518" i="120" s="1"/>
  <c r="A1804" i="120" s="1"/>
  <c r="A2090" i="120" s="1"/>
  <c r="M373" i="120"/>
  <c r="M372" i="120"/>
  <c r="M371" i="120"/>
  <c r="M370" i="120"/>
  <c r="E370" i="120"/>
  <c r="E656" i="120" s="1"/>
  <c r="E942" i="120" s="1"/>
  <c r="E1228" i="120" s="1"/>
  <c r="E1514" i="120" s="1"/>
  <c r="E1800" i="120" s="1"/>
  <c r="E2086" i="120" s="1"/>
  <c r="M369" i="120"/>
  <c r="M368" i="120"/>
  <c r="M367" i="120"/>
  <c r="M366" i="120"/>
  <c r="E366" i="120"/>
  <c r="E652" i="120" s="1"/>
  <c r="E938" i="120" s="1"/>
  <c r="E1224" i="120" s="1"/>
  <c r="E1510" i="120" s="1"/>
  <c r="E1796" i="120" s="1"/>
  <c r="E2082" i="120" s="1"/>
  <c r="M365" i="120"/>
  <c r="M364" i="120"/>
  <c r="M363" i="120"/>
  <c r="M362" i="120"/>
  <c r="D362" i="120"/>
  <c r="D648" i="120" s="1"/>
  <c r="D934" i="120" s="1"/>
  <c r="D1220" i="120" s="1"/>
  <c r="D1506" i="120" s="1"/>
  <c r="D1792" i="120" s="1"/>
  <c r="D2078" i="120" s="1"/>
  <c r="M361" i="120"/>
  <c r="M360" i="120"/>
  <c r="M359" i="120"/>
  <c r="M358" i="120"/>
  <c r="M357" i="120"/>
  <c r="M356" i="120"/>
  <c r="M355" i="120"/>
  <c r="M354" i="120"/>
  <c r="E354" i="120"/>
  <c r="E640" i="120" s="1"/>
  <c r="E926" i="120" s="1"/>
  <c r="E1212" i="120" s="1"/>
  <c r="E1498" i="120" s="1"/>
  <c r="E1784" i="120" s="1"/>
  <c r="E2070" i="120" s="1"/>
  <c r="M353" i="120"/>
  <c r="M352" i="120"/>
  <c r="E352" i="120"/>
  <c r="E638" i="120" s="1"/>
  <c r="E924" i="120" s="1"/>
  <c r="E1210" i="120" s="1"/>
  <c r="E1496" i="120" s="1"/>
  <c r="E1782" i="120" s="1"/>
  <c r="E2068" i="120" s="1"/>
  <c r="M351" i="120"/>
  <c r="M350" i="120"/>
  <c r="C350" i="120"/>
  <c r="C636" i="120" s="1"/>
  <c r="C922" i="120" s="1"/>
  <c r="C1208" i="120" s="1"/>
  <c r="C1494" i="120" s="1"/>
  <c r="C1780" i="120" s="1"/>
  <c r="C2066" i="120" s="1"/>
  <c r="M349" i="120"/>
  <c r="M348" i="120"/>
  <c r="E348" i="120"/>
  <c r="E634" i="120" s="1"/>
  <c r="E920" i="120" s="1"/>
  <c r="E1206" i="120" s="1"/>
  <c r="E1492" i="120" s="1"/>
  <c r="E1778" i="120" s="1"/>
  <c r="E2064" i="120" s="1"/>
  <c r="M347" i="120"/>
  <c r="M346" i="120"/>
  <c r="M345" i="120"/>
  <c r="P344" i="120"/>
  <c r="M344" i="120"/>
  <c r="O344" i="120" s="1"/>
  <c r="M343" i="120"/>
  <c r="M342" i="120"/>
  <c r="O342" i="120" s="1"/>
  <c r="P342" i="120" s="1"/>
  <c r="D342" i="120"/>
  <c r="D628" i="120" s="1"/>
  <c r="D914" i="120" s="1"/>
  <c r="D1200" i="120" s="1"/>
  <c r="D1486" i="120" s="1"/>
  <c r="D1772" i="120" s="1"/>
  <c r="D2058" i="120" s="1"/>
  <c r="C342" i="120"/>
  <c r="C628" i="120" s="1"/>
  <c r="C914" i="120" s="1"/>
  <c r="C1200" i="120" s="1"/>
  <c r="C1486" i="120" s="1"/>
  <c r="C1772" i="120" s="1"/>
  <c r="C2058" i="120" s="1"/>
  <c r="M341" i="120"/>
  <c r="M340" i="120"/>
  <c r="M339" i="120"/>
  <c r="O339" i="120" s="1"/>
  <c r="P339" i="120" s="1"/>
  <c r="M338" i="120"/>
  <c r="M337" i="120"/>
  <c r="M336" i="120"/>
  <c r="M335" i="120"/>
  <c r="M334" i="120"/>
  <c r="O334" i="120" s="1"/>
  <c r="P334" i="120" s="1"/>
  <c r="M333" i="120"/>
  <c r="B333" i="120"/>
  <c r="B619" i="120" s="1"/>
  <c r="B905" i="120" s="1"/>
  <c r="B1191" i="120" s="1"/>
  <c r="B1477" i="120" s="1"/>
  <c r="B1763" i="120" s="1"/>
  <c r="B2049" i="120" s="1"/>
  <c r="M332" i="120"/>
  <c r="M331" i="120"/>
  <c r="D331" i="120"/>
  <c r="D617" i="120" s="1"/>
  <c r="D903" i="120" s="1"/>
  <c r="D1189" i="120" s="1"/>
  <c r="D1475" i="120" s="1"/>
  <c r="D1761" i="120" s="1"/>
  <c r="D2047" i="120" s="1"/>
  <c r="M330" i="120"/>
  <c r="M329" i="120"/>
  <c r="M328" i="120"/>
  <c r="M327" i="120"/>
  <c r="M326" i="120"/>
  <c r="M325" i="120"/>
  <c r="M324" i="120"/>
  <c r="B324" i="120"/>
  <c r="B610" i="120" s="1"/>
  <c r="B896" i="120" s="1"/>
  <c r="B1182" i="120" s="1"/>
  <c r="B1468" i="120" s="1"/>
  <c r="B1754" i="120" s="1"/>
  <c r="B2040" i="120" s="1"/>
  <c r="M323" i="120"/>
  <c r="O323" i="120" s="1"/>
  <c r="P323" i="120" s="1"/>
  <c r="M322" i="120"/>
  <c r="M321" i="120"/>
  <c r="O321" i="120" s="1"/>
  <c r="P321" i="120" s="1"/>
  <c r="M320" i="120"/>
  <c r="C320" i="120"/>
  <c r="C606" i="120" s="1"/>
  <c r="C892" i="120" s="1"/>
  <c r="C1178" i="120" s="1"/>
  <c r="C1464" i="120" s="1"/>
  <c r="C1750" i="120" s="1"/>
  <c r="C2036" i="120" s="1"/>
  <c r="M319" i="120"/>
  <c r="M318" i="120"/>
  <c r="M317" i="120"/>
  <c r="M316" i="120"/>
  <c r="M315" i="120"/>
  <c r="E315" i="120"/>
  <c r="E601" i="120" s="1"/>
  <c r="E887" i="120" s="1"/>
  <c r="E1173" i="120" s="1"/>
  <c r="E1459" i="120" s="1"/>
  <c r="E1745" i="120" s="1"/>
  <c r="E2031" i="120" s="1"/>
  <c r="A315" i="120"/>
  <c r="A601" i="120" s="1"/>
  <c r="A887" i="120" s="1"/>
  <c r="A1173" i="120" s="1"/>
  <c r="A1459" i="120" s="1"/>
  <c r="A1745" i="120" s="1"/>
  <c r="A2031" i="120" s="1"/>
  <c r="M314" i="120"/>
  <c r="M313" i="120"/>
  <c r="E313" i="120"/>
  <c r="E599" i="120" s="1"/>
  <c r="E885" i="120" s="1"/>
  <c r="E1171" i="120" s="1"/>
  <c r="E1457" i="120" s="1"/>
  <c r="E1743" i="120" s="1"/>
  <c r="E2029" i="120" s="1"/>
  <c r="M312" i="120"/>
  <c r="M311" i="120"/>
  <c r="M310" i="120"/>
  <c r="M309" i="120"/>
  <c r="A309" i="120"/>
  <c r="A595" i="120" s="1"/>
  <c r="A881" i="120" s="1"/>
  <c r="A1167" i="120" s="1"/>
  <c r="A1453" i="120" s="1"/>
  <c r="A1739" i="120" s="1"/>
  <c r="A2025" i="120" s="1"/>
  <c r="M308" i="120"/>
  <c r="O307" i="120"/>
  <c r="P307" i="120" s="1"/>
  <c r="M307" i="120"/>
  <c r="E307" i="120"/>
  <c r="E593" i="120" s="1"/>
  <c r="E879" i="120" s="1"/>
  <c r="E1165" i="120" s="1"/>
  <c r="E1451" i="120" s="1"/>
  <c r="E1737" i="120" s="1"/>
  <c r="E2023" i="120" s="1"/>
  <c r="M306" i="120"/>
  <c r="M305" i="120"/>
  <c r="M304" i="120"/>
  <c r="M303" i="120"/>
  <c r="A303" i="120"/>
  <c r="A589" i="120" s="1"/>
  <c r="A875" i="120" s="1"/>
  <c r="A1161" i="120" s="1"/>
  <c r="A1447" i="120" s="1"/>
  <c r="A1733" i="120" s="1"/>
  <c r="A2019" i="120" s="1"/>
  <c r="M302" i="120"/>
  <c r="M301" i="120"/>
  <c r="D301" i="120"/>
  <c r="D587" i="120" s="1"/>
  <c r="D873" i="120" s="1"/>
  <c r="D1159" i="120" s="1"/>
  <c r="D1445" i="120" s="1"/>
  <c r="D1731" i="120" s="1"/>
  <c r="D2017" i="120" s="1"/>
  <c r="M300" i="120"/>
  <c r="M299" i="120"/>
  <c r="O299" i="120" s="1"/>
  <c r="P299" i="120" s="1"/>
  <c r="B299" i="120"/>
  <c r="B585" i="120" s="1"/>
  <c r="B871" i="120" s="1"/>
  <c r="B1157" i="120" s="1"/>
  <c r="B1443" i="120" s="1"/>
  <c r="B1729" i="120" s="1"/>
  <c r="B2015" i="120" s="1"/>
  <c r="M298" i="120"/>
  <c r="M297" i="120"/>
  <c r="O297" i="120" s="1"/>
  <c r="M296" i="120"/>
  <c r="C296" i="120"/>
  <c r="C582" i="120" s="1"/>
  <c r="C868" i="120" s="1"/>
  <c r="C1154" i="120" s="1"/>
  <c r="C1440" i="120" s="1"/>
  <c r="C1726" i="120" s="1"/>
  <c r="C2012" i="120" s="1"/>
  <c r="B294" i="120"/>
  <c r="B580" i="120" s="1"/>
  <c r="B866" i="120" s="1"/>
  <c r="B1152" i="120" s="1"/>
  <c r="B1438" i="120" s="1"/>
  <c r="B1724" i="120" s="1"/>
  <c r="L291" i="120"/>
  <c r="K291" i="120"/>
  <c r="M290" i="120"/>
  <c r="C576" i="120"/>
  <c r="C862" i="120" s="1"/>
  <c r="C1148" i="120" s="1"/>
  <c r="C1434" i="120" s="1"/>
  <c r="C1720" i="120" s="1"/>
  <c r="C2006" i="120" s="1"/>
  <c r="C2292" i="120" s="1"/>
  <c r="B576" i="120"/>
  <c r="B862" i="120" s="1"/>
  <c r="B1148" i="120" s="1"/>
  <c r="B1434" i="120" s="1"/>
  <c r="B1720" i="120" s="1"/>
  <c r="B2006" i="120" s="1"/>
  <c r="B2292" i="120" s="1"/>
  <c r="A576" i="120"/>
  <c r="A862" i="120" s="1"/>
  <c r="A1148" i="120" s="1"/>
  <c r="A1434" i="120" s="1"/>
  <c r="A1720" i="120" s="1"/>
  <c r="A2006" i="120" s="1"/>
  <c r="A2292" i="120" s="1"/>
  <c r="M289" i="120"/>
  <c r="E575" i="120"/>
  <c r="E861" i="120" s="1"/>
  <c r="E1147" i="120" s="1"/>
  <c r="E1433" i="120" s="1"/>
  <c r="E1719" i="120" s="1"/>
  <c r="E2005" i="120" s="1"/>
  <c r="E2291" i="120" s="1"/>
  <c r="D575" i="120"/>
  <c r="D861" i="120" s="1"/>
  <c r="D1147" i="120" s="1"/>
  <c r="D1433" i="120" s="1"/>
  <c r="D1719" i="120" s="1"/>
  <c r="D2005" i="120" s="1"/>
  <c r="D2291" i="120" s="1"/>
  <c r="C575" i="120"/>
  <c r="C861" i="120" s="1"/>
  <c r="C1147" i="120" s="1"/>
  <c r="C1433" i="120" s="1"/>
  <c r="C1719" i="120" s="1"/>
  <c r="C2005" i="120" s="1"/>
  <c r="C2291" i="120" s="1"/>
  <c r="B575" i="120"/>
  <c r="B861" i="120" s="1"/>
  <c r="B1147" i="120" s="1"/>
  <c r="B1433" i="120" s="1"/>
  <c r="B1719" i="120" s="1"/>
  <c r="B2005" i="120" s="1"/>
  <c r="B2291" i="120" s="1"/>
  <c r="A575" i="120"/>
  <c r="A861" i="120" s="1"/>
  <c r="A1147" i="120" s="1"/>
  <c r="A1433" i="120" s="1"/>
  <c r="A1719" i="120" s="1"/>
  <c r="A2005" i="120" s="1"/>
  <c r="A2291" i="120" s="1"/>
  <c r="M288" i="120"/>
  <c r="C574" i="120"/>
  <c r="C860" i="120" s="1"/>
  <c r="C1146" i="120" s="1"/>
  <c r="C1432" i="120" s="1"/>
  <c r="C1718" i="120" s="1"/>
  <c r="C2004" i="120" s="1"/>
  <c r="C2290" i="120" s="1"/>
  <c r="B574" i="120"/>
  <c r="B860" i="120" s="1"/>
  <c r="B1146" i="120" s="1"/>
  <c r="B1432" i="120" s="1"/>
  <c r="B1718" i="120" s="1"/>
  <c r="B2004" i="120" s="1"/>
  <c r="B2290" i="120" s="1"/>
  <c r="A574" i="120"/>
  <c r="A860" i="120" s="1"/>
  <c r="A1146" i="120" s="1"/>
  <c r="A1432" i="120" s="1"/>
  <c r="A1718" i="120" s="1"/>
  <c r="A2004" i="120" s="1"/>
  <c r="A2290" i="120" s="1"/>
  <c r="M287" i="120"/>
  <c r="E573" i="120"/>
  <c r="E859" i="120" s="1"/>
  <c r="E1145" i="120" s="1"/>
  <c r="E1431" i="120" s="1"/>
  <c r="E1717" i="120" s="1"/>
  <c r="E2003" i="120" s="1"/>
  <c r="E2289" i="120" s="1"/>
  <c r="D573" i="120"/>
  <c r="D859" i="120" s="1"/>
  <c r="D1145" i="120" s="1"/>
  <c r="D1431" i="120" s="1"/>
  <c r="D1717" i="120" s="1"/>
  <c r="D2003" i="120" s="1"/>
  <c r="D2289" i="120" s="1"/>
  <c r="C573" i="120"/>
  <c r="C859" i="120" s="1"/>
  <c r="C1145" i="120" s="1"/>
  <c r="C1431" i="120" s="1"/>
  <c r="C1717" i="120" s="1"/>
  <c r="C2003" i="120" s="1"/>
  <c r="C2289" i="120" s="1"/>
  <c r="B573" i="120"/>
  <c r="B859" i="120" s="1"/>
  <c r="B1145" i="120" s="1"/>
  <c r="B1431" i="120" s="1"/>
  <c r="B1717" i="120" s="1"/>
  <c r="B2003" i="120" s="1"/>
  <c r="B2289" i="120" s="1"/>
  <c r="A573" i="120"/>
  <c r="A859" i="120" s="1"/>
  <c r="A1145" i="120" s="1"/>
  <c r="A1431" i="120" s="1"/>
  <c r="A1717" i="120" s="1"/>
  <c r="A2003" i="120" s="1"/>
  <c r="A2289" i="120" s="1"/>
  <c r="M286" i="120"/>
  <c r="E572" i="120"/>
  <c r="E858" i="120" s="1"/>
  <c r="E1144" i="120" s="1"/>
  <c r="E1430" i="120" s="1"/>
  <c r="E1716" i="120" s="1"/>
  <c r="E2002" i="120" s="1"/>
  <c r="E2288" i="120" s="1"/>
  <c r="C572" i="120"/>
  <c r="C858" i="120" s="1"/>
  <c r="C1144" i="120" s="1"/>
  <c r="C1430" i="120" s="1"/>
  <c r="C1716" i="120" s="1"/>
  <c r="C2002" i="120" s="1"/>
  <c r="C2288" i="120" s="1"/>
  <c r="B572" i="120"/>
  <c r="B858" i="120" s="1"/>
  <c r="B1144" i="120" s="1"/>
  <c r="B1430" i="120" s="1"/>
  <c r="B1716" i="120" s="1"/>
  <c r="B2002" i="120" s="1"/>
  <c r="B2288" i="120" s="1"/>
  <c r="A572" i="120"/>
  <c r="A858" i="120" s="1"/>
  <c r="A1144" i="120" s="1"/>
  <c r="A1430" i="120" s="1"/>
  <c r="A1716" i="120" s="1"/>
  <c r="A2002" i="120" s="1"/>
  <c r="A2288" i="120" s="1"/>
  <c r="M285" i="120"/>
  <c r="E571" i="120"/>
  <c r="E857" i="120" s="1"/>
  <c r="E1143" i="120" s="1"/>
  <c r="E1429" i="120" s="1"/>
  <c r="E1715" i="120" s="1"/>
  <c r="E2001" i="120" s="1"/>
  <c r="E2287" i="120" s="1"/>
  <c r="D571" i="120"/>
  <c r="D857" i="120" s="1"/>
  <c r="D1143" i="120" s="1"/>
  <c r="D1429" i="120" s="1"/>
  <c r="D1715" i="120" s="1"/>
  <c r="D2001" i="120" s="1"/>
  <c r="D2287" i="120" s="1"/>
  <c r="C571" i="120"/>
  <c r="C857" i="120" s="1"/>
  <c r="C1143" i="120" s="1"/>
  <c r="C1429" i="120" s="1"/>
  <c r="C1715" i="120" s="1"/>
  <c r="C2001" i="120" s="1"/>
  <c r="C2287" i="120" s="1"/>
  <c r="B571" i="120"/>
  <c r="B857" i="120" s="1"/>
  <c r="B1143" i="120" s="1"/>
  <c r="B1429" i="120" s="1"/>
  <c r="B1715" i="120" s="1"/>
  <c r="B2001" i="120" s="1"/>
  <c r="B2287" i="120" s="1"/>
  <c r="M284" i="120"/>
  <c r="C570" i="120"/>
  <c r="C856" i="120" s="1"/>
  <c r="C1142" i="120" s="1"/>
  <c r="C1428" i="120" s="1"/>
  <c r="C1714" i="120" s="1"/>
  <c r="C2000" i="120" s="1"/>
  <c r="C2286" i="120" s="1"/>
  <c r="B570" i="120"/>
  <c r="B856" i="120" s="1"/>
  <c r="B1142" i="120" s="1"/>
  <c r="B1428" i="120" s="1"/>
  <c r="B1714" i="120" s="1"/>
  <c r="B2000" i="120" s="1"/>
  <c r="B2286" i="120" s="1"/>
  <c r="A570" i="120"/>
  <c r="A856" i="120" s="1"/>
  <c r="A1142" i="120" s="1"/>
  <c r="A1428" i="120" s="1"/>
  <c r="A1714" i="120" s="1"/>
  <c r="A2000" i="120" s="1"/>
  <c r="A2286" i="120" s="1"/>
  <c r="M283" i="120"/>
  <c r="E569" i="120"/>
  <c r="E855" i="120" s="1"/>
  <c r="E1141" i="120" s="1"/>
  <c r="E1427" i="120" s="1"/>
  <c r="E1713" i="120" s="1"/>
  <c r="E1999" i="120" s="1"/>
  <c r="E2285" i="120" s="1"/>
  <c r="D569" i="120"/>
  <c r="D855" i="120" s="1"/>
  <c r="D1141" i="120" s="1"/>
  <c r="D1427" i="120" s="1"/>
  <c r="D1713" i="120" s="1"/>
  <c r="D1999" i="120" s="1"/>
  <c r="D2285" i="120" s="1"/>
  <c r="C569" i="120"/>
  <c r="C855" i="120" s="1"/>
  <c r="C1141" i="120" s="1"/>
  <c r="C1427" i="120" s="1"/>
  <c r="C1713" i="120" s="1"/>
  <c r="C1999" i="120" s="1"/>
  <c r="C2285" i="120" s="1"/>
  <c r="B569" i="120"/>
  <c r="B855" i="120" s="1"/>
  <c r="B1141" i="120" s="1"/>
  <c r="B1427" i="120" s="1"/>
  <c r="B1713" i="120" s="1"/>
  <c r="B1999" i="120" s="1"/>
  <c r="B2285" i="120" s="1"/>
  <c r="A569" i="120"/>
  <c r="A855" i="120" s="1"/>
  <c r="A1141" i="120" s="1"/>
  <c r="A1427" i="120" s="1"/>
  <c r="A1713" i="120" s="1"/>
  <c r="A1999" i="120" s="1"/>
  <c r="A2285" i="120" s="1"/>
  <c r="M282" i="120"/>
  <c r="D568" i="120"/>
  <c r="D854" i="120" s="1"/>
  <c r="D1140" i="120" s="1"/>
  <c r="D1426" i="120" s="1"/>
  <c r="D1712" i="120" s="1"/>
  <c r="D1998" i="120" s="1"/>
  <c r="D2284" i="120" s="1"/>
  <c r="C568" i="120"/>
  <c r="C854" i="120" s="1"/>
  <c r="C1140" i="120" s="1"/>
  <c r="C1426" i="120" s="1"/>
  <c r="C1712" i="120" s="1"/>
  <c r="C1998" i="120" s="1"/>
  <c r="C2284" i="120" s="1"/>
  <c r="B568" i="120"/>
  <c r="B854" i="120" s="1"/>
  <c r="B1140" i="120" s="1"/>
  <c r="B1426" i="120" s="1"/>
  <c r="B1712" i="120" s="1"/>
  <c r="B1998" i="120" s="1"/>
  <c r="B2284" i="120" s="1"/>
  <c r="A568" i="120"/>
  <c r="A854" i="120" s="1"/>
  <c r="A1140" i="120" s="1"/>
  <c r="A1426" i="120" s="1"/>
  <c r="A1712" i="120" s="1"/>
  <c r="A1998" i="120" s="1"/>
  <c r="A2284" i="120" s="1"/>
  <c r="M281" i="120"/>
  <c r="E567" i="120"/>
  <c r="E853" i="120" s="1"/>
  <c r="E1139" i="120" s="1"/>
  <c r="E1425" i="120" s="1"/>
  <c r="E1711" i="120" s="1"/>
  <c r="E1997" i="120" s="1"/>
  <c r="E2283" i="120" s="1"/>
  <c r="D567" i="120"/>
  <c r="D853" i="120" s="1"/>
  <c r="D1139" i="120" s="1"/>
  <c r="D1425" i="120" s="1"/>
  <c r="D1711" i="120" s="1"/>
  <c r="D1997" i="120" s="1"/>
  <c r="D2283" i="120" s="1"/>
  <c r="C567" i="120"/>
  <c r="C853" i="120" s="1"/>
  <c r="C1139" i="120" s="1"/>
  <c r="C1425" i="120" s="1"/>
  <c r="C1711" i="120" s="1"/>
  <c r="C1997" i="120" s="1"/>
  <c r="C2283" i="120" s="1"/>
  <c r="B567" i="120"/>
  <c r="B853" i="120" s="1"/>
  <c r="B1139" i="120" s="1"/>
  <c r="B1425" i="120" s="1"/>
  <c r="B1711" i="120" s="1"/>
  <c r="B1997" i="120" s="1"/>
  <c r="B2283" i="120" s="1"/>
  <c r="M280" i="120"/>
  <c r="E566" i="120"/>
  <c r="E852" i="120" s="1"/>
  <c r="E1138" i="120" s="1"/>
  <c r="E1424" i="120" s="1"/>
  <c r="E1710" i="120" s="1"/>
  <c r="E1996" i="120" s="1"/>
  <c r="E2282" i="120" s="1"/>
  <c r="A566" i="120"/>
  <c r="A852" i="120" s="1"/>
  <c r="A1138" i="120" s="1"/>
  <c r="A1424" i="120" s="1"/>
  <c r="A1710" i="120" s="1"/>
  <c r="A1996" i="120" s="1"/>
  <c r="A2282" i="120" s="1"/>
  <c r="M279" i="120"/>
  <c r="E565" i="120"/>
  <c r="E851" i="120" s="1"/>
  <c r="E1137" i="120" s="1"/>
  <c r="E1423" i="120" s="1"/>
  <c r="E1709" i="120" s="1"/>
  <c r="E1995" i="120" s="1"/>
  <c r="E2281" i="120" s="1"/>
  <c r="D565" i="120"/>
  <c r="D851" i="120" s="1"/>
  <c r="D1137" i="120" s="1"/>
  <c r="D1423" i="120" s="1"/>
  <c r="D1709" i="120" s="1"/>
  <c r="D1995" i="120" s="1"/>
  <c r="D2281" i="120" s="1"/>
  <c r="C565" i="120"/>
  <c r="C851" i="120" s="1"/>
  <c r="C1137" i="120" s="1"/>
  <c r="C1423" i="120" s="1"/>
  <c r="C1709" i="120" s="1"/>
  <c r="C1995" i="120" s="1"/>
  <c r="C2281" i="120" s="1"/>
  <c r="B565" i="120"/>
  <c r="B851" i="120" s="1"/>
  <c r="B1137" i="120" s="1"/>
  <c r="B1423" i="120" s="1"/>
  <c r="B1709" i="120" s="1"/>
  <c r="B1995" i="120" s="1"/>
  <c r="B2281" i="120" s="1"/>
  <c r="M278" i="120"/>
  <c r="C564" i="120"/>
  <c r="C850" i="120" s="1"/>
  <c r="C1136" i="120" s="1"/>
  <c r="C1422" i="120" s="1"/>
  <c r="C1708" i="120" s="1"/>
  <c r="C1994" i="120" s="1"/>
  <c r="C2280" i="120" s="1"/>
  <c r="B564" i="120"/>
  <c r="B850" i="120" s="1"/>
  <c r="B1136" i="120" s="1"/>
  <c r="B1422" i="120" s="1"/>
  <c r="B1708" i="120" s="1"/>
  <c r="B1994" i="120" s="1"/>
  <c r="B2280" i="120" s="1"/>
  <c r="A564" i="120"/>
  <c r="A850" i="120" s="1"/>
  <c r="A1136" i="120" s="1"/>
  <c r="A1422" i="120" s="1"/>
  <c r="A1708" i="120" s="1"/>
  <c r="A1994" i="120" s="1"/>
  <c r="A2280" i="120" s="1"/>
  <c r="M277" i="120"/>
  <c r="E563" i="120"/>
  <c r="E849" i="120" s="1"/>
  <c r="E1135" i="120" s="1"/>
  <c r="E1421" i="120" s="1"/>
  <c r="E1707" i="120" s="1"/>
  <c r="E1993" i="120" s="1"/>
  <c r="E2279" i="120" s="1"/>
  <c r="D563" i="120"/>
  <c r="D849" i="120" s="1"/>
  <c r="D1135" i="120" s="1"/>
  <c r="D1421" i="120" s="1"/>
  <c r="D1707" i="120" s="1"/>
  <c r="D1993" i="120" s="1"/>
  <c r="D2279" i="120" s="1"/>
  <c r="C563" i="120"/>
  <c r="C849" i="120" s="1"/>
  <c r="C1135" i="120" s="1"/>
  <c r="C1421" i="120" s="1"/>
  <c r="C1707" i="120" s="1"/>
  <c r="C1993" i="120" s="1"/>
  <c r="C2279" i="120" s="1"/>
  <c r="B563" i="120"/>
  <c r="B849" i="120" s="1"/>
  <c r="B1135" i="120" s="1"/>
  <c r="B1421" i="120" s="1"/>
  <c r="B1707" i="120" s="1"/>
  <c r="B1993" i="120" s="1"/>
  <c r="B2279" i="120" s="1"/>
  <c r="A563" i="120"/>
  <c r="A849" i="120" s="1"/>
  <c r="A1135" i="120" s="1"/>
  <c r="A1421" i="120" s="1"/>
  <c r="A1707" i="120" s="1"/>
  <c r="A1993" i="120" s="1"/>
  <c r="A2279" i="120" s="1"/>
  <c r="M276" i="120"/>
  <c r="E562" i="120"/>
  <c r="E848" i="120" s="1"/>
  <c r="E1134" i="120" s="1"/>
  <c r="E1420" i="120" s="1"/>
  <c r="E1706" i="120" s="1"/>
  <c r="E1992" i="120" s="1"/>
  <c r="E2278" i="120" s="1"/>
  <c r="D562" i="120"/>
  <c r="D848" i="120" s="1"/>
  <c r="D1134" i="120" s="1"/>
  <c r="D1420" i="120" s="1"/>
  <c r="D1706" i="120" s="1"/>
  <c r="D1992" i="120" s="1"/>
  <c r="D2278" i="120" s="1"/>
  <c r="C562" i="120"/>
  <c r="C848" i="120" s="1"/>
  <c r="C1134" i="120" s="1"/>
  <c r="C1420" i="120" s="1"/>
  <c r="C1706" i="120" s="1"/>
  <c r="C1992" i="120" s="1"/>
  <c r="C2278" i="120" s="1"/>
  <c r="B562" i="120"/>
  <c r="B848" i="120" s="1"/>
  <c r="B1134" i="120" s="1"/>
  <c r="B1420" i="120" s="1"/>
  <c r="B1706" i="120" s="1"/>
  <c r="B1992" i="120" s="1"/>
  <c r="B2278" i="120" s="1"/>
  <c r="A562" i="120"/>
  <c r="A848" i="120" s="1"/>
  <c r="A1134" i="120" s="1"/>
  <c r="A1420" i="120" s="1"/>
  <c r="A1706" i="120" s="1"/>
  <c r="A1992" i="120" s="1"/>
  <c r="A2278" i="120" s="1"/>
  <c r="M275" i="120"/>
  <c r="E561" i="120"/>
  <c r="E847" i="120" s="1"/>
  <c r="E1133" i="120" s="1"/>
  <c r="E1419" i="120" s="1"/>
  <c r="E1705" i="120" s="1"/>
  <c r="E1991" i="120" s="1"/>
  <c r="E2277" i="120" s="1"/>
  <c r="D561" i="120"/>
  <c r="D847" i="120" s="1"/>
  <c r="D1133" i="120" s="1"/>
  <c r="D1419" i="120" s="1"/>
  <c r="D1705" i="120" s="1"/>
  <c r="D1991" i="120" s="1"/>
  <c r="D2277" i="120" s="1"/>
  <c r="C561" i="120"/>
  <c r="C847" i="120" s="1"/>
  <c r="C1133" i="120" s="1"/>
  <c r="C1419" i="120" s="1"/>
  <c r="C1705" i="120" s="1"/>
  <c r="C1991" i="120" s="1"/>
  <c r="C2277" i="120" s="1"/>
  <c r="B561" i="120"/>
  <c r="B847" i="120" s="1"/>
  <c r="B1133" i="120" s="1"/>
  <c r="B1419" i="120" s="1"/>
  <c r="B1705" i="120" s="1"/>
  <c r="B1991" i="120" s="1"/>
  <c r="B2277" i="120" s="1"/>
  <c r="M274" i="120"/>
  <c r="E560" i="120"/>
  <c r="E846" i="120" s="1"/>
  <c r="E1132" i="120" s="1"/>
  <c r="E1418" i="120" s="1"/>
  <c r="E1704" i="120" s="1"/>
  <c r="E1990" i="120" s="1"/>
  <c r="E2276" i="120" s="1"/>
  <c r="D560" i="120"/>
  <c r="D846" i="120" s="1"/>
  <c r="D1132" i="120" s="1"/>
  <c r="D1418" i="120" s="1"/>
  <c r="D1704" i="120" s="1"/>
  <c r="D1990" i="120" s="1"/>
  <c r="D2276" i="120" s="1"/>
  <c r="C560" i="120"/>
  <c r="C846" i="120" s="1"/>
  <c r="C1132" i="120" s="1"/>
  <c r="C1418" i="120" s="1"/>
  <c r="C1704" i="120" s="1"/>
  <c r="C1990" i="120" s="1"/>
  <c r="C2276" i="120" s="1"/>
  <c r="B560" i="120"/>
  <c r="B846" i="120" s="1"/>
  <c r="B1132" i="120" s="1"/>
  <c r="B1418" i="120" s="1"/>
  <c r="B1704" i="120" s="1"/>
  <c r="B1990" i="120" s="1"/>
  <c r="B2276" i="120" s="1"/>
  <c r="A560" i="120"/>
  <c r="A846" i="120" s="1"/>
  <c r="A1132" i="120" s="1"/>
  <c r="A1418" i="120" s="1"/>
  <c r="A1704" i="120" s="1"/>
  <c r="A1990" i="120" s="1"/>
  <c r="A2276" i="120" s="1"/>
  <c r="M273" i="120"/>
  <c r="E559" i="120"/>
  <c r="E845" i="120" s="1"/>
  <c r="E1131" i="120" s="1"/>
  <c r="E1417" i="120" s="1"/>
  <c r="E1703" i="120" s="1"/>
  <c r="E1989" i="120" s="1"/>
  <c r="E2275" i="120" s="1"/>
  <c r="D559" i="120"/>
  <c r="D845" i="120" s="1"/>
  <c r="D1131" i="120" s="1"/>
  <c r="D1417" i="120" s="1"/>
  <c r="D1703" i="120" s="1"/>
  <c r="D1989" i="120" s="1"/>
  <c r="D2275" i="120" s="1"/>
  <c r="C559" i="120"/>
  <c r="C845" i="120" s="1"/>
  <c r="C1131" i="120" s="1"/>
  <c r="C1417" i="120" s="1"/>
  <c r="C1703" i="120" s="1"/>
  <c r="C1989" i="120" s="1"/>
  <c r="C2275" i="120" s="1"/>
  <c r="B559" i="120"/>
  <c r="B845" i="120" s="1"/>
  <c r="B1131" i="120" s="1"/>
  <c r="B1417" i="120" s="1"/>
  <c r="B1703" i="120" s="1"/>
  <c r="B1989" i="120" s="1"/>
  <c r="B2275" i="120" s="1"/>
  <c r="A559" i="120"/>
  <c r="A845" i="120" s="1"/>
  <c r="A1131" i="120" s="1"/>
  <c r="A1417" i="120" s="1"/>
  <c r="A1703" i="120" s="1"/>
  <c r="A1989" i="120" s="1"/>
  <c r="A2275" i="120" s="1"/>
  <c r="M272" i="120"/>
  <c r="D558" i="120"/>
  <c r="D844" i="120" s="1"/>
  <c r="D1130" i="120" s="1"/>
  <c r="D1416" i="120" s="1"/>
  <c r="D1702" i="120" s="1"/>
  <c r="D1988" i="120" s="1"/>
  <c r="D2274" i="120" s="1"/>
  <c r="C558" i="120"/>
  <c r="C844" i="120" s="1"/>
  <c r="C1130" i="120" s="1"/>
  <c r="C1416" i="120" s="1"/>
  <c r="C1702" i="120" s="1"/>
  <c r="C1988" i="120" s="1"/>
  <c r="C2274" i="120" s="1"/>
  <c r="B558" i="120"/>
  <c r="B844" i="120" s="1"/>
  <c r="B1130" i="120" s="1"/>
  <c r="B1416" i="120" s="1"/>
  <c r="B1702" i="120" s="1"/>
  <c r="B1988" i="120" s="1"/>
  <c r="B2274" i="120" s="1"/>
  <c r="A558" i="120"/>
  <c r="A844" i="120" s="1"/>
  <c r="A1130" i="120" s="1"/>
  <c r="A1416" i="120" s="1"/>
  <c r="A1702" i="120" s="1"/>
  <c r="A1988" i="120" s="1"/>
  <c r="A2274" i="120" s="1"/>
  <c r="M271" i="120"/>
  <c r="E557" i="120"/>
  <c r="E843" i="120" s="1"/>
  <c r="E1129" i="120" s="1"/>
  <c r="E1415" i="120" s="1"/>
  <c r="E1701" i="120" s="1"/>
  <c r="E1987" i="120" s="1"/>
  <c r="E2273" i="120" s="1"/>
  <c r="D557" i="120"/>
  <c r="D843" i="120" s="1"/>
  <c r="D1129" i="120" s="1"/>
  <c r="D1415" i="120" s="1"/>
  <c r="D1701" i="120" s="1"/>
  <c r="D1987" i="120" s="1"/>
  <c r="D2273" i="120" s="1"/>
  <c r="C557" i="120"/>
  <c r="C843" i="120" s="1"/>
  <c r="C1129" i="120" s="1"/>
  <c r="C1415" i="120" s="1"/>
  <c r="C1701" i="120" s="1"/>
  <c r="C1987" i="120" s="1"/>
  <c r="C2273" i="120" s="1"/>
  <c r="B557" i="120"/>
  <c r="B843" i="120" s="1"/>
  <c r="B1129" i="120" s="1"/>
  <c r="B1415" i="120" s="1"/>
  <c r="B1701" i="120" s="1"/>
  <c r="B1987" i="120" s="1"/>
  <c r="B2273" i="120" s="1"/>
  <c r="A557" i="120"/>
  <c r="A843" i="120" s="1"/>
  <c r="A1129" i="120" s="1"/>
  <c r="A1415" i="120" s="1"/>
  <c r="A1701" i="120" s="1"/>
  <c r="A1987" i="120" s="1"/>
  <c r="A2273" i="120" s="1"/>
  <c r="M270" i="120"/>
  <c r="E556" i="120"/>
  <c r="E842" i="120" s="1"/>
  <c r="E1128" i="120" s="1"/>
  <c r="E1414" i="120" s="1"/>
  <c r="E1700" i="120" s="1"/>
  <c r="E1986" i="120" s="1"/>
  <c r="E2272" i="120" s="1"/>
  <c r="C556" i="120"/>
  <c r="C842" i="120" s="1"/>
  <c r="C1128" i="120" s="1"/>
  <c r="C1414" i="120" s="1"/>
  <c r="C1700" i="120" s="1"/>
  <c r="C1986" i="120" s="1"/>
  <c r="C2272" i="120" s="1"/>
  <c r="B556" i="120"/>
  <c r="B842" i="120" s="1"/>
  <c r="B1128" i="120" s="1"/>
  <c r="B1414" i="120" s="1"/>
  <c r="B1700" i="120" s="1"/>
  <c r="B1986" i="120" s="1"/>
  <c r="B2272" i="120" s="1"/>
  <c r="A556" i="120"/>
  <c r="A842" i="120" s="1"/>
  <c r="A1128" i="120" s="1"/>
  <c r="A1414" i="120" s="1"/>
  <c r="A1700" i="120" s="1"/>
  <c r="A1986" i="120" s="1"/>
  <c r="A2272" i="120" s="1"/>
  <c r="M269" i="120"/>
  <c r="E555" i="120"/>
  <c r="E841" i="120" s="1"/>
  <c r="E1127" i="120" s="1"/>
  <c r="E1413" i="120" s="1"/>
  <c r="E1699" i="120" s="1"/>
  <c r="E1985" i="120" s="1"/>
  <c r="E2271" i="120" s="1"/>
  <c r="D555" i="120"/>
  <c r="D841" i="120" s="1"/>
  <c r="D1127" i="120" s="1"/>
  <c r="D1413" i="120" s="1"/>
  <c r="D1699" i="120" s="1"/>
  <c r="D1985" i="120" s="1"/>
  <c r="D2271" i="120" s="1"/>
  <c r="C555" i="120"/>
  <c r="C841" i="120" s="1"/>
  <c r="C1127" i="120" s="1"/>
  <c r="C1413" i="120" s="1"/>
  <c r="C1699" i="120" s="1"/>
  <c r="C1985" i="120" s="1"/>
  <c r="C2271" i="120" s="1"/>
  <c r="B555" i="120"/>
  <c r="B841" i="120" s="1"/>
  <c r="B1127" i="120" s="1"/>
  <c r="B1413" i="120" s="1"/>
  <c r="B1699" i="120" s="1"/>
  <c r="B1985" i="120" s="1"/>
  <c r="B2271" i="120" s="1"/>
  <c r="A555" i="120"/>
  <c r="A841" i="120" s="1"/>
  <c r="A1127" i="120" s="1"/>
  <c r="A1413" i="120" s="1"/>
  <c r="A1699" i="120" s="1"/>
  <c r="A1985" i="120" s="1"/>
  <c r="A2271" i="120" s="1"/>
  <c r="M268" i="120"/>
  <c r="E554" i="120"/>
  <c r="E840" i="120" s="1"/>
  <c r="E1126" i="120" s="1"/>
  <c r="E1412" i="120" s="1"/>
  <c r="E1698" i="120" s="1"/>
  <c r="E1984" i="120" s="1"/>
  <c r="E2270" i="120" s="1"/>
  <c r="D554" i="120"/>
  <c r="D840" i="120" s="1"/>
  <c r="D1126" i="120" s="1"/>
  <c r="D1412" i="120" s="1"/>
  <c r="D1698" i="120" s="1"/>
  <c r="D1984" i="120" s="1"/>
  <c r="D2270" i="120" s="1"/>
  <c r="C554" i="120"/>
  <c r="C840" i="120" s="1"/>
  <c r="C1126" i="120" s="1"/>
  <c r="C1412" i="120" s="1"/>
  <c r="C1698" i="120" s="1"/>
  <c r="C1984" i="120" s="1"/>
  <c r="C2270" i="120" s="1"/>
  <c r="B554" i="120"/>
  <c r="B840" i="120" s="1"/>
  <c r="B1126" i="120" s="1"/>
  <c r="B1412" i="120" s="1"/>
  <c r="B1698" i="120" s="1"/>
  <c r="B1984" i="120" s="1"/>
  <c r="B2270" i="120" s="1"/>
  <c r="A554" i="120"/>
  <c r="A840" i="120" s="1"/>
  <c r="A1126" i="120" s="1"/>
  <c r="A1412" i="120" s="1"/>
  <c r="A1698" i="120" s="1"/>
  <c r="A1984" i="120" s="1"/>
  <c r="A2270" i="120" s="1"/>
  <c r="M267" i="120"/>
  <c r="E553" i="120"/>
  <c r="E839" i="120" s="1"/>
  <c r="E1125" i="120" s="1"/>
  <c r="E1411" i="120" s="1"/>
  <c r="E1697" i="120" s="1"/>
  <c r="E1983" i="120" s="1"/>
  <c r="E2269" i="120" s="1"/>
  <c r="D553" i="120"/>
  <c r="D839" i="120" s="1"/>
  <c r="D1125" i="120" s="1"/>
  <c r="D1411" i="120" s="1"/>
  <c r="D1697" i="120" s="1"/>
  <c r="D1983" i="120" s="1"/>
  <c r="D2269" i="120" s="1"/>
  <c r="C553" i="120"/>
  <c r="C839" i="120" s="1"/>
  <c r="C1125" i="120" s="1"/>
  <c r="C1411" i="120" s="1"/>
  <c r="C1697" i="120" s="1"/>
  <c r="C1983" i="120" s="1"/>
  <c r="C2269" i="120" s="1"/>
  <c r="A553" i="120"/>
  <c r="A839" i="120" s="1"/>
  <c r="A1125" i="120" s="1"/>
  <c r="A1411" i="120" s="1"/>
  <c r="A1697" i="120" s="1"/>
  <c r="A1983" i="120" s="1"/>
  <c r="A2269" i="120" s="1"/>
  <c r="M266" i="120"/>
  <c r="E552" i="120"/>
  <c r="E838" i="120" s="1"/>
  <c r="E1124" i="120" s="1"/>
  <c r="E1410" i="120" s="1"/>
  <c r="E1696" i="120" s="1"/>
  <c r="E1982" i="120" s="1"/>
  <c r="E2268" i="120" s="1"/>
  <c r="D552" i="120"/>
  <c r="D838" i="120" s="1"/>
  <c r="D1124" i="120" s="1"/>
  <c r="D1410" i="120" s="1"/>
  <c r="D1696" i="120" s="1"/>
  <c r="D1982" i="120" s="1"/>
  <c r="D2268" i="120" s="1"/>
  <c r="C552" i="120"/>
  <c r="B552" i="120"/>
  <c r="A552" i="120"/>
  <c r="A838" i="120" s="1"/>
  <c r="A1124" i="120" s="1"/>
  <c r="A1410" i="120" s="1"/>
  <c r="A1696" i="120" s="1"/>
  <c r="A1982" i="120" s="1"/>
  <c r="A2268" i="120" s="1"/>
  <c r="M265" i="120"/>
  <c r="E551" i="120"/>
  <c r="E837" i="120" s="1"/>
  <c r="E1123" i="120" s="1"/>
  <c r="E1409" i="120" s="1"/>
  <c r="E1695" i="120" s="1"/>
  <c r="E1981" i="120" s="1"/>
  <c r="E2267" i="120" s="1"/>
  <c r="D551" i="120"/>
  <c r="D837" i="120" s="1"/>
  <c r="D1123" i="120" s="1"/>
  <c r="D1409" i="120" s="1"/>
  <c r="D1695" i="120" s="1"/>
  <c r="D1981" i="120" s="1"/>
  <c r="D2267" i="120" s="1"/>
  <c r="C551" i="120"/>
  <c r="C837" i="120" s="1"/>
  <c r="C1123" i="120" s="1"/>
  <c r="C1409" i="120" s="1"/>
  <c r="C1695" i="120" s="1"/>
  <c r="C1981" i="120" s="1"/>
  <c r="C2267" i="120" s="1"/>
  <c r="B551" i="120"/>
  <c r="B837" i="120" s="1"/>
  <c r="B1123" i="120" s="1"/>
  <c r="B1409" i="120" s="1"/>
  <c r="B1695" i="120" s="1"/>
  <c r="B1981" i="120" s="1"/>
  <c r="B2267" i="120" s="1"/>
  <c r="A551" i="120"/>
  <c r="A837" i="120" s="1"/>
  <c r="A1123" i="120" s="1"/>
  <c r="A1409" i="120" s="1"/>
  <c r="A1695" i="120" s="1"/>
  <c r="A1981" i="120" s="1"/>
  <c r="A2267" i="120" s="1"/>
  <c r="M264" i="120"/>
  <c r="C550" i="120"/>
  <c r="C836" i="120" s="1"/>
  <c r="C1122" i="120" s="1"/>
  <c r="B550" i="120"/>
  <c r="B836" i="120" s="1"/>
  <c r="B1122" i="120" s="1"/>
  <c r="A550" i="120"/>
  <c r="A836" i="120" s="1"/>
  <c r="A1122" i="120" s="1"/>
  <c r="A1408" i="120" s="1"/>
  <c r="A1694" i="120" s="1"/>
  <c r="A1980" i="120" s="1"/>
  <c r="A2266" i="120" s="1"/>
  <c r="M263" i="120"/>
  <c r="E549" i="120"/>
  <c r="E835" i="120" s="1"/>
  <c r="E1121" i="120" s="1"/>
  <c r="E1407" i="120" s="1"/>
  <c r="E1693" i="120" s="1"/>
  <c r="E1979" i="120" s="1"/>
  <c r="E2265" i="120" s="1"/>
  <c r="D549" i="120"/>
  <c r="D835" i="120" s="1"/>
  <c r="D1121" i="120" s="1"/>
  <c r="D1407" i="120" s="1"/>
  <c r="D1693" i="120" s="1"/>
  <c r="D1979" i="120" s="1"/>
  <c r="D2265" i="120" s="1"/>
  <c r="C549" i="120"/>
  <c r="C835" i="120" s="1"/>
  <c r="C1121" i="120" s="1"/>
  <c r="C1407" i="120" s="1"/>
  <c r="C1693" i="120" s="1"/>
  <c r="C1979" i="120" s="1"/>
  <c r="C2265" i="120" s="1"/>
  <c r="B549" i="120"/>
  <c r="B835" i="120" s="1"/>
  <c r="B1121" i="120" s="1"/>
  <c r="B1407" i="120" s="1"/>
  <c r="B1693" i="120" s="1"/>
  <c r="B1979" i="120" s="1"/>
  <c r="B2265" i="120" s="1"/>
  <c r="M262" i="120"/>
  <c r="D548" i="120"/>
  <c r="D834" i="120" s="1"/>
  <c r="D1120" i="120" s="1"/>
  <c r="D1406" i="120" s="1"/>
  <c r="D1692" i="120" s="1"/>
  <c r="D1978" i="120" s="1"/>
  <c r="D2264" i="120" s="1"/>
  <c r="C548" i="120"/>
  <c r="C834" i="120" s="1"/>
  <c r="C1120" i="120" s="1"/>
  <c r="C1406" i="120" s="1"/>
  <c r="C1692" i="120" s="1"/>
  <c r="C1978" i="120" s="1"/>
  <c r="C2264" i="120" s="1"/>
  <c r="B548" i="120"/>
  <c r="B834" i="120" s="1"/>
  <c r="B1120" i="120" s="1"/>
  <c r="B1406" i="120" s="1"/>
  <c r="B1692" i="120" s="1"/>
  <c r="B1978" i="120" s="1"/>
  <c r="B2264" i="120" s="1"/>
  <c r="A548" i="120"/>
  <c r="A834" i="120" s="1"/>
  <c r="A1120" i="120" s="1"/>
  <c r="A1406" i="120" s="1"/>
  <c r="A1692" i="120" s="1"/>
  <c r="A1978" i="120" s="1"/>
  <c r="A2264" i="120" s="1"/>
  <c r="M261" i="120"/>
  <c r="E547" i="120"/>
  <c r="E833" i="120" s="1"/>
  <c r="E1119" i="120" s="1"/>
  <c r="E1405" i="120" s="1"/>
  <c r="E1691" i="120" s="1"/>
  <c r="E1977" i="120" s="1"/>
  <c r="E2263" i="120" s="1"/>
  <c r="D547" i="120"/>
  <c r="D833" i="120" s="1"/>
  <c r="D1119" i="120" s="1"/>
  <c r="D1405" i="120" s="1"/>
  <c r="D1691" i="120" s="1"/>
  <c r="D1977" i="120" s="1"/>
  <c r="D2263" i="120" s="1"/>
  <c r="C547" i="120"/>
  <c r="C833" i="120" s="1"/>
  <c r="C1119" i="120" s="1"/>
  <c r="C1405" i="120" s="1"/>
  <c r="C1691" i="120" s="1"/>
  <c r="C1977" i="120" s="1"/>
  <c r="C2263" i="120" s="1"/>
  <c r="B547" i="120"/>
  <c r="B833" i="120" s="1"/>
  <c r="B1119" i="120" s="1"/>
  <c r="B1405" i="120" s="1"/>
  <c r="B1691" i="120" s="1"/>
  <c r="B1977" i="120" s="1"/>
  <c r="B2263" i="120" s="1"/>
  <c r="A547" i="120"/>
  <c r="A833" i="120" s="1"/>
  <c r="A1119" i="120" s="1"/>
  <c r="A1405" i="120" s="1"/>
  <c r="A1691" i="120" s="1"/>
  <c r="A1977" i="120" s="1"/>
  <c r="A2263" i="120" s="1"/>
  <c r="M260" i="120"/>
  <c r="E546" i="120"/>
  <c r="E832" i="120" s="1"/>
  <c r="E1118" i="120" s="1"/>
  <c r="E1404" i="120" s="1"/>
  <c r="E1690" i="120" s="1"/>
  <c r="E1976" i="120" s="1"/>
  <c r="E2262" i="120" s="1"/>
  <c r="D546" i="120"/>
  <c r="D832" i="120" s="1"/>
  <c r="D1118" i="120" s="1"/>
  <c r="D1404" i="120" s="1"/>
  <c r="D1690" i="120" s="1"/>
  <c r="D1976" i="120" s="1"/>
  <c r="D2262" i="120" s="1"/>
  <c r="C546" i="120"/>
  <c r="C832" i="120" s="1"/>
  <c r="C1118" i="120" s="1"/>
  <c r="C1404" i="120" s="1"/>
  <c r="C1690" i="120" s="1"/>
  <c r="C1976" i="120" s="1"/>
  <c r="C2262" i="120" s="1"/>
  <c r="B546" i="120"/>
  <c r="B832" i="120" s="1"/>
  <c r="B1118" i="120" s="1"/>
  <c r="B1404" i="120" s="1"/>
  <c r="B1690" i="120" s="1"/>
  <c r="B1976" i="120" s="1"/>
  <c r="B2262" i="120" s="1"/>
  <c r="A546" i="120"/>
  <c r="A832" i="120" s="1"/>
  <c r="A1118" i="120" s="1"/>
  <c r="A1404" i="120" s="1"/>
  <c r="A1690" i="120" s="1"/>
  <c r="A1976" i="120" s="1"/>
  <c r="A2262" i="120" s="1"/>
  <c r="M259" i="120"/>
  <c r="E545" i="120"/>
  <c r="E831" i="120" s="1"/>
  <c r="E1117" i="120" s="1"/>
  <c r="E1403" i="120" s="1"/>
  <c r="E1689" i="120" s="1"/>
  <c r="E1975" i="120" s="1"/>
  <c r="E2261" i="120" s="1"/>
  <c r="D545" i="120"/>
  <c r="D831" i="120" s="1"/>
  <c r="D1117" i="120" s="1"/>
  <c r="D1403" i="120" s="1"/>
  <c r="D1689" i="120" s="1"/>
  <c r="D1975" i="120" s="1"/>
  <c r="D2261" i="120" s="1"/>
  <c r="C545" i="120"/>
  <c r="C831" i="120" s="1"/>
  <c r="C1117" i="120" s="1"/>
  <c r="C1403" i="120" s="1"/>
  <c r="C1689" i="120" s="1"/>
  <c r="C1975" i="120" s="1"/>
  <c r="C2261" i="120" s="1"/>
  <c r="B545" i="120"/>
  <c r="B831" i="120" s="1"/>
  <c r="B1117" i="120" s="1"/>
  <c r="B1403" i="120" s="1"/>
  <c r="B1689" i="120" s="1"/>
  <c r="B1975" i="120" s="1"/>
  <c r="B2261" i="120" s="1"/>
  <c r="A545" i="120"/>
  <c r="A831" i="120" s="1"/>
  <c r="A1117" i="120" s="1"/>
  <c r="A1403" i="120" s="1"/>
  <c r="A1689" i="120" s="1"/>
  <c r="A1975" i="120" s="1"/>
  <c r="A2261" i="120" s="1"/>
  <c r="M258" i="120"/>
  <c r="C544" i="120"/>
  <c r="C830" i="120" s="1"/>
  <c r="C1116" i="120" s="1"/>
  <c r="C1402" i="120" s="1"/>
  <c r="C1688" i="120" s="1"/>
  <c r="C1974" i="120" s="1"/>
  <c r="C2260" i="120" s="1"/>
  <c r="B544" i="120"/>
  <c r="B830" i="120" s="1"/>
  <c r="B1116" i="120" s="1"/>
  <c r="B1402" i="120" s="1"/>
  <c r="B1688" i="120" s="1"/>
  <c r="B1974" i="120" s="1"/>
  <c r="B2260" i="120" s="1"/>
  <c r="A544" i="120"/>
  <c r="A830" i="120" s="1"/>
  <c r="A1116" i="120" s="1"/>
  <c r="A1402" i="120" s="1"/>
  <c r="A1688" i="120" s="1"/>
  <c r="A1974" i="120" s="1"/>
  <c r="A2260" i="120" s="1"/>
  <c r="M257" i="120"/>
  <c r="E543" i="120"/>
  <c r="E829" i="120" s="1"/>
  <c r="E1115" i="120" s="1"/>
  <c r="E1401" i="120" s="1"/>
  <c r="E1687" i="120" s="1"/>
  <c r="E1973" i="120" s="1"/>
  <c r="E2259" i="120" s="1"/>
  <c r="D543" i="120"/>
  <c r="D829" i="120" s="1"/>
  <c r="D1115" i="120" s="1"/>
  <c r="D1401" i="120" s="1"/>
  <c r="D1687" i="120" s="1"/>
  <c r="D1973" i="120" s="1"/>
  <c r="D2259" i="120" s="1"/>
  <c r="C543" i="120"/>
  <c r="C829" i="120" s="1"/>
  <c r="C1115" i="120" s="1"/>
  <c r="C1401" i="120" s="1"/>
  <c r="C1687" i="120" s="1"/>
  <c r="C1973" i="120" s="1"/>
  <c r="C2259" i="120" s="1"/>
  <c r="B543" i="120"/>
  <c r="B829" i="120" s="1"/>
  <c r="B1115" i="120" s="1"/>
  <c r="B1401" i="120" s="1"/>
  <c r="B1687" i="120" s="1"/>
  <c r="B1973" i="120" s="1"/>
  <c r="B2259" i="120" s="1"/>
  <c r="A543" i="120"/>
  <c r="A829" i="120" s="1"/>
  <c r="A1115" i="120" s="1"/>
  <c r="A1401" i="120" s="1"/>
  <c r="A1687" i="120" s="1"/>
  <c r="A1973" i="120" s="1"/>
  <c r="A2259" i="120" s="1"/>
  <c r="M256" i="120"/>
  <c r="E542" i="120"/>
  <c r="E828" i="120" s="1"/>
  <c r="E1114" i="120" s="1"/>
  <c r="E1400" i="120" s="1"/>
  <c r="E1686" i="120" s="1"/>
  <c r="E1972" i="120" s="1"/>
  <c r="E2258" i="120" s="1"/>
  <c r="D542" i="120"/>
  <c r="D828" i="120" s="1"/>
  <c r="D1114" i="120" s="1"/>
  <c r="D1400" i="120" s="1"/>
  <c r="D1686" i="120" s="1"/>
  <c r="D1972" i="120" s="1"/>
  <c r="D2258" i="120" s="1"/>
  <c r="C542" i="120"/>
  <c r="C828" i="120" s="1"/>
  <c r="C1114" i="120" s="1"/>
  <c r="C1400" i="120" s="1"/>
  <c r="C1686" i="120" s="1"/>
  <c r="C1972" i="120" s="1"/>
  <c r="C2258" i="120" s="1"/>
  <c r="B542" i="120"/>
  <c r="B828" i="120" s="1"/>
  <c r="B1114" i="120" s="1"/>
  <c r="B1400" i="120" s="1"/>
  <c r="B1686" i="120" s="1"/>
  <c r="B1972" i="120" s="1"/>
  <c r="B2258" i="120" s="1"/>
  <c r="A542" i="120"/>
  <c r="A828" i="120" s="1"/>
  <c r="A1114" i="120" s="1"/>
  <c r="A1400" i="120" s="1"/>
  <c r="A1686" i="120" s="1"/>
  <c r="A1972" i="120" s="1"/>
  <c r="A2258" i="120" s="1"/>
  <c r="M255" i="120"/>
  <c r="E541" i="120"/>
  <c r="E827" i="120" s="1"/>
  <c r="E1113" i="120" s="1"/>
  <c r="E1399" i="120" s="1"/>
  <c r="E1685" i="120" s="1"/>
  <c r="E1971" i="120" s="1"/>
  <c r="E2257" i="120" s="1"/>
  <c r="D541" i="120"/>
  <c r="D827" i="120" s="1"/>
  <c r="D1113" i="120" s="1"/>
  <c r="D1399" i="120" s="1"/>
  <c r="D1685" i="120" s="1"/>
  <c r="D1971" i="120" s="1"/>
  <c r="D2257" i="120" s="1"/>
  <c r="C541" i="120"/>
  <c r="C827" i="120" s="1"/>
  <c r="C1113" i="120" s="1"/>
  <c r="C1399" i="120" s="1"/>
  <c r="C1685" i="120" s="1"/>
  <c r="C1971" i="120" s="1"/>
  <c r="C2257" i="120" s="1"/>
  <c r="B541" i="120"/>
  <c r="B827" i="120" s="1"/>
  <c r="B1113" i="120" s="1"/>
  <c r="B1399" i="120" s="1"/>
  <c r="B1685" i="120" s="1"/>
  <c r="B1971" i="120" s="1"/>
  <c r="B2257" i="120" s="1"/>
  <c r="M254" i="120"/>
  <c r="E540" i="120"/>
  <c r="E826" i="120" s="1"/>
  <c r="E1112" i="120" s="1"/>
  <c r="E1398" i="120" s="1"/>
  <c r="E1684" i="120" s="1"/>
  <c r="E1970" i="120" s="1"/>
  <c r="E2256" i="120" s="1"/>
  <c r="D540" i="120"/>
  <c r="D826" i="120" s="1"/>
  <c r="D1112" i="120" s="1"/>
  <c r="D1398" i="120" s="1"/>
  <c r="D1684" i="120" s="1"/>
  <c r="D1970" i="120" s="1"/>
  <c r="D2256" i="120" s="1"/>
  <c r="C540" i="120"/>
  <c r="C826" i="120" s="1"/>
  <c r="C1112" i="120" s="1"/>
  <c r="C1398" i="120" s="1"/>
  <c r="C1684" i="120" s="1"/>
  <c r="C1970" i="120" s="1"/>
  <c r="C2256" i="120" s="1"/>
  <c r="B540" i="120"/>
  <c r="B826" i="120" s="1"/>
  <c r="B1112" i="120" s="1"/>
  <c r="B1398" i="120" s="1"/>
  <c r="B1684" i="120" s="1"/>
  <c r="B1970" i="120" s="1"/>
  <c r="B2256" i="120" s="1"/>
  <c r="A540" i="120"/>
  <c r="A826" i="120" s="1"/>
  <c r="A1112" i="120" s="1"/>
  <c r="A1398" i="120" s="1"/>
  <c r="A1684" i="120" s="1"/>
  <c r="A1970" i="120" s="1"/>
  <c r="A2256" i="120" s="1"/>
  <c r="M253" i="120"/>
  <c r="E539" i="120"/>
  <c r="E825" i="120" s="1"/>
  <c r="E1111" i="120" s="1"/>
  <c r="E1397" i="120" s="1"/>
  <c r="E1683" i="120" s="1"/>
  <c r="E1969" i="120" s="1"/>
  <c r="E2255" i="120" s="1"/>
  <c r="D539" i="120"/>
  <c r="D825" i="120" s="1"/>
  <c r="D1111" i="120" s="1"/>
  <c r="D1397" i="120" s="1"/>
  <c r="D1683" i="120" s="1"/>
  <c r="D1969" i="120" s="1"/>
  <c r="D2255" i="120" s="1"/>
  <c r="C539" i="120"/>
  <c r="C825" i="120" s="1"/>
  <c r="C1111" i="120" s="1"/>
  <c r="C1397" i="120" s="1"/>
  <c r="C1683" i="120" s="1"/>
  <c r="C1969" i="120" s="1"/>
  <c r="C2255" i="120" s="1"/>
  <c r="B539" i="120"/>
  <c r="B825" i="120" s="1"/>
  <c r="B1111" i="120" s="1"/>
  <c r="B1397" i="120" s="1"/>
  <c r="B1683" i="120" s="1"/>
  <c r="B1969" i="120" s="1"/>
  <c r="B2255" i="120" s="1"/>
  <c r="M252" i="120"/>
  <c r="E538" i="120"/>
  <c r="E824" i="120" s="1"/>
  <c r="E1110" i="120" s="1"/>
  <c r="E1396" i="120" s="1"/>
  <c r="E1682" i="120" s="1"/>
  <c r="E1968" i="120" s="1"/>
  <c r="E2254" i="120" s="1"/>
  <c r="D538" i="120"/>
  <c r="D824" i="120" s="1"/>
  <c r="C538" i="120"/>
  <c r="C824" i="120" s="1"/>
  <c r="C1110" i="120" s="1"/>
  <c r="C1396" i="120" s="1"/>
  <c r="C1682" i="120" s="1"/>
  <c r="C1968" i="120" s="1"/>
  <c r="C2254" i="120" s="1"/>
  <c r="B538" i="120"/>
  <c r="B824" i="120" s="1"/>
  <c r="B1110" i="120" s="1"/>
  <c r="B1396" i="120" s="1"/>
  <c r="B1682" i="120" s="1"/>
  <c r="B1968" i="120" s="1"/>
  <c r="B2254" i="120" s="1"/>
  <c r="A538" i="120"/>
  <c r="A824" i="120" s="1"/>
  <c r="A1110" i="120" s="1"/>
  <c r="A1396" i="120" s="1"/>
  <c r="A1682" i="120" s="1"/>
  <c r="A1968" i="120" s="1"/>
  <c r="A2254" i="120" s="1"/>
  <c r="M251" i="120"/>
  <c r="E537" i="120"/>
  <c r="E823" i="120" s="1"/>
  <c r="E1109" i="120" s="1"/>
  <c r="E1395" i="120" s="1"/>
  <c r="E1681" i="120" s="1"/>
  <c r="E1967" i="120" s="1"/>
  <c r="E2253" i="120" s="1"/>
  <c r="D537" i="120"/>
  <c r="D823" i="120" s="1"/>
  <c r="D1109" i="120" s="1"/>
  <c r="D1395" i="120" s="1"/>
  <c r="D1681" i="120" s="1"/>
  <c r="D1967" i="120" s="1"/>
  <c r="D2253" i="120" s="1"/>
  <c r="C537" i="120"/>
  <c r="C823" i="120" s="1"/>
  <c r="C1109" i="120" s="1"/>
  <c r="C1395" i="120" s="1"/>
  <c r="C1681" i="120" s="1"/>
  <c r="C1967" i="120" s="1"/>
  <c r="C2253" i="120" s="1"/>
  <c r="B537" i="120"/>
  <c r="B823" i="120" s="1"/>
  <c r="B1109" i="120" s="1"/>
  <c r="B1395" i="120" s="1"/>
  <c r="B1681" i="120" s="1"/>
  <c r="B1967" i="120" s="1"/>
  <c r="B2253" i="120" s="1"/>
  <c r="A537" i="120"/>
  <c r="A823" i="120" s="1"/>
  <c r="A1109" i="120" s="1"/>
  <c r="A1395" i="120" s="1"/>
  <c r="A1681" i="120" s="1"/>
  <c r="A1967" i="120" s="1"/>
  <c r="A2253" i="120" s="1"/>
  <c r="M250" i="120"/>
  <c r="E536" i="120"/>
  <c r="E822" i="120" s="1"/>
  <c r="E1108" i="120" s="1"/>
  <c r="E1394" i="120" s="1"/>
  <c r="E1680" i="120" s="1"/>
  <c r="E1966" i="120" s="1"/>
  <c r="E2252" i="120" s="1"/>
  <c r="D536" i="120"/>
  <c r="D822" i="120" s="1"/>
  <c r="C536" i="120"/>
  <c r="C822" i="120" s="1"/>
  <c r="C1108" i="120" s="1"/>
  <c r="C1394" i="120" s="1"/>
  <c r="C1680" i="120" s="1"/>
  <c r="C1966" i="120" s="1"/>
  <c r="C2252" i="120" s="1"/>
  <c r="B536" i="120"/>
  <c r="B822" i="120" s="1"/>
  <c r="B1108" i="120" s="1"/>
  <c r="B1394" i="120" s="1"/>
  <c r="B1680" i="120" s="1"/>
  <c r="B1966" i="120" s="1"/>
  <c r="B2252" i="120" s="1"/>
  <c r="A536" i="120"/>
  <c r="A822" i="120" s="1"/>
  <c r="A1108" i="120" s="1"/>
  <c r="A1394" i="120" s="1"/>
  <c r="A1680" i="120" s="1"/>
  <c r="A1966" i="120" s="1"/>
  <c r="A2252" i="120" s="1"/>
  <c r="M249" i="120"/>
  <c r="E535" i="120"/>
  <c r="E821" i="120" s="1"/>
  <c r="E1107" i="120" s="1"/>
  <c r="E1393" i="120" s="1"/>
  <c r="E1679" i="120" s="1"/>
  <c r="E1965" i="120" s="1"/>
  <c r="E2251" i="120" s="1"/>
  <c r="D535" i="120"/>
  <c r="D821" i="120" s="1"/>
  <c r="D1107" i="120" s="1"/>
  <c r="D1393" i="120" s="1"/>
  <c r="D1679" i="120" s="1"/>
  <c r="D1965" i="120" s="1"/>
  <c r="D2251" i="120" s="1"/>
  <c r="C535" i="120"/>
  <c r="C821" i="120" s="1"/>
  <c r="C1107" i="120" s="1"/>
  <c r="C1393" i="120" s="1"/>
  <c r="C1679" i="120" s="1"/>
  <c r="C1965" i="120" s="1"/>
  <c r="C2251" i="120" s="1"/>
  <c r="B535" i="120"/>
  <c r="B821" i="120" s="1"/>
  <c r="B1107" i="120" s="1"/>
  <c r="B1393" i="120" s="1"/>
  <c r="B1679" i="120" s="1"/>
  <c r="B1965" i="120" s="1"/>
  <c r="B2251" i="120" s="1"/>
  <c r="A535" i="120"/>
  <c r="A821" i="120" s="1"/>
  <c r="A1107" i="120" s="1"/>
  <c r="A1393" i="120" s="1"/>
  <c r="A1679" i="120" s="1"/>
  <c r="A1965" i="120" s="1"/>
  <c r="A2251" i="120" s="1"/>
  <c r="M248" i="120"/>
  <c r="E534" i="120"/>
  <c r="E820" i="120" s="1"/>
  <c r="E1106" i="120" s="1"/>
  <c r="E1392" i="120" s="1"/>
  <c r="E1678" i="120" s="1"/>
  <c r="E1964" i="120" s="1"/>
  <c r="E2250" i="120" s="1"/>
  <c r="D534" i="120"/>
  <c r="D820" i="120" s="1"/>
  <c r="D1106" i="120" s="1"/>
  <c r="D1392" i="120" s="1"/>
  <c r="D1678" i="120" s="1"/>
  <c r="D1964" i="120" s="1"/>
  <c r="D2250" i="120" s="1"/>
  <c r="C534" i="120"/>
  <c r="C820" i="120" s="1"/>
  <c r="C1106" i="120" s="1"/>
  <c r="C1392" i="120" s="1"/>
  <c r="C1678" i="120" s="1"/>
  <c r="C1964" i="120" s="1"/>
  <c r="C2250" i="120" s="1"/>
  <c r="B534" i="120"/>
  <c r="B820" i="120" s="1"/>
  <c r="B1106" i="120" s="1"/>
  <c r="B1392" i="120" s="1"/>
  <c r="B1678" i="120" s="1"/>
  <c r="B1964" i="120" s="1"/>
  <c r="B2250" i="120" s="1"/>
  <c r="A534" i="120"/>
  <c r="A820" i="120" s="1"/>
  <c r="A1106" i="120" s="1"/>
  <c r="A1392" i="120" s="1"/>
  <c r="A1678" i="120" s="1"/>
  <c r="A1964" i="120" s="1"/>
  <c r="A2250" i="120" s="1"/>
  <c r="M247" i="120"/>
  <c r="E533" i="120"/>
  <c r="E819" i="120" s="1"/>
  <c r="E1105" i="120" s="1"/>
  <c r="E1391" i="120" s="1"/>
  <c r="E1677" i="120" s="1"/>
  <c r="E1963" i="120" s="1"/>
  <c r="E2249" i="120" s="1"/>
  <c r="D533" i="120"/>
  <c r="D819" i="120" s="1"/>
  <c r="D1105" i="120" s="1"/>
  <c r="D1391" i="120" s="1"/>
  <c r="D1677" i="120" s="1"/>
  <c r="D1963" i="120" s="1"/>
  <c r="D2249" i="120" s="1"/>
  <c r="C533" i="120"/>
  <c r="C819" i="120" s="1"/>
  <c r="C1105" i="120" s="1"/>
  <c r="C1391" i="120" s="1"/>
  <c r="C1677" i="120" s="1"/>
  <c r="C1963" i="120" s="1"/>
  <c r="C2249" i="120" s="1"/>
  <c r="B533" i="120"/>
  <c r="B819" i="120" s="1"/>
  <c r="B1105" i="120" s="1"/>
  <c r="B1391" i="120" s="1"/>
  <c r="B1677" i="120" s="1"/>
  <c r="B1963" i="120" s="1"/>
  <c r="B2249" i="120" s="1"/>
  <c r="A533" i="120"/>
  <c r="A819" i="120" s="1"/>
  <c r="A1105" i="120" s="1"/>
  <c r="A1391" i="120" s="1"/>
  <c r="A1677" i="120" s="1"/>
  <c r="A1963" i="120" s="1"/>
  <c r="A2249" i="120" s="1"/>
  <c r="M246" i="120"/>
  <c r="E532" i="120"/>
  <c r="E818" i="120" s="1"/>
  <c r="E1104" i="120" s="1"/>
  <c r="E1390" i="120" s="1"/>
  <c r="E1676" i="120" s="1"/>
  <c r="E1962" i="120" s="1"/>
  <c r="E2248" i="120" s="1"/>
  <c r="D532" i="120"/>
  <c r="D818" i="120" s="1"/>
  <c r="D1104" i="120" s="1"/>
  <c r="D1390" i="120" s="1"/>
  <c r="D1676" i="120" s="1"/>
  <c r="D1962" i="120" s="1"/>
  <c r="D2248" i="120" s="1"/>
  <c r="C532" i="120"/>
  <c r="C818" i="120" s="1"/>
  <c r="C1104" i="120" s="1"/>
  <c r="C1390" i="120" s="1"/>
  <c r="C1676" i="120" s="1"/>
  <c r="C1962" i="120" s="1"/>
  <c r="C2248" i="120" s="1"/>
  <c r="B532" i="120"/>
  <c r="B818" i="120" s="1"/>
  <c r="B1104" i="120" s="1"/>
  <c r="B1390" i="120" s="1"/>
  <c r="B1676" i="120" s="1"/>
  <c r="B1962" i="120" s="1"/>
  <c r="B2248" i="120" s="1"/>
  <c r="A532" i="120"/>
  <c r="A818" i="120" s="1"/>
  <c r="A1104" i="120" s="1"/>
  <c r="A1390" i="120" s="1"/>
  <c r="A1676" i="120" s="1"/>
  <c r="A1962" i="120" s="1"/>
  <c r="A2248" i="120" s="1"/>
  <c r="M245" i="120"/>
  <c r="E531" i="120"/>
  <c r="E817" i="120" s="1"/>
  <c r="E1103" i="120" s="1"/>
  <c r="E1389" i="120" s="1"/>
  <c r="E1675" i="120" s="1"/>
  <c r="E1961" i="120" s="1"/>
  <c r="E2247" i="120" s="1"/>
  <c r="D531" i="120"/>
  <c r="D817" i="120" s="1"/>
  <c r="D1103" i="120" s="1"/>
  <c r="D1389" i="120" s="1"/>
  <c r="D1675" i="120" s="1"/>
  <c r="D1961" i="120" s="1"/>
  <c r="D2247" i="120" s="1"/>
  <c r="C531" i="120"/>
  <c r="C817" i="120" s="1"/>
  <c r="C1103" i="120" s="1"/>
  <c r="C1389" i="120" s="1"/>
  <c r="C1675" i="120" s="1"/>
  <c r="C1961" i="120" s="1"/>
  <c r="C2247" i="120" s="1"/>
  <c r="B531" i="120"/>
  <c r="B817" i="120" s="1"/>
  <c r="B1103" i="120" s="1"/>
  <c r="B1389" i="120" s="1"/>
  <c r="B1675" i="120" s="1"/>
  <c r="B1961" i="120" s="1"/>
  <c r="B2247" i="120" s="1"/>
  <c r="A531" i="120"/>
  <c r="A817" i="120" s="1"/>
  <c r="A1103" i="120" s="1"/>
  <c r="A1389" i="120" s="1"/>
  <c r="A1675" i="120" s="1"/>
  <c r="A1961" i="120" s="1"/>
  <c r="A2247" i="120" s="1"/>
  <c r="M244" i="120"/>
  <c r="E530" i="120"/>
  <c r="E816" i="120" s="1"/>
  <c r="E1102" i="120" s="1"/>
  <c r="E1388" i="120" s="1"/>
  <c r="E1674" i="120" s="1"/>
  <c r="E1960" i="120" s="1"/>
  <c r="E2246" i="120" s="1"/>
  <c r="D530" i="120"/>
  <c r="D816" i="120" s="1"/>
  <c r="D1102" i="120" s="1"/>
  <c r="D1388" i="120" s="1"/>
  <c r="D1674" i="120" s="1"/>
  <c r="D1960" i="120" s="1"/>
  <c r="D2246" i="120" s="1"/>
  <c r="C530" i="120"/>
  <c r="C816" i="120" s="1"/>
  <c r="C1102" i="120" s="1"/>
  <c r="C1388" i="120" s="1"/>
  <c r="C1674" i="120" s="1"/>
  <c r="C1960" i="120" s="1"/>
  <c r="C2246" i="120" s="1"/>
  <c r="B530" i="120"/>
  <c r="B816" i="120" s="1"/>
  <c r="A530" i="120"/>
  <c r="A816" i="120" s="1"/>
  <c r="A1102" i="120" s="1"/>
  <c r="A1388" i="120" s="1"/>
  <c r="A1674" i="120" s="1"/>
  <c r="A1960" i="120" s="1"/>
  <c r="A2246" i="120" s="1"/>
  <c r="M243" i="120"/>
  <c r="E529" i="120"/>
  <c r="E815" i="120" s="1"/>
  <c r="E1101" i="120" s="1"/>
  <c r="E1387" i="120" s="1"/>
  <c r="E1673" i="120" s="1"/>
  <c r="E1959" i="120" s="1"/>
  <c r="E2245" i="120" s="1"/>
  <c r="D529" i="120"/>
  <c r="D815" i="120" s="1"/>
  <c r="D1101" i="120" s="1"/>
  <c r="D1387" i="120" s="1"/>
  <c r="D1673" i="120" s="1"/>
  <c r="D1959" i="120" s="1"/>
  <c r="D2245" i="120" s="1"/>
  <c r="C529" i="120"/>
  <c r="C815" i="120" s="1"/>
  <c r="C1101" i="120" s="1"/>
  <c r="C1387" i="120" s="1"/>
  <c r="C1673" i="120" s="1"/>
  <c r="C1959" i="120" s="1"/>
  <c r="C2245" i="120" s="1"/>
  <c r="M242" i="120"/>
  <c r="E528" i="120"/>
  <c r="E814" i="120" s="1"/>
  <c r="E1100" i="120" s="1"/>
  <c r="E1386" i="120" s="1"/>
  <c r="E1672" i="120" s="1"/>
  <c r="E1958" i="120" s="1"/>
  <c r="E2244" i="120" s="1"/>
  <c r="D528" i="120"/>
  <c r="D814" i="120" s="1"/>
  <c r="D1100" i="120" s="1"/>
  <c r="D1386" i="120" s="1"/>
  <c r="D1672" i="120" s="1"/>
  <c r="D1958" i="120" s="1"/>
  <c r="D2244" i="120" s="1"/>
  <c r="C528" i="120"/>
  <c r="C814" i="120" s="1"/>
  <c r="C1100" i="120" s="1"/>
  <c r="C1386" i="120" s="1"/>
  <c r="C1672" i="120" s="1"/>
  <c r="C1958" i="120" s="1"/>
  <c r="C2244" i="120" s="1"/>
  <c r="B528" i="120"/>
  <c r="B814" i="120" s="1"/>
  <c r="B1100" i="120" s="1"/>
  <c r="B1386" i="120" s="1"/>
  <c r="B1672" i="120" s="1"/>
  <c r="B1958" i="120" s="1"/>
  <c r="B2244" i="120" s="1"/>
  <c r="A528" i="120"/>
  <c r="A814" i="120" s="1"/>
  <c r="A1100" i="120" s="1"/>
  <c r="A1386" i="120" s="1"/>
  <c r="A1672" i="120" s="1"/>
  <c r="A1958" i="120" s="1"/>
  <c r="A2244" i="120" s="1"/>
  <c r="M241" i="120"/>
  <c r="E527" i="120"/>
  <c r="E813" i="120" s="1"/>
  <c r="E1099" i="120" s="1"/>
  <c r="E1385" i="120" s="1"/>
  <c r="E1671" i="120" s="1"/>
  <c r="E1957" i="120" s="1"/>
  <c r="E2243" i="120" s="1"/>
  <c r="D527" i="120"/>
  <c r="D813" i="120" s="1"/>
  <c r="D1099" i="120" s="1"/>
  <c r="D1385" i="120" s="1"/>
  <c r="D1671" i="120" s="1"/>
  <c r="D1957" i="120" s="1"/>
  <c r="D2243" i="120" s="1"/>
  <c r="B527" i="120"/>
  <c r="B813" i="120" s="1"/>
  <c r="B1099" i="120" s="1"/>
  <c r="B1385" i="120" s="1"/>
  <c r="B1671" i="120" s="1"/>
  <c r="B1957" i="120" s="1"/>
  <c r="B2243" i="120" s="1"/>
  <c r="A527" i="120"/>
  <c r="A813" i="120" s="1"/>
  <c r="A1099" i="120" s="1"/>
  <c r="A1385" i="120" s="1"/>
  <c r="A1671" i="120" s="1"/>
  <c r="A1957" i="120" s="1"/>
  <c r="A2243" i="120" s="1"/>
  <c r="M240" i="120"/>
  <c r="D526" i="120"/>
  <c r="D812" i="120" s="1"/>
  <c r="D1098" i="120" s="1"/>
  <c r="D1384" i="120" s="1"/>
  <c r="D1670" i="120" s="1"/>
  <c r="D1956" i="120" s="1"/>
  <c r="D2242" i="120" s="1"/>
  <c r="C526" i="120"/>
  <c r="C812" i="120" s="1"/>
  <c r="C1098" i="120" s="1"/>
  <c r="C1384" i="120" s="1"/>
  <c r="C1670" i="120" s="1"/>
  <c r="C1956" i="120" s="1"/>
  <c r="C2242" i="120" s="1"/>
  <c r="B526" i="120"/>
  <c r="B812" i="120" s="1"/>
  <c r="B1098" i="120" s="1"/>
  <c r="B1384" i="120" s="1"/>
  <c r="B1670" i="120" s="1"/>
  <c r="B1956" i="120" s="1"/>
  <c r="B2242" i="120" s="1"/>
  <c r="A526" i="120"/>
  <c r="A812" i="120" s="1"/>
  <c r="A1098" i="120" s="1"/>
  <c r="A1384" i="120" s="1"/>
  <c r="A1670" i="120" s="1"/>
  <c r="A1956" i="120" s="1"/>
  <c r="A2242" i="120" s="1"/>
  <c r="M239" i="120"/>
  <c r="E525" i="120"/>
  <c r="E811" i="120" s="1"/>
  <c r="E1097" i="120" s="1"/>
  <c r="E1383" i="120" s="1"/>
  <c r="E1669" i="120" s="1"/>
  <c r="E1955" i="120" s="1"/>
  <c r="E2241" i="120" s="1"/>
  <c r="D525" i="120"/>
  <c r="D811" i="120" s="1"/>
  <c r="D1097" i="120" s="1"/>
  <c r="D1383" i="120" s="1"/>
  <c r="D1669" i="120" s="1"/>
  <c r="D1955" i="120" s="1"/>
  <c r="D2241" i="120" s="1"/>
  <c r="C525" i="120"/>
  <c r="C811" i="120" s="1"/>
  <c r="C1097" i="120" s="1"/>
  <c r="C1383" i="120" s="1"/>
  <c r="C1669" i="120" s="1"/>
  <c r="C1955" i="120" s="1"/>
  <c r="C2241" i="120" s="1"/>
  <c r="B525" i="120"/>
  <c r="B811" i="120" s="1"/>
  <c r="B1097" i="120" s="1"/>
  <c r="B1383" i="120" s="1"/>
  <c r="B1669" i="120" s="1"/>
  <c r="B1955" i="120" s="1"/>
  <c r="B2241" i="120" s="1"/>
  <c r="A525" i="120"/>
  <c r="A811" i="120" s="1"/>
  <c r="A1097" i="120" s="1"/>
  <c r="A1383" i="120" s="1"/>
  <c r="A1669" i="120" s="1"/>
  <c r="A1955" i="120" s="1"/>
  <c r="A2241" i="120" s="1"/>
  <c r="M238" i="120"/>
  <c r="E524" i="120"/>
  <c r="E810" i="120" s="1"/>
  <c r="E1096" i="120" s="1"/>
  <c r="E1382" i="120" s="1"/>
  <c r="E1668" i="120" s="1"/>
  <c r="E1954" i="120" s="1"/>
  <c r="E2240" i="120" s="1"/>
  <c r="C524" i="120"/>
  <c r="C810" i="120" s="1"/>
  <c r="C1096" i="120" s="1"/>
  <c r="C1382" i="120" s="1"/>
  <c r="C1668" i="120" s="1"/>
  <c r="C1954" i="120" s="1"/>
  <c r="C2240" i="120" s="1"/>
  <c r="B524" i="120"/>
  <c r="B810" i="120" s="1"/>
  <c r="B1096" i="120" s="1"/>
  <c r="B1382" i="120" s="1"/>
  <c r="B1668" i="120" s="1"/>
  <c r="B1954" i="120" s="1"/>
  <c r="B2240" i="120" s="1"/>
  <c r="A524" i="120"/>
  <c r="A810" i="120" s="1"/>
  <c r="A1096" i="120" s="1"/>
  <c r="A1382" i="120" s="1"/>
  <c r="A1668" i="120" s="1"/>
  <c r="A1954" i="120" s="1"/>
  <c r="A2240" i="120" s="1"/>
  <c r="M237" i="120"/>
  <c r="E523" i="120"/>
  <c r="E809" i="120" s="1"/>
  <c r="E1095" i="120" s="1"/>
  <c r="E1381" i="120" s="1"/>
  <c r="E1667" i="120" s="1"/>
  <c r="E1953" i="120" s="1"/>
  <c r="E2239" i="120" s="1"/>
  <c r="D523" i="120"/>
  <c r="D809" i="120" s="1"/>
  <c r="D1095" i="120" s="1"/>
  <c r="D1381" i="120" s="1"/>
  <c r="D1667" i="120" s="1"/>
  <c r="D1953" i="120" s="1"/>
  <c r="D2239" i="120" s="1"/>
  <c r="C523" i="120"/>
  <c r="C809" i="120" s="1"/>
  <c r="C1095" i="120" s="1"/>
  <c r="C1381" i="120" s="1"/>
  <c r="C1667" i="120" s="1"/>
  <c r="C1953" i="120" s="1"/>
  <c r="C2239" i="120" s="1"/>
  <c r="B523" i="120"/>
  <c r="B809" i="120" s="1"/>
  <c r="B1095" i="120" s="1"/>
  <c r="B1381" i="120" s="1"/>
  <c r="B1667" i="120" s="1"/>
  <c r="B1953" i="120" s="1"/>
  <c r="B2239" i="120" s="1"/>
  <c r="M236" i="120"/>
  <c r="E522" i="120"/>
  <c r="E808" i="120" s="1"/>
  <c r="E1094" i="120" s="1"/>
  <c r="E1380" i="120" s="1"/>
  <c r="E1666" i="120" s="1"/>
  <c r="E1952" i="120" s="1"/>
  <c r="E2238" i="120" s="1"/>
  <c r="D522" i="120"/>
  <c r="D808" i="120" s="1"/>
  <c r="D1094" i="120" s="1"/>
  <c r="D1380" i="120" s="1"/>
  <c r="D1666" i="120" s="1"/>
  <c r="D1952" i="120" s="1"/>
  <c r="D2238" i="120" s="1"/>
  <c r="C522" i="120"/>
  <c r="C808" i="120" s="1"/>
  <c r="C1094" i="120" s="1"/>
  <c r="C1380" i="120" s="1"/>
  <c r="C1666" i="120" s="1"/>
  <c r="C1952" i="120" s="1"/>
  <c r="C2238" i="120" s="1"/>
  <c r="B522" i="120"/>
  <c r="B808" i="120" s="1"/>
  <c r="B1094" i="120" s="1"/>
  <c r="B1380" i="120" s="1"/>
  <c r="B1666" i="120" s="1"/>
  <c r="B1952" i="120" s="1"/>
  <c r="B2238" i="120" s="1"/>
  <c r="A522" i="120"/>
  <c r="A808" i="120" s="1"/>
  <c r="A1094" i="120" s="1"/>
  <c r="A1380" i="120" s="1"/>
  <c r="A1666" i="120" s="1"/>
  <c r="A1952" i="120" s="1"/>
  <c r="A2238" i="120" s="1"/>
  <c r="M235" i="120"/>
  <c r="E521" i="120"/>
  <c r="E807" i="120" s="1"/>
  <c r="E1093" i="120" s="1"/>
  <c r="E1379" i="120" s="1"/>
  <c r="E1665" i="120" s="1"/>
  <c r="E1951" i="120" s="1"/>
  <c r="E2237" i="120" s="1"/>
  <c r="D521" i="120"/>
  <c r="D807" i="120" s="1"/>
  <c r="D1093" i="120" s="1"/>
  <c r="D1379" i="120" s="1"/>
  <c r="D1665" i="120" s="1"/>
  <c r="D1951" i="120" s="1"/>
  <c r="D2237" i="120" s="1"/>
  <c r="C521" i="120"/>
  <c r="C807" i="120" s="1"/>
  <c r="C1093" i="120" s="1"/>
  <c r="C1379" i="120" s="1"/>
  <c r="C1665" i="120" s="1"/>
  <c r="C1951" i="120" s="1"/>
  <c r="C2237" i="120" s="1"/>
  <c r="B521" i="120"/>
  <c r="B807" i="120" s="1"/>
  <c r="B1093" i="120" s="1"/>
  <c r="B1379" i="120" s="1"/>
  <c r="B1665" i="120" s="1"/>
  <c r="B1951" i="120" s="1"/>
  <c r="B2237" i="120" s="1"/>
  <c r="A521" i="120"/>
  <c r="A807" i="120" s="1"/>
  <c r="A1093" i="120" s="1"/>
  <c r="A1379" i="120" s="1"/>
  <c r="A1665" i="120" s="1"/>
  <c r="A1951" i="120" s="1"/>
  <c r="A2237" i="120" s="1"/>
  <c r="M234" i="120"/>
  <c r="E520" i="120"/>
  <c r="E806" i="120" s="1"/>
  <c r="E1092" i="120" s="1"/>
  <c r="E1378" i="120" s="1"/>
  <c r="E1664" i="120" s="1"/>
  <c r="E1950" i="120" s="1"/>
  <c r="E2236" i="120" s="1"/>
  <c r="D520" i="120"/>
  <c r="D806" i="120" s="1"/>
  <c r="D1092" i="120" s="1"/>
  <c r="D1378" i="120" s="1"/>
  <c r="D1664" i="120" s="1"/>
  <c r="D1950" i="120" s="1"/>
  <c r="D2236" i="120" s="1"/>
  <c r="C520" i="120"/>
  <c r="C806" i="120" s="1"/>
  <c r="C1092" i="120" s="1"/>
  <c r="C1378" i="120" s="1"/>
  <c r="C1664" i="120" s="1"/>
  <c r="C1950" i="120" s="1"/>
  <c r="C2236" i="120" s="1"/>
  <c r="B520" i="120"/>
  <c r="B806" i="120" s="1"/>
  <c r="B1092" i="120" s="1"/>
  <c r="B1378" i="120" s="1"/>
  <c r="B1664" i="120" s="1"/>
  <c r="B1950" i="120" s="1"/>
  <c r="B2236" i="120" s="1"/>
  <c r="A520" i="120"/>
  <c r="A806" i="120" s="1"/>
  <c r="A1092" i="120" s="1"/>
  <c r="A1378" i="120" s="1"/>
  <c r="A1664" i="120" s="1"/>
  <c r="A1950" i="120" s="1"/>
  <c r="A2236" i="120" s="1"/>
  <c r="M233" i="120"/>
  <c r="E519" i="120"/>
  <c r="E805" i="120" s="1"/>
  <c r="E1091" i="120" s="1"/>
  <c r="E1377" i="120" s="1"/>
  <c r="E1663" i="120" s="1"/>
  <c r="E1949" i="120" s="1"/>
  <c r="E2235" i="120" s="1"/>
  <c r="D519" i="120"/>
  <c r="D805" i="120" s="1"/>
  <c r="D1091" i="120" s="1"/>
  <c r="D1377" i="120" s="1"/>
  <c r="D1663" i="120" s="1"/>
  <c r="D1949" i="120" s="1"/>
  <c r="D2235" i="120" s="1"/>
  <c r="C519" i="120"/>
  <c r="C805" i="120" s="1"/>
  <c r="C1091" i="120" s="1"/>
  <c r="C1377" i="120" s="1"/>
  <c r="C1663" i="120" s="1"/>
  <c r="C1949" i="120" s="1"/>
  <c r="C2235" i="120" s="1"/>
  <c r="B519" i="120"/>
  <c r="B805" i="120" s="1"/>
  <c r="B1091" i="120" s="1"/>
  <c r="B1377" i="120" s="1"/>
  <c r="B1663" i="120" s="1"/>
  <c r="B1949" i="120" s="1"/>
  <c r="B2235" i="120" s="1"/>
  <c r="M232" i="120"/>
  <c r="E518" i="120"/>
  <c r="E804" i="120" s="1"/>
  <c r="E1090" i="120" s="1"/>
  <c r="E1376" i="120" s="1"/>
  <c r="E1662" i="120" s="1"/>
  <c r="E1948" i="120" s="1"/>
  <c r="E2234" i="120" s="1"/>
  <c r="D518" i="120"/>
  <c r="D804" i="120" s="1"/>
  <c r="D1090" i="120" s="1"/>
  <c r="D1376" i="120" s="1"/>
  <c r="D1662" i="120" s="1"/>
  <c r="D1948" i="120" s="1"/>
  <c r="D2234" i="120" s="1"/>
  <c r="C518" i="120"/>
  <c r="C804" i="120" s="1"/>
  <c r="C1090" i="120" s="1"/>
  <c r="C1376" i="120" s="1"/>
  <c r="C1662" i="120" s="1"/>
  <c r="C1948" i="120" s="1"/>
  <c r="C2234" i="120" s="1"/>
  <c r="B518" i="120"/>
  <c r="B804" i="120" s="1"/>
  <c r="B1090" i="120" s="1"/>
  <c r="B1376" i="120" s="1"/>
  <c r="B1662" i="120" s="1"/>
  <c r="B1948" i="120" s="1"/>
  <c r="B2234" i="120" s="1"/>
  <c r="A518" i="120"/>
  <c r="A804" i="120" s="1"/>
  <c r="A1090" i="120" s="1"/>
  <c r="A1376" i="120" s="1"/>
  <c r="A1662" i="120" s="1"/>
  <c r="A1948" i="120" s="1"/>
  <c r="A2234" i="120" s="1"/>
  <c r="M231" i="120"/>
  <c r="E517" i="120"/>
  <c r="E803" i="120" s="1"/>
  <c r="E1089" i="120" s="1"/>
  <c r="E1375" i="120" s="1"/>
  <c r="E1661" i="120" s="1"/>
  <c r="E1947" i="120" s="1"/>
  <c r="E2233" i="120" s="1"/>
  <c r="D517" i="120"/>
  <c r="D803" i="120" s="1"/>
  <c r="D1089" i="120" s="1"/>
  <c r="D1375" i="120" s="1"/>
  <c r="D1661" i="120" s="1"/>
  <c r="D1947" i="120" s="1"/>
  <c r="D2233" i="120" s="1"/>
  <c r="C517" i="120"/>
  <c r="C803" i="120" s="1"/>
  <c r="C1089" i="120" s="1"/>
  <c r="C1375" i="120" s="1"/>
  <c r="C1661" i="120" s="1"/>
  <c r="C1947" i="120" s="1"/>
  <c r="C2233" i="120" s="1"/>
  <c r="B517" i="120"/>
  <c r="B803" i="120" s="1"/>
  <c r="B1089" i="120" s="1"/>
  <c r="B1375" i="120" s="1"/>
  <c r="B1661" i="120" s="1"/>
  <c r="B1947" i="120" s="1"/>
  <c r="B2233" i="120" s="1"/>
  <c r="M230" i="120"/>
  <c r="E516" i="120"/>
  <c r="E802" i="120" s="1"/>
  <c r="E1088" i="120" s="1"/>
  <c r="E1374" i="120" s="1"/>
  <c r="E1660" i="120" s="1"/>
  <c r="E1946" i="120" s="1"/>
  <c r="E2232" i="120" s="1"/>
  <c r="D516" i="120"/>
  <c r="D802" i="120" s="1"/>
  <c r="D1088" i="120" s="1"/>
  <c r="D1374" i="120" s="1"/>
  <c r="D1660" i="120" s="1"/>
  <c r="D1946" i="120" s="1"/>
  <c r="D2232" i="120" s="1"/>
  <c r="C516" i="120"/>
  <c r="C802" i="120" s="1"/>
  <c r="C1088" i="120" s="1"/>
  <c r="C1374" i="120" s="1"/>
  <c r="C1660" i="120" s="1"/>
  <c r="C1946" i="120" s="1"/>
  <c r="C2232" i="120" s="1"/>
  <c r="B516" i="120"/>
  <c r="B802" i="120" s="1"/>
  <c r="B1088" i="120" s="1"/>
  <c r="B1374" i="120" s="1"/>
  <c r="B1660" i="120" s="1"/>
  <c r="B1946" i="120" s="1"/>
  <c r="B2232" i="120" s="1"/>
  <c r="A516" i="120"/>
  <c r="A802" i="120" s="1"/>
  <c r="A1088" i="120" s="1"/>
  <c r="A1374" i="120" s="1"/>
  <c r="A1660" i="120" s="1"/>
  <c r="A1946" i="120" s="1"/>
  <c r="A2232" i="120" s="1"/>
  <c r="M229" i="120"/>
  <c r="E515" i="120"/>
  <c r="E801" i="120" s="1"/>
  <c r="E1087" i="120" s="1"/>
  <c r="E1373" i="120" s="1"/>
  <c r="E1659" i="120" s="1"/>
  <c r="E1945" i="120" s="1"/>
  <c r="E2231" i="120" s="1"/>
  <c r="D515" i="120"/>
  <c r="D801" i="120" s="1"/>
  <c r="D1087" i="120" s="1"/>
  <c r="D1373" i="120" s="1"/>
  <c r="D1659" i="120" s="1"/>
  <c r="D1945" i="120" s="1"/>
  <c r="D2231" i="120" s="1"/>
  <c r="C515" i="120"/>
  <c r="C801" i="120" s="1"/>
  <c r="C1087" i="120" s="1"/>
  <c r="C1373" i="120" s="1"/>
  <c r="C1659" i="120" s="1"/>
  <c r="C1945" i="120" s="1"/>
  <c r="C2231" i="120" s="1"/>
  <c r="B515" i="120"/>
  <c r="B801" i="120" s="1"/>
  <c r="B1087" i="120" s="1"/>
  <c r="B1373" i="120" s="1"/>
  <c r="B1659" i="120" s="1"/>
  <c r="B1945" i="120" s="1"/>
  <c r="B2231" i="120" s="1"/>
  <c r="A515" i="120"/>
  <c r="A801" i="120" s="1"/>
  <c r="A1087" i="120" s="1"/>
  <c r="A1373" i="120" s="1"/>
  <c r="A1659" i="120" s="1"/>
  <c r="A1945" i="120" s="1"/>
  <c r="A2231" i="120" s="1"/>
  <c r="M228" i="120"/>
  <c r="E514" i="120"/>
  <c r="E800" i="120" s="1"/>
  <c r="E1086" i="120" s="1"/>
  <c r="E1372" i="120" s="1"/>
  <c r="E1658" i="120" s="1"/>
  <c r="E1944" i="120" s="1"/>
  <c r="E2230" i="120" s="1"/>
  <c r="D514" i="120"/>
  <c r="D800" i="120" s="1"/>
  <c r="D1086" i="120" s="1"/>
  <c r="D1372" i="120" s="1"/>
  <c r="D1658" i="120" s="1"/>
  <c r="D1944" i="120" s="1"/>
  <c r="D2230" i="120" s="1"/>
  <c r="C514" i="120"/>
  <c r="C800" i="120" s="1"/>
  <c r="C1086" i="120" s="1"/>
  <c r="C1372" i="120" s="1"/>
  <c r="C1658" i="120" s="1"/>
  <c r="C1944" i="120" s="1"/>
  <c r="C2230" i="120" s="1"/>
  <c r="B514" i="120"/>
  <c r="B800" i="120" s="1"/>
  <c r="B1086" i="120" s="1"/>
  <c r="B1372" i="120" s="1"/>
  <c r="B1658" i="120" s="1"/>
  <c r="B1944" i="120" s="1"/>
  <c r="B2230" i="120" s="1"/>
  <c r="A514" i="120"/>
  <c r="A800" i="120" s="1"/>
  <c r="A1086" i="120" s="1"/>
  <c r="A1372" i="120" s="1"/>
  <c r="A1658" i="120" s="1"/>
  <c r="A1944" i="120" s="1"/>
  <c r="A2230" i="120" s="1"/>
  <c r="M227" i="120"/>
  <c r="E513" i="120"/>
  <c r="E799" i="120" s="1"/>
  <c r="E1085" i="120" s="1"/>
  <c r="E1371" i="120" s="1"/>
  <c r="E1657" i="120" s="1"/>
  <c r="E1943" i="120" s="1"/>
  <c r="E2229" i="120" s="1"/>
  <c r="D513" i="120"/>
  <c r="D799" i="120" s="1"/>
  <c r="D1085" i="120" s="1"/>
  <c r="D1371" i="120" s="1"/>
  <c r="D1657" i="120" s="1"/>
  <c r="D1943" i="120" s="1"/>
  <c r="D2229" i="120" s="1"/>
  <c r="C513" i="120"/>
  <c r="C799" i="120" s="1"/>
  <c r="C1085" i="120" s="1"/>
  <c r="C1371" i="120" s="1"/>
  <c r="C1657" i="120" s="1"/>
  <c r="C1943" i="120" s="1"/>
  <c r="C2229" i="120" s="1"/>
  <c r="B513" i="120"/>
  <c r="B799" i="120" s="1"/>
  <c r="B1085" i="120" s="1"/>
  <c r="B1371" i="120" s="1"/>
  <c r="B1657" i="120" s="1"/>
  <c r="B1943" i="120" s="1"/>
  <c r="B2229" i="120" s="1"/>
  <c r="M226" i="120"/>
  <c r="E512" i="120"/>
  <c r="E798" i="120" s="1"/>
  <c r="E1084" i="120" s="1"/>
  <c r="E1370" i="120" s="1"/>
  <c r="E1656" i="120" s="1"/>
  <c r="E1942" i="120" s="1"/>
  <c r="E2228" i="120" s="1"/>
  <c r="D512" i="120"/>
  <c r="D798" i="120" s="1"/>
  <c r="D1084" i="120" s="1"/>
  <c r="D1370" i="120" s="1"/>
  <c r="D1656" i="120" s="1"/>
  <c r="D1942" i="120" s="1"/>
  <c r="D2228" i="120" s="1"/>
  <c r="C512" i="120"/>
  <c r="C798" i="120" s="1"/>
  <c r="C1084" i="120" s="1"/>
  <c r="C1370" i="120" s="1"/>
  <c r="C1656" i="120" s="1"/>
  <c r="C1942" i="120" s="1"/>
  <c r="C2228" i="120" s="1"/>
  <c r="B512" i="120"/>
  <c r="B798" i="120" s="1"/>
  <c r="B1084" i="120" s="1"/>
  <c r="B1370" i="120" s="1"/>
  <c r="B1656" i="120" s="1"/>
  <c r="B1942" i="120" s="1"/>
  <c r="B2228" i="120" s="1"/>
  <c r="A512" i="120"/>
  <c r="A798" i="120" s="1"/>
  <c r="A1084" i="120" s="1"/>
  <c r="A1370" i="120" s="1"/>
  <c r="A1656" i="120" s="1"/>
  <c r="A1942" i="120" s="1"/>
  <c r="A2228" i="120" s="1"/>
  <c r="M225" i="120"/>
  <c r="E511" i="120"/>
  <c r="E797" i="120" s="1"/>
  <c r="E1083" i="120" s="1"/>
  <c r="E1369" i="120" s="1"/>
  <c r="E1655" i="120" s="1"/>
  <c r="E1941" i="120" s="1"/>
  <c r="E2227" i="120" s="1"/>
  <c r="D511" i="120"/>
  <c r="D797" i="120" s="1"/>
  <c r="D1083" i="120" s="1"/>
  <c r="D1369" i="120" s="1"/>
  <c r="D1655" i="120" s="1"/>
  <c r="D1941" i="120" s="1"/>
  <c r="D2227" i="120" s="1"/>
  <c r="C511" i="120"/>
  <c r="C797" i="120" s="1"/>
  <c r="C1083" i="120" s="1"/>
  <c r="C1369" i="120" s="1"/>
  <c r="C1655" i="120" s="1"/>
  <c r="C1941" i="120" s="1"/>
  <c r="C2227" i="120" s="1"/>
  <c r="B511" i="120"/>
  <c r="B797" i="120" s="1"/>
  <c r="B1083" i="120" s="1"/>
  <c r="B1369" i="120" s="1"/>
  <c r="B1655" i="120" s="1"/>
  <c r="B1941" i="120" s="1"/>
  <c r="B2227" i="120" s="1"/>
  <c r="M224" i="120"/>
  <c r="E510" i="120"/>
  <c r="E796" i="120" s="1"/>
  <c r="E1082" i="120" s="1"/>
  <c r="E1368" i="120" s="1"/>
  <c r="E1654" i="120" s="1"/>
  <c r="E1940" i="120" s="1"/>
  <c r="E2226" i="120" s="1"/>
  <c r="D510" i="120"/>
  <c r="D796" i="120" s="1"/>
  <c r="D1082" i="120" s="1"/>
  <c r="D1368" i="120" s="1"/>
  <c r="D1654" i="120" s="1"/>
  <c r="D1940" i="120" s="1"/>
  <c r="D2226" i="120" s="1"/>
  <c r="C510" i="120"/>
  <c r="C796" i="120" s="1"/>
  <c r="C1082" i="120" s="1"/>
  <c r="C1368" i="120" s="1"/>
  <c r="C1654" i="120" s="1"/>
  <c r="C1940" i="120" s="1"/>
  <c r="C2226" i="120" s="1"/>
  <c r="B510" i="120"/>
  <c r="B796" i="120" s="1"/>
  <c r="B1082" i="120" s="1"/>
  <c r="B1368" i="120" s="1"/>
  <c r="B1654" i="120" s="1"/>
  <c r="B1940" i="120" s="1"/>
  <c r="B2226" i="120" s="1"/>
  <c r="A510" i="120"/>
  <c r="A796" i="120" s="1"/>
  <c r="A1082" i="120" s="1"/>
  <c r="A1368" i="120" s="1"/>
  <c r="A1654" i="120" s="1"/>
  <c r="A1940" i="120" s="1"/>
  <c r="A2226" i="120" s="1"/>
  <c r="M223" i="120"/>
  <c r="E509" i="120"/>
  <c r="E795" i="120" s="1"/>
  <c r="E1081" i="120" s="1"/>
  <c r="E1367" i="120" s="1"/>
  <c r="E1653" i="120" s="1"/>
  <c r="E1939" i="120" s="1"/>
  <c r="E2225" i="120" s="1"/>
  <c r="D509" i="120"/>
  <c r="D795" i="120" s="1"/>
  <c r="D1081" i="120" s="1"/>
  <c r="D1367" i="120" s="1"/>
  <c r="D1653" i="120" s="1"/>
  <c r="D1939" i="120" s="1"/>
  <c r="D2225" i="120" s="1"/>
  <c r="C509" i="120"/>
  <c r="C795" i="120" s="1"/>
  <c r="C1081" i="120" s="1"/>
  <c r="C1367" i="120" s="1"/>
  <c r="C1653" i="120" s="1"/>
  <c r="C1939" i="120" s="1"/>
  <c r="C2225" i="120" s="1"/>
  <c r="B509" i="120"/>
  <c r="B795" i="120" s="1"/>
  <c r="B1081" i="120" s="1"/>
  <c r="B1367" i="120" s="1"/>
  <c r="B1653" i="120" s="1"/>
  <c r="B1939" i="120" s="1"/>
  <c r="B2225" i="120" s="1"/>
  <c r="M222" i="120"/>
  <c r="E508" i="120"/>
  <c r="E794" i="120" s="1"/>
  <c r="E1080" i="120" s="1"/>
  <c r="E1366" i="120" s="1"/>
  <c r="E1652" i="120" s="1"/>
  <c r="E1938" i="120" s="1"/>
  <c r="E2224" i="120" s="1"/>
  <c r="D508" i="120"/>
  <c r="D794" i="120" s="1"/>
  <c r="D1080" i="120" s="1"/>
  <c r="D1366" i="120" s="1"/>
  <c r="D1652" i="120" s="1"/>
  <c r="D1938" i="120" s="1"/>
  <c r="D2224" i="120" s="1"/>
  <c r="C508" i="120"/>
  <c r="C794" i="120" s="1"/>
  <c r="C1080" i="120" s="1"/>
  <c r="C1366" i="120" s="1"/>
  <c r="C1652" i="120" s="1"/>
  <c r="C1938" i="120" s="1"/>
  <c r="C2224" i="120" s="1"/>
  <c r="B508" i="120"/>
  <c r="B794" i="120" s="1"/>
  <c r="B1080" i="120" s="1"/>
  <c r="B1366" i="120" s="1"/>
  <c r="B1652" i="120" s="1"/>
  <c r="B1938" i="120" s="1"/>
  <c r="B2224" i="120" s="1"/>
  <c r="A508" i="120"/>
  <c r="A794" i="120" s="1"/>
  <c r="A1080" i="120" s="1"/>
  <c r="A1366" i="120" s="1"/>
  <c r="A1652" i="120" s="1"/>
  <c r="A1938" i="120" s="1"/>
  <c r="A2224" i="120" s="1"/>
  <c r="M221" i="120"/>
  <c r="E507" i="120"/>
  <c r="E793" i="120" s="1"/>
  <c r="E1079" i="120" s="1"/>
  <c r="E1365" i="120" s="1"/>
  <c r="E1651" i="120" s="1"/>
  <c r="E1937" i="120" s="1"/>
  <c r="E2223" i="120" s="1"/>
  <c r="D507" i="120"/>
  <c r="D793" i="120" s="1"/>
  <c r="D1079" i="120" s="1"/>
  <c r="D1365" i="120" s="1"/>
  <c r="D1651" i="120" s="1"/>
  <c r="D1937" i="120" s="1"/>
  <c r="D2223" i="120" s="1"/>
  <c r="B507" i="120"/>
  <c r="B793" i="120" s="1"/>
  <c r="B1079" i="120" s="1"/>
  <c r="B1365" i="120" s="1"/>
  <c r="B1651" i="120" s="1"/>
  <c r="B1937" i="120" s="1"/>
  <c r="B2223" i="120" s="1"/>
  <c r="A507" i="120"/>
  <c r="A793" i="120" s="1"/>
  <c r="A1079" i="120" s="1"/>
  <c r="A1365" i="120" s="1"/>
  <c r="A1651" i="120" s="1"/>
  <c r="A1937" i="120" s="1"/>
  <c r="A2223" i="120" s="1"/>
  <c r="M220" i="120"/>
  <c r="E506" i="120"/>
  <c r="E792" i="120" s="1"/>
  <c r="E1078" i="120" s="1"/>
  <c r="E1364" i="120" s="1"/>
  <c r="E1650" i="120" s="1"/>
  <c r="E1936" i="120" s="1"/>
  <c r="E2222" i="120" s="1"/>
  <c r="D506" i="120"/>
  <c r="D792" i="120" s="1"/>
  <c r="D1078" i="120" s="1"/>
  <c r="D1364" i="120" s="1"/>
  <c r="D1650" i="120" s="1"/>
  <c r="D1936" i="120" s="1"/>
  <c r="D2222" i="120" s="1"/>
  <c r="C506" i="120"/>
  <c r="C792" i="120" s="1"/>
  <c r="C1078" i="120" s="1"/>
  <c r="C1364" i="120" s="1"/>
  <c r="C1650" i="120" s="1"/>
  <c r="C1936" i="120" s="1"/>
  <c r="C2222" i="120" s="1"/>
  <c r="B506" i="120"/>
  <c r="B792" i="120" s="1"/>
  <c r="B1078" i="120" s="1"/>
  <c r="B1364" i="120" s="1"/>
  <c r="B1650" i="120" s="1"/>
  <c r="B1936" i="120" s="1"/>
  <c r="B2222" i="120" s="1"/>
  <c r="A506" i="120"/>
  <c r="A792" i="120" s="1"/>
  <c r="A1078" i="120" s="1"/>
  <c r="A1364" i="120" s="1"/>
  <c r="A1650" i="120" s="1"/>
  <c r="A1936" i="120" s="1"/>
  <c r="A2222" i="120" s="1"/>
  <c r="M219" i="120"/>
  <c r="E505" i="120"/>
  <c r="E791" i="120" s="1"/>
  <c r="E1077" i="120" s="1"/>
  <c r="E1363" i="120" s="1"/>
  <c r="E1649" i="120" s="1"/>
  <c r="E1935" i="120" s="1"/>
  <c r="E2221" i="120" s="1"/>
  <c r="D505" i="120"/>
  <c r="D791" i="120" s="1"/>
  <c r="D1077" i="120" s="1"/>
  <c r="D1363" i="120" s="1"/>
  <c r="D1649" i="120" s="1"/>
  <c r="D1935" i="120" s="1"/>
  <c r="D2221" i="120" s="1"/>
  <c r="C505" i="120"/>
  <c r="C791" i="120" s="1"/>
  <c r="C1077" i="120" s="1"/>
  <c r="C1363" i="120" s="1"/>
  <c r="C1649" i="120" s="1"/>
  <c r="C1935" i="120" s="1"/>
  <c r="C2221" i="120" s="1"/>
  <c r="B505" i="120"/>
  <c r="B791" i="120" s="1"/>
  <c r="B1077" i="120" s="1"/>
  <c r="B1363" i="120" s="1"/>
  <c r="B1649" i="120" s="1"/>
  <c r="B1935" i="120" s="1"/>
  <c r="B2221" i="120" s="1"/>
  <c r="A505" i="120"/>
  <c r="A791" i="120" s="1"/>
  <c r="A1077" i="120" s="1"/>
  <c r="A1363" i="120" s="1"/>
  <c r="A1649" i="120" s="1"/>
  <c r="A1935" i="120" s="1"/>
  <c r="A2221" i="120" s="1"/>
  <c r="M218" i="120"/>
  <c r="E504" i="120"/>
  <c r="E790" i="120" s="1"/>
  <c r="E1076" i="120" s="1"/>
  <c r="E1362" i="120" s="1"/>
  <c r="E1648" i="120" s="1"/>
  <c r="E1934" i="120" s="1"/>
  <c r="E2220" i="120" s="1"/>
  <c r="D504" i="120"/>
  <c r="D790" i="120" s="1"/>
  <c r="D1076" i="120" s="1"/>
  <c r="D1362" i="120" s="1"/>
  <c r="D1648" i="120" s="1"/>
  <c r="D1934" i="120" s="1"/>
  <c r="D2220" i="120" s="1"/>
  <c r="C504" i="120"/>
  <c r="C790" i="120" s="1"/>
  <c r="C1076" i="120" s="1"/>
  <c r="C1362" i="120" s="1"/>
  <c r="C1648" i="120" s="1"/>
  <c r="C1934" i="120" s="1"/>
  <c r="C2220" i="120" s="1"/>
  <c r="B504" i="120"/>
  <c r="B790" i="120" s="1"/>
  <c r="B1076" i="120" s="1"/>
  <c r="B1362" i="120" s="1"/>
  <c r="B1648" i="120" s="1"/>
  <c r="B1934" i="120" s="1"/>
  <c r="B2220" i="120" s="1"/>
  <c r="A504" i="120"/>
  <c r="A790" i="120" s="1"/>
  <c r="A1076" i="120" s="1"/>
  <c r="A1362" i="120" s="1"/>
  <c r="A1648" i="120" s="1"/>
  <c r="A1934" i="120" s="1"/>
  <c r="A2220" i="120" s="1"/>
  <c r="M217" i="120"/>
  <c r="E503" i="120"/>
  <c r="E789" i="120" s="1"/>
  <c r="E1075" i="120" s="1"/>
  <c r="E1361" i="120" s="1"/>
  <c r="E1647" i="120" s="1"/>
  <c r="E1933" i="120" s="1"/>
  <c r="E2219" i="120" s="1"/>
  <c r="D503" i="120"/>
  <c r="D789" i="120" s="1"/>
  <c r="D1075" i="120" s="1"/>
  <c r="D1361" i="120" s="1"/>
  <c r="D1647" i="120" s="1"/>
  <c r="D1933" i="120" s="1"/>
  <c r="D2219" i="120" s="1"/>
  <c r="C503" i="120"/>
  <c r="C789" i="120" s="1"/>
  <c r="C1075" i="120" s="1"/>
  <c r="C1361" i="120" s="1"/>
  <c r="C1647" i="120" s="1"/>
  <c r="C1933" i="120" s="1"/>
  <c r="C2219" i="120" s="1"/>
  <c r="M216" i="120"/>
  <c r="E502" i="120"/>
  <c r="E788" i="120" s="1"/>
  <c r="E1074" i="120" s="1"/>
  <c r="E1360" i="120" s="1"/>
  <c r="E1646" i="120" s="1"/>
  <c r="E1932" i="120" s="1"/>
  <c r="E2218" i="120" s="1"/>
  <c r="D502" i="120"/>
  <c r="D788" i="120" s="1"/>
  <c r="D1074" i="120" s="1"/>
  <c r="D1360" i="120" s="1"/>
  <c r="D1646" i="120" s="1"/>
  <c r="D1932" i="120" s="1"/>
  <c r="D2218" i="120" s="1"/>
  <c r="C502" i="120"/>
  <c r="C788" i="120" s="1"/>
  <c r="C1074" i="120" s="1"/>
  <c r="C1360" i="120" s="1"/>
  <c r="C1646" i="120" s="1"/>
  <c r="C1932" i="120" s="1"/>
  <c r="C2218" i="120" s="1"/>
  <c r="B502" i="120"/>
  <c r="B788" i="120" s="1"/>
  <c r="B1074" i="120" s="1"/>
  <c r="B1360" i="120" s="1"/>
  <c r="B1646" i="120" s="1"/>
  <c r="B1932" i="120" s="1"/>
  <c r="B2218" i="120" s="1"/>
  <c r="A502" i="120"/>
  <c r="A788" i="120" s="1"/>
  <c r="A1074" i="120" s="1"/>
  <c r="A1360" i="120" s="1"/>
  <c r="A1646" i="120" s="1"/>
  <c r="A1932" i="120" s="1"/>
  <c r="A2218" i="120" s="1"/>
  <c r="M215" i="120"/>
  <c r="E501" i="120"/>
  <c r="E787" i="120" s="1"/>
  <c r="E1073" i="120" s="1"/>
  <c r="E1359" i="120" s="1"/>
  <c r="E1645" i="120" s="1"/>
  <c r="E1931" i="120" s="1"/>
  <c r="E2217" i="120" s="1"/>
  <c r="D501" i="120"/>
  <c r="D787" i="120" s="1"/>
  <c r="D1073" i="120" s="1"/>
  <c r="D1359" i="120" s="1"/>
  <c r="D1645" i="120" s="1"/>
  <c r="D1931" i="120" s="1"/>
  <c r="D2217" i="120" s="1"/>
  <c r="C501" i="120"/>
  <c r="C787" i="120" s="1"/>
  <c r="C1073" i="120" s="1"/>
  <c r="C1359" i="120" s="1"/>
  <c r="C1645" i="120" s="1"/>
  <c r="C1931" i="120" s="1"/>
  <c r="C2217" i="120" s="1"/>
  <c r="B501" i="120"/>
  <c r="B787" i="120" s="1"/>
  <c r="B1073" i="120" s="1"/>
  <c r="B1359" i="120" s="1"/>
  <c r="B1645" i="120" s="1"/>
  <c r="B1931" i="120" s="1"/>
  <c r="B2217" i="120" s="1"/>
  <c r="A501" i="120"/>
  <c r="A787" i="120" s="1"/>
  <c r="A1073" i="120" s="1"/>
  <c r="A1359" i="120" s="1"/>
  <c r="A1645" i="120" s="1"/>
  <c r="A1931" i="120" s="1"/>
  <c r="A2217" i="120" s="1"/>
  <c r="M214" i="120"/>
  <c r="E500" i="120"/>
  <c r="E786" i="120" s="1"/>
  <c r="E1072" i="120" s="1"/>
  <c r="E1358" i="120" s="1"/>
  <c r="E1644" i="120" s="1"/>
  <c r="E1930" i="120" s="1"/>
  <c r="E2216" i="120" s="1"/>
  <c r="D500" i="120"/>
  <c r="D786" i="120" s="1"/>
  <c r="D1072" i="120" s="1"/>
  <c r="D1358" i="120" s="1"/>
  <c r="D1644" i="120" s="1"/>
  <c r="D1930" i="120" s="1"/>
  <c r="D2216" i="120" s="1"/>
  <c r="C500" i="120"/>
  <c r="C786" i="120" s="1"/>
  <c r="C1072" i="120" s="1"/>
  <c r="C1358" i="120" s="1"/>
  <c r="C1644" i="120" s="1"/>
  <c r="C1930" i="120" s="1"/>
  <c r="C2216" i="120" s="1"/>
  <c r="B500" i="120"/>
  <c r="B786" i="120" s="1"/>
  <c r="B1072" i="120" s="1"/>
  <c r="B1358" i="120" s="1"/>
  <c r="B1644" i="120" s="1"/>
  <c r="B1930" i="120" s="1"/>
  <c r="B2216" i="120" s="1"/>
  <c r="A500" i="120"/>
  <c r="A786" i="120" s="1"/>
  <c r="A1072" i="120" s="1"/>
  <c r="A1358" i="120" s="1"/>
  <c r="A1644" i="120" s="1"/>
  <c r="A1930" i="120" s="1"/>
  <c r="A2216" i="120" s="1"/>
  <c r="M213" i="120"/>
  <c r="E499" i="120"/>
  <c r="E785" i="120" s="1"/>
  <c r="E1071" i="120" s="1"/>
  <c r="E1357" i="120" s="1"/>
  <c r="E1643" i="120" s="1"/>
  <c r="E1929" i="120" s="1"/>
  <c r="E2215" i="120" s="1"/>
  <c r="D499" i="120"/>
  <c r="D785" i="120" s="1"/>
  <c r="D1071" i="120" s="1"/>
  <c r="D1357" i="120" s="1"/>
  <c r="D1643" i="120" s="1"/>
  <c r="D1929" i="120" s="1"/>
  <c r="D2215" i="120" s="1"/>
  <c r="C499" i="120"/>
  <c r="C785" i="120" s="1"/>
  <c r="C1071" i="120" s="1"/>
  <c r="C1357" i="120" s="1"/>
  <c r="C1643" i="120" s="1"/>
  <c r="C1929" i="120" s="1"/>
  <c r="C2215" i="120" s="1"/>
  <c r="B499" i="120"/>
  <c r="B785" i="120" s="1"/>
  <c r="B1071" i="120" s="1"/>
  <c r="B1357" i="120" s="1"/>
  <c r="B1643" i="120" s="1"/>
  <c r="B1929" i="120" s="1"/>
  <c r="B2215" i="120" s="1"/>
  <c r="A499" i="120"/>
  <c r="A785" i="120" s="1"/>
  <c r="A1071" i="120" s="1"/>
  <c r="A1357" i="120" s="1"/>
  <c r="A1643" i="120" s="1"/>
  <c r="A1929" i="120" s="1"/>
  <c r="A2215" i="120" s="1"/>
  <c r="M212" i="120"/>
  <c r="E498" i="120"/>
  <c r="E784" i="120" s="1"/>
  <c r="E1070" i="120" s="1"/>
  <c r="E1356" i="120" s="1"/>
  <c r="E1642" i="120" s="1"/>
  <c r="E1928" i="120" s="1"/>
  <c r="E2214" i="120" s="1"/>
  <c r="D498" i="120"/>
  <c r="D784" i="120" s="1"/>
  <c r="D1070" i="120" s="1"/>
  <c r="D1356" i="120" s="1"/>
  <c r="D1642" i="120" s="1"/>
  <c r="D1928" i="120" s="1"/>
  <c r="D2214" i="120" s="1"/>
  <c r="C498" i="120"/>
  <c r="C784" i="120" s="1"/>
  <c r="C1070" i="120" s="1"/>
  <c r="C1356" i="120" s="1"/>
  <c r="C1642" i="120" s="1"/>
  <c r="C1928" i="120" s="1"/>
  <c r="C2214" i="120" s="1"/>
  <c r="B498" i="120"/>
  <c r="B784" i="120" s="1"/>
  <c r="B1070" i="120" s="1"/>
  <c r="B1356" i="120" s="1"/>
  <c r="B1642" i="120" s="1"/>
  <c r="B1928" i="120" s="1"/>
  <c r="B2214" i="120" s="1"/>
  <c r="A498" i="120"/>
  <c r="A784" i="120" s="1"/>
  <c r="A1070" i="120" s="1"/>
  <c r="A1356" i="120" s="1"/>
  <c r="A1642" i="120" s="1"/>
  <c r="A1928" i="120" s="1"/>
  <c r="A2214" i="120" s="1"/>
  <c r="M211" i="120"/>
  <c r="E497" i="120"/>
  <c r="E783" i="120" s="1"/>
  <c r="E1069" i="120" s="1"/>
  <c r="E1355" i="120" s="1"/>
  <c r="E1641" i="120" s="1"/>
  <c r="E1927" i="120" s="1"/>
  <c r="E2213" i="120" s="1"/>
  <c r="D497" i="120"/>
  <c r="D783" i="120" s="1"/>
  <c r="D1069" i="120" s="1"/>
  <c r="D1355" i="120" s="1"/>
  <c r="D1641" i="120" s="1"/>
  <c r="D1927" i="120" s="1"/>
  <c r="D2213" i="120" s="1"/>
  <c r="C497" i="120"/>
  <c r="C783" i="120" s="1"/>
  <c r="C1069" i="120" s="1"/>
  <c r="C1355" i="120" s="1"/>
  <c r="C1641" i="120" s="1"/>
  <c r="C1927" i="120" s="1"/>
  <c r="C2213" i="120" s="1"/>
  <c r="B497" i="120"/>
  <c r="B783" i="120" s="1"/>
  <c r="B1069" i="120" s="1"/>
  <c r="B1355" i="120" s="1"/>
  <c r="B1641" i="120" s="1"/>
  <c r="B1927" i="120" s="1"/>
  <c r="B2213" i="120" s="1"/>
  <c r="A497" i="120"/>
  <c r="A783" i="120" s="1"/>
  <c r="A1069" i="120" s="1"/>
  <c r="A1355" i="120" s="1"/>
  <c r="A1641" i="120" s="1"/>
  <c r="A1927" i="120" s="1"/>
  <c r="A2213" i="120" s="1"/>
  <c r="M210" i="120"/>
  <c r="D496" i="120"/>
  <c r="D782" i="120" s="1"/>
  <c r="D1068" i="120" s="1"/>
  <c r="D1354" i="120" s="1"/>
  <c r="D1640" i="120" s="1"/>
  <c r="D1926" i="120" s="1"/>
  <c r="D2212" i="120" s="1"/>
  <c r="C496" i="120"/>
  <c r="C782" i="120" s="1"/>
  <c r="C1068" i="120" s="1"/>
  <c r="C1354" i="120" s="1"/>
  <c r="C1640" i="120" s="1"/>
  <c r="C1926" i="120" s="1"/>
  <c r="C2212" i="120" s="1"/>
  <c r="B496" i="120"/>
  <c r="B782" i="120" s="1"/>
  <c r="B1068" i="120" s="1"/>
  <c r="B1354" i="120" s="1"/>
  <c r="B1640" i="120" s="1"/>
  <c r="B1926" i="120" s="1"/>
  <c r="B2212" i="120" s="1"/>
  <c r="A496" i="120"/>
  <c r="A782" i="120" s="1"/>
  <c r="A1068" i="120" s="1"/>
  <c r="A1354" i="120" s="1"/>
  <c r="A1640" i="120" s="1"/>
  <c r="A1926" i="120" s="1"/>
  <c r="A2212" i="120" s="1"/>
  <c r="M209" i="120"/>
  <c r="E495" i="120"/>
  <c r="E781" i="120" s="1"/>
  <c r="E1067" i="120" s="1"/>
  <c r="E1353" i="120" s="1"/>
  <c r="E1639" i="120" s="1"/>
  <c r="E1925" i="120" s="1"/>
  <c r="E2211" i="120" s="1"/>
  <c r="D495" i="120"/>
  <c r="D781" i="120" s="1"/>
  <c r="D1067" i="120" s="1"/>
  <c r="D1353" i="120" s="1"/>
  <c r="D1639" i="120" s="1"/>
  <c r="D1925" i="120" s="1"/>
  <c r="D2211" i="120" s="1"/>
  <c r="C495" i="120"/>
  <c r="C781" i="120" s="1"/>
  <c r="C1067" i="120" s="1"/>
  <c r="C1353" i="120" s="1"/>
  <c r="C1639" i="120" s="1"/>
  <c r="C1925" i="120" s="1"/>
  <c r="C2211" i="120" s="1"/>
  <c r="B495" i="120"/>
  <c r="B781" i="120" s="1"/>
  <c r="B1067" i="120" s="1"/>
  <c r="B1353" i="120" s="1"/>
  <c r="B1639" i="120" s="1"/>
  <c r="B1925" i="120" s="1"/>
  <c r="B2211" i="120" s="1"/>
  <c r="A495" i="120"/>
  <c r="A781" i="120" s="1"/>
  <c r="A1067" i="120" s="1"/>
  <c r="A1353" i="120" s="1"/>
  <c r="A1639" i="120" s="1"/>
  <c r="A1925" i="120" s="1"/>
  <c r="A2211" i="120" s="1"/>
  <c r="M208" i="120"/>
  <c r="E494" i="120"/>
  <c r="E780" i="120" s="1"/>
  <c r="E1066" i="120" s="1"/>
  <c r="E1352" i="120" s="1"/>
  <c r="E1638" i="120" s="1"/>
  <c r="E1924" i="120" s="1"/>
  <c r="E2210" i="120" s="1"/>
  <c r="D494" i="120"/>
  <c r="D780" i="120" s="1"/>
  <c r="D1066" i="120" s="1"/>
  <c r="D1352" i="120" s="1"/>
  <c r="D1638" i="120" s="1"/>
  <c r="D1924" i="120" s="1"/>
  <c r="D2210" i="120" s="1"/>
  <c r="C494" i="120"/>
  <c r="C780" i="120" s="1"/>
  <c r="C1066" i="120" s="1"/>
  <c r="C1352" i="120" s="1"/>
  <c r="C1638" i="120" s="1"/>
  <c r="C1924" i="120" s="1"/>
  <c r="C2210" i="120" s="1"/>
  <c r="B494" i="120"/>
  <c r="B780" i="120" s="1"/>
  <c r="B1066" i="120" s="1"/>
  <c r="B1352" i="120" s="1"/>
  <c r="B1638" i="120" s="1"/>
  <c r="B1924" i="120" s="1"/>
  <c r="B2210" i="120" s="1"/>
  <c r="A494" i="120"/>
  <c r="A780" i="120" s="1"/>
  <c r="A1066" i="120" s="1"/>
  <c r="A1352" i="120" s="1"/>
  <c r="A1638" i="120" s="1"/>
  <c r="A1924" i="120" s="1"/>
  <c r="A2210" i="120" s="1"/>
  <c r="M207" i="120"/>
  <c r="E493" i="120"/>
  <c r="E779" i="120" s="1"/>
  <c r="E1065" i="120" s="1"/>
  <c r="E1351" i="120" s="1"/>
  <c r="E1637" i="120" s="1"/>
  <c r="E1923" i="120" s="1"/>
  <c r="E2209" i="120" s="1"/>
  <c r="D493" i="120"/>
  <c r="D779" i="120" s="1"/>
  <c r="D1065" i="120" s="1"/>
  <c r="D1351" i="120" s="1"/>
  <c r="D1637" i="120" s="1"/>
  <c r="D1923" i="120" s="1"/>
  <c r="D2209" i="120" s="1"/>
  <c r="C493" i="120"/>
  <c r="C779" i="120" s="1"/>
  <c r="C1065" i="120" s="1"/>
  <c r="C1351" i="120" s="1"/>
  <c r="C1637" i="120" s="1"/>
  <c r="C1923" i="120" s="1"/>
  <c r="C2209" i="120" s="1"/>
  <c r="B493" i="120"/>
  <c r="B779" i="120" s="1"/>
  <c r="B1065" i="120" s="1"/>
  <c r="B1351" i="120" s="1"/>
  <c r="B1637" i="120" s="1"/>
  <c r="B1923" i="120" s="1"/>
  <c r="B2209" i="120" s="1"/>
  <c r="M206" i="120"/>
  <c r="E492" i="120"/>
  <c r="E778" i="120" s="1"/>
  <c r="E1064" i="120" s="1"/>
  <c r="E1350" i="120" s="1"/>
  <c r="E1636" i="120" s="1"/>
  <c r="E1922" i="120" s="1"/>
  <c r="E2208" i="120" s="1"/>
  <c r="D492" i="120"/>
  <c r="D778" i="120" s="1"/>
  <c r="D1064" i="120" s="1"/>
  <c r="D1350" i="120" s="1"/>
  <c r="D1636" i="120" s="1"/>
  <c r="D1922" i="120" s="1"/>
  <c r="D2208" i="120" s="1"/>
  <c r="C492" i="120"/>
  <c r="C778" i="120" s="1"/>
  <c r="C1064" i="120" s="1"/>
  <c r="C1350" i="120" s="1"/>
  <c r="C1636" i="120" s="1"/>
  <c r="C1922" i="120" s="1"/>
  <c r="C2208" i="120" s="1"/>
  <c r="B492" i="120"/>
  <c r="B778" i="120" s="1"/>
  <c r="B1064" i="120" s="1"/>
  <c r="B1350" i="120" s="1"/>
  <c r="B1636" i="120" s="1"/>
  <c r="B1922" i="120" s="1"/>
  <c r="B2208" i="120" s="1"/>
  <c r="A492" i="120"/>
  <c r="A778" i="120" s="1"/>
  <c r="A1064" i="120" s="1"/>
  <c r="A1350" i="120" s="1"/>
  <c r="A1636" i="120" s="1"/>
  <c r="A1922" i="120" s="1"/>
  <c r="A2208" i="120" s="1"/>
  <c r="M205" i="120"/>
  <c r="E491" i="120"/>
  <c r="E777" i="120" s="1"/>
  <c r="E1063" i="120" s="1"/>
  <c r="E1349" i="120" s="1"/>
  <c r="E1635" i="120" s="1"/>
  <c r="E1921" i="120" s="1"/>
  <c r="E2207" i="120" s="1"/>
  <c r="D491" i="120"/>
  <c r="D777" i="120" s="1"/>
  <c r="D1063" i="120" s="1"/>
  <c r="D1349" i="120" s="1"/>
  <c r="D1635" i="120" s="1"/>
  <c r="D1921" i="120" s="1"/>
  <c r="D2207" i="120" s="1"/>
  <c r="C491" i="120"/>
  <c r="C777" i="120" s="1"/>
  <c r="C1063" i="120" s="1"/>
  <c r="C1349" i="120" s="1"/>
  <c r="C1635" i="120" s="1"/>
  <c r="C1921" i="120" s="1"/>
  <c r="C2207" i="120" s="1"/>
  <c r="B491" i="120"/>
  <c r="B777" i="120" s="1"/>
  <c r="B1063" i="120" s="1"/>
  <c r="B1349" i="120" s="1"/>
  <c r="B1635" i="120" s="1"/>
  <c r="B1921" i="120" s="1"/>
  <c r="B2207" i="120" s="1"/>
  <c r="M204" i="120"/>
  <c r="E490" i="120"/>
  <c r="E776" i="120" s="1"/>
  <c r="E1062" i="120" s="1"/>
  <c r="E1348" i="120" s="1"/>
  <c r="E1634" i="120" s="1"/>
  <c r="E1920" i="120" s="1"/>
  <c r="E2206" i="120" s="1"/>
  <c r="C490" i="120"/>
  <c r="C776" i="120" s="1"/>
  <c r="C1062" i="120" s="1"/>
  <c r="C1348" i="120" s="1"/>
  <c r="C1634" i="120" s="1"/>
  <c r="C1920" i="120" s="1"/>
  <c r="C2206" i="120" s="1"/>
  <c r="B490" i="120"/>
  <c r="B776" i="120" s="1"/>
  <c r="B1062" i="120" s="1"/>
  <c r="B1348" i="120" s="1"/>
  <c r="B1634" i="120" s="1"/>
  <c r="B1920" i="120" s="1"/>
  <c r="B2206" i="120" s="1"/>
  <c r="A490" i="120"/>
  <c r="A776" i="120" s="1"/>
  <c r="A1062" i="120" s="1"/>
  <c r="A1348" i="120" s="1"/>
  <c r="A1634" i="120" s="1"/>
  <c r="A1920" i="120" s="1"/>
  <c r="A2206" i="120" s="1"/>
  <c r="M203" i="120"/>
  <c r="E489" i="120"/>
  <c r="E775" i="120" s="1"/>
  <c r="E1061" i="120" s="1"/>
  <c r="E1347" i="120" s="1"/>
  <c r="E1633" i="120" s="1"/>
  <c r="E1919" i="120" s="1"/>
  <c r="E2205" i="120" s="1"/>
  <c r="D489" i="120"/>
  <c r="D775" i="120" s="1"/>
  <c r="D1061" i="120" s="1"/>
  <c r="D1347" i="120" s="1"/>
  <c r="D1633" i="120" s="1"/>
  <c r="D1919" i="120" s="1"/>
  <c r="D2205" i="120" s="1"/>
  <c r="C489" i="120"/>
  <c r="C775" i="120" s="1"/>
  <c r="C1061" i="120" s="1"/>
  <c r="C1347" i="120" s="1"/>
  <c r="C1633" i="120" s="1"/>
  <c r="C1919" i="120" s="1"/>
  <c r="C2205" i="120" s="1"/>
  <c r="B489" i="120"/>
  <c r="B775" i="120" s="1"/>
  <c r="B1061" i="120" s="1"/>
  <c r="B1347" i="120" s="1"/>
  <c r="B1633" i="120" s="1"/>
  <c r="B1919" i="120" s="1"/>
  <c r="B2205" i="120" s="1"/>
  <c r="A489" i="120"/>
  <c r="A775" i="120" s="1"/>
  <c r="A1061" i="120" s="1"/>
  <c r="A1347" i="120" s="1"/>
  <c r="A1633" i="120" s="1"/>
  <c r="A1919" i="120" s="1"/>
  <c r="A2205" i="120" s="1"/>
  <c r="M202" i="120"/>
  <c r="E488" i="120"/>
  <c r="E774" i="120" s="1"/>
  <c r="E1060" i="120" s="1"/>
  <c r="E1346" i="120" s="1"/>
  <c r="E1632" i="120" s="1"/>
  <c r="E1918" i="120" s="1"/>
  <c r="E2204" i="120" s="1"/>
  <c r="D488" i="120"/>
  <c r="D774" i="120" s="1"/>
  <c r="D1060" i="120" s="1"/>
  <c r="D1346" i="120" s="1"/>
  <c r="D1632" i="120" s="1"/>
  <c r="D1918" i="120" s="1"/>
  <c r="D2204" i="120" s="1"/>
  <c r="C488" i="120"/>
  <c r="C774" i="120" s="1"/>
  <c r="C1060" i="120" s="1"/>
  <c r="C1346" i="120" s="1"/>
  <c r="C1632" i="120" s="1"/>
  <c r="C1918" i="120" s="1"/>
  <c r="C2204" i="120" s="1"/>
  <c r="B488" i="120"/>
  <c r="B774" i="120" s="1"/>
  <c r="B1060" i="120" s="1"/>
  <c r="B1346" i="120" s="1"/>
  <c r="B1632" i="120" s="1"/>
  <c r="B1918" i="120" s="1"/>
  <c r="B2204" i="120" s="1"/>
  <c r="A488" i="120"/>
  <c r="A774" i="120" s="1"/>
  <c r="A1060" i="120" s="1"/>
  <c r="A1346" i="120" s="1"/>
  <c r="A1632" i="120" s="1"/>
  <c r="A1918" i="120" s="1"/>
  <c r="A2204" i="120" s="1"/>
  <c r="M201" i="120"/>
  <c r="E487" i="120"/>
  <c r="E773" i="120" s="1"/>
  <c r="E1059" i="120" s="1"/>
  <c r="E1345" i="120" s="1"/>
  <c r="E1631" i="120" s="1"/>
  <c r="E1917" i="120" s="1"/>
  <c r="E2203" i="120" s="1"/>
  <c r="D487" i="120"/>
  <c r="D773" i="120" s="1"/>
  <c r="D1059" i="120" s="1"/>
  <c r="D1345" i="120" s="1"/>
  <c r="D1631" i="120" s="1"/>
  <c r="D1917" i="120" s="1"/>
  <c r="D2203" i="120" s="1"/>
  <c r="C487" i="120"/>
  <c r="C773" i="120" s="1"/>
  <c r="C1059" i="120" s="1"/>
  <c r="C1345" i="120" s="1"/>
  <c r="C1631" i="120" s="1"/>
  <c r="C1917" i="120" s="1"/>
  <c r="C2203" i="120" s="1"/>
  <c r="B487" i="120"/>
  <c r="B773" i="120" s="1"/>
  <c r="B1059" i="120" s="1"/>
  <c r="B1345" i="120" s="1"/>
  <c r="B1631" i="120" s="1"/>
  <c r="B1917" i="120" s="1"/>
  <c r="B2203" i="120" s="1"/>
  <c r="A487" i="120"/>
  <c r="A773" i="120" s="1"/>
  <c r="A1059" i="120" s="1"/>
  <c r="A1345" i="120" s="1"/>
  <c r="A1631" i="120" s="1"/>
  <c r="A1917" i="120" s="1"/>
  <c r="A2203" i="120" s="1"/>
  <c r="M200" i="120"/>
  <c r="E486" i="120"/>
  <c r="E772" i="120" s="1"/>
  <c r="E1058" i="120" s="1"/>
  <c r="E1344" i="120" s="1"/>
  <c r="E1630" i="120" s="1"/>
  <c r="E1916" i="120" s="1"/>
  <c r="E2202" i="120" s="1"/>
  <c r="D486" i="120"/>
  <c r="D772" i="120" s="1"/>
  <c r="D1058" i="120" s="1"/>
  <c r="D1344" i="120" s="1"/>
  <c r="D1630" i="120" s="1"/>
  <c r="D1916" i="120" s="1"/>
  <c r="D2202" i="120" s="1"/>
  <c r="B486" i="120"/>
  <c r="B772" i="120" s="1"/>
  <c r="B1058" i="120" s="1"/>
  <c r="B1344" i="120" s="1"/>
  <c r="B1630" i="120" s="1"/>
  <c r="B1916" i="120" s="1"/>
  <c r="B2202" i="120" s="1"/>
  <c r="A486" i="120"/>
  <c r="A772" i="120" s="1"/>
  <c r="A1058" i="120" s="1"/>
  <c r="A1344" i="120" s="1"/>
  <c r="A1630" i="120" s="1"/>
  <c r="A1916" i="120" s="1"/>
  <c r="A2202" i="120" s="1"/>
  <c r="M199" i="120"/>
  <c r="E485" i="120"/>
  <c r="E771" i="120" s="1"/>
  <c r="E1057" i="120" s="1"/>
  <c r="E1343" i="120" s="1"/>
  <c r="E1629" i="120" s="1"/>
  <c r="E1915" i="120" s="1"/>
  <c r="E2201" i="120" s="1"/>
  <c r="D485" i="120"/>
  <c r="D771" i="120" s="1"/>
  <c r="D1057" i="120" s="1"/>
  <c r="D1343" i="120" s="1"/>
  <c r="D1629" i="120" s="1"/>
  <c r="D1915" i="120" s="1"/>
  <c r="D2201" i="120" s="1"/>
  <c r="C485" i="120"/>
  <c r="C771" i="120" s="1"/>
  <c r="C1057" i="120" s="1"/>
  <c r="C1343" i="120" s="1"/>
  <c r="C1629" i="120" s="1"/>
  <c r="C1915" i="120" s="1"/>
  <c r="C2201" i="120" s="1"/>
  <c r="B485" i="120"/>
  <c r="B771" i="120" s="1"/>
  <c r="B1057" i="120" s="1"/>
  <c r="B1343" i="120" s="1"/>
  <c r="B1629" i="120" s="1"/>
  <c r="B1915" i="120" s="1"/>
  <c r="B2201" i="120" s="1"/>
  <c r="A485" i="120"/>
  <c r="A771" i="120" s="1"/>
  <c r="A1057" i="120" s="1"/>
  <c r="A1343" i="120" s="1"/>
  <c r="A1629" i="120" s="1"/>
  <c r="A1915" i="120" s="1"/>
  <c r="A2201" i="120" s="1"/>
  <c r="M198" i="120"/>
  <c r="E484" i="120"/>
  <c r="E770" i="120" s="1"/>
  <c r="E1056" i="120" s="1"/>
  <c r="E1342" i="120" s="1"/>
  <c r="E1628" i="120" s="1"/>
  <c r="E1914" i="120" s="1"/>
  <c r="E2200" i="120" s="1"/>
  <c r="D484" i="120"/>
  <c r="D770" i="120" s="1"/>
  <c r="D1056" i="120" s="1"/>
  <c r="D1342" i="120" s="1"/>
  <c r="D1628" i="120" s="1"/>
  <c r="D1914" i="120" s="1"/>
  <c r="D2200" i="120" s="1"/>
  <c r="C484" i="120"/>
  <c r="C770" i="120" s="1"/>
  <c r="C1056" i="120" s="1"/>
  <c r="C1342" i="120" s="1"/>
  <c r="C1628" i="120" s="1"/>
  <c r="C1914" i="120" s="1"/>
  <c r="C2200" i="120" s="1"/>
  <c r="B484" i="120"/>
  <c r="B770" i="120" s="1"/>
  <c r="B1056" i="120" s="1"/>
  <c r="B1342" i="120" s="1"/>
  <c r="B1628" i="120" s="1"/>
  <c r="B1914" i="120" s="1"/>
  <c r="B2200" i="120" s="1"/>
  <c r="A484" i="120"/>
  <c r="A770" i="120" s="1"/>
  <c r="A1056" i="120" s="1"/>
  <c r="A1342" i="120" s="1"/>
  <c r="A1628" i="120" s="1"/>
  <c r="A1914" i="120" s="1"/>
  <c r="A2200" i="120" s="1"/>
  <c r="M197" i="120"/>
  <c r="E483" i="120"/>
  <c r="E769" i="120" s="1"/>
  <c r="E1055" i="120" s="1"/>
  <c r="E1341" i="120" s="1"/>
  <c r="E1627" i="120" s="1"/>
  <c r="E1913" i="120" s="1"/>
  <c r="E2199" i="120" s="1"/>
  <c r="D483" i="120"/>
  <c r="D769" i="120" s="1"/>
  <c r="D1055" i="120" s="1"/>
  <c r="D1341" i="120" s="1"/>
  <c r="D1627" i="120" s="1"/>
  <c r="D1913" i="120" s="1"/>
  <c r="D2199" i="120" s="1"/>
  <c r="C483" i="120"/>
  <c r="C769" i="120" s="1"/>
  <c r="C1055" i="120" s="1"/>
  <c r="C1341" i="120" s="1"/>
  <c r="C1627" i="120" s="1"/>
  <c r="C1913" i="120" s="1"/>
  <c r="C2199" i="120" s="1"/>
  <c r="B483" i="120"/>
  <c r="B769" i="120" s="1"/>
  <c r="B1055" i="120" s="1"/>
  <c r="B1341" i="120" s="1"/>
  <c r="B1627" i="120" s="1"/>
  <c r="B1913" i="120" s="1"/>
  <c r="B2199" i="120" s="1"/>
  <c r="M196" i="120"/>
  <c r="E482" i="120"/>
  <c r="E768" i="120" s="1"/>
  <c r="E1054" i="120" s="1"/>
  <c r="E1340" i="120" s="1"/>
  <c r="E1626" i="120" s="1"/>
  <c r="E1912" i="120" s="1"/>
  <c r="E2198" i="120" s="1"/>
  <c r="D482" i="120"/>
  <c r="C482" i="120"/>
  <c r="C768" i="120" s="1"/>
  <c r="C1054" i="120" s="1"/>
  <c r="C1340" i="120" s="1"/>
  <c r="C1626" i="120" s="1"/>
  <c r="C1912" i="120" s="1"/>
  <c r="C2198" i="120" s="1"/>
  <c r="B482" i="120"/>
  <c r="B768" i="120" s="1"/>
  <c r="B1054" i="120" s="1"/>
  <c r="B1340" i="120" s="1"/>
  <c r="B1626" i="120" s="1"/>
  <c r="B1912" i="120" s="1"/>
  <c r="B2198" i="120" s="1"/>
  <c r="A482" i="120"/>
  <c r="A768" i="120" s="1"/>
  <c r="A1054" i="120" s="1"/>
  <c r="A1340" i="120" s="1"/>
  <c r="A1626" i="120" s="1"/>
  <c r="A1912" i="120" s="1"/>
  <c r="A2198" i="120" s="1"/>
  <c r="M195" i="120"/>
  <c r="E481" i="120"/>
  <c r="E767" i="120" s="1"/>
  <c r="E1053" i="120" s="1"/>
  <c r="E1339" i="120" s="1"/>
  <c r="E1625" i="120" s="1"/>
  <c r="E1911" i="120" s="1"/>
  <c r="E2197" i="120" s="1"/>
  <c r="D481" i="120"/>
  <c r="D767" i="120" s="1"/>
  <c r="D1053" i="120" s="1"/>
  <c r="D1339" i="120" s="1"/>
  <c r="D1625" i="120" s="1"/>
  <c r="D1911" i="120" s="1"/>
  <c r="D2197" i="120" s="1"/>
  <c r="C481" i="120"/>
  <c r="C767" i="120" s="1"/>
  <c r="C1053" i="120" s="1"/>
  <c r="C1339" i="120" s="1"/>
  <c r="C1625" i="120" s="1"/>
  <c r="C1911" i="120" s="1"/>
  <c r="C2197" i="120" s="1"/>
  <c r="B481" i="120"/>
  <c r="B767" i="120" s="1"/>
  <c r="B1053" i="120" s="1"/>
  <c r="B1339" i="120" s="1"/>
  <c r="B1625" i="120" s="1"/>
  <c r="B1911" i="120" s="1"/>
  <c r="B2197" i="120" s="1"/>
  <c r="M194" i="120"/>
  <c r="E480" i="120"/>
  <c r="E766" i="120" s="1"/>
  <c r="E1052" i="120" s="1"/>
  <c r="E1338" i="120" s="1"/>
  <c r="E1624" i="120" s="1"/>
  <c r="E1910" i="120" s="1"/>
  <c r="E2196" i="120" s="1"/>
  <c r="D480" i="120"/>
  <c r="D766" i="120" s="1"/>
  <c r="D1052" i="120" s="1"/>
  <c r="D1338" i="120" s="1"/>
  <c r="D1624" i="120" s="1"/>
  <c r="D1910" i="120" s="1"/>
  <c r="D2196" i="120" s="1"/>
  <c r="C480" i="120"/>
  <c r="C766" i="120" s="1"/>
  <c r="C1052" i="120" s="1"/>
  <c r="C1338" i="120" s="1"/>
  <c r="C1624" i="120" s="1"/>
  <c r="C1910" i="120" s="1"/>
  <c r="C2196" i="120" s="1"/>
  <c r="M193" i="120"/>
  <c r="E479" i="120"/>
  <c r="E765" i="120" s="1"/>
  <c r="E1051" i="120" s="1"/>
  <c r="E1337" i="120" s="1"/>
  <c r="E1623" i="120" s="1"/>
  <c r="E1909" i="120" s="1"/>
  <c r="E2195" i="120" s="1"/>
  <c r="D479" i="120"/>
  <c r="D765" i="120" s="1"/>
  <c r="D1051" i="120" s="1"/>
  <c r="D1337" i="120" s="1"/>
  <c r="D1623" i="120" s="1"/>
  <c r="D1909" i="120" s="1"/>
  <c r="D2195" i="120" s="1"/>
  <c r="C479" i="120"/>
  <c r="C765" i="120" s="1"/>
  <c r="C1051" i="120" s="1"/>
  <c r="C1337" i="120" s="1"/>
  <c r="C1623" i="120" s="1"/>
  <c r="C1909" i="120" s="1"/>
  <c r="C2195" i="120" s="1"/>
  <c r="B479" i="120"/>
  <c r="B765" i="120" s="1"/>
  <c r="B1051" i="120" s="1"/>
  <c r="B1337" i="120" s="1"/>
  <c r="B1623" i="120" s="1"/>
  <c r="B1909" i="120" s="1"/>
  <c r="B2195" i="120" s="1"/>
  <c r="A479" i="120"/>
  <c r="A765" i="120" s="1"/>
  <c r="A1051" i="120" s="1"/>
  <c r="A1337" i="120" s="1"/>
  <c r="A1623" i="120" s="1"/>
  <c r="A1909" i="120" s="1"/>
  <c r="A2195" i="120" s="1"/>
  <c r="M192" i="120"/>
  <c r="E478" i="120"/>
  <c r="E764" i="120" s="1"/>
  <c r="E1050" i="120" s="1"/>
  <c r="E1336" i="120" s="1"/>
  <c r="E1622" i="120" s="1"/>
  <c r="E1908" i="120" s="1"/>
  <c r="E2194" i="120" s="1"/>
  <c r="B478" i="120"/>
  <c r="B764" i="120" s="1"/>
  <c r="B1050" i="120" s="1"/>
  <c r="B1336" i="120" s="1"/>
  <c r="B1622" i="120" s="1"/>
  <c r="B1908" i="120" s="1"/>
  <c r="B2194" i="120" s="1"/>
  <c r="A478" i="120"/>
  <c r="A764" i="120" s="1"/>
  <c r="A1050" i="120" s="1"/>
  <c r="A1336" i="120" s="1"/>
  <c r="A1622" i="120" s="1"/>
  <c r="A1908" i="120" s="1"/>
  <c r="A2194" i="120" s="1"/>
  <c r="M191" i="120"/>
  <c r="E477" i="120"/>
  <c r="E763" i="120" s="1"/>
  <c r="E1049" i="120" s="1"/>
  <c r="E1335" i="120" s="1"/>
  <c r="E1621" i="120" s="1"/>
  <c r="E1907" i="120" s="1"/>
  <c r="E2193" i="120" s="1"/>
  <c r="D477" i="120"/>
  <c r="D763" i="120" s="1"/>
  <c r="D1049" i="120" s="1"/>
  <c r="D1335" i="120" s="1"/>
  <c r="D1621" i="120" s="1"/>
  <c r="D1907" i="120" s="1"/>
  <c r="D2193" i="120" s="1"/>
  <c r="C477" i="120"/>
  <c r="C763" i="120" s="1"/>
  <c r="C1049" i="120" s="1"/>
  <c r="C1335" i="120" s="1"/>
  <c r="C1621" i="120" s="1"/>
  <c r="C1907" i="120" s="1"/>
  <c r="C2193" i="120" s="1"/>
  <c r="B477" i="120"/>
  <c r="B763" i="120" s="1"/>
  <c r="B1049" i="120" s="1"/>
  <c r="B1335" i="120" s="1"/>
  <c r="B1621" i="120" s="1"/>
  <c r="B1907" i="120" s="1"/>
  <c r="B2193" i="120" s="1"/>
  <c r="A477" i="120"/>
  <c r="A763" i="120" s="1"/>
  <c r="A1049" i="120" s="1"/>
  <c r="A1335" i="120" s="1"/>
  <c r="A1621" i="120" s="1"/>
  <c r="A1907" i="120" s="1"/>
  <c r="A2193" i="120" s="1"/>
  <c r="M190" i="120"/>
  <c r="D476" i="120"/>
  <c r="D762" i="120" s="1"/>
  <c r="D1048" i="120" s="1"/>
  <c r="D1334" i="120" s="1"/>
  <c r="D1620" i="120" s="1"/>
  <c r="D1906" i="120" s="1"/>
  <c r="D2192" i="120" s="1"/>
  <c r="C476" i="120"/>
  <c r="C762" i="120" s="1"/>
  <c r="C1048" i="120" s="1"/>
  <c r="C1334" i="120" s="1"/>
  <c r="C1620" i="120" s="1"/>
  <c r="C1906" i="120" s="1"/>
  <c r="C2192" i="120" s="1"/>
  <c r="B476" i="120"/>
  <c r="B762" i="120" s="1"/>
  <c r="B1048" i="120" s="1"/>
  <c r="B1334" i="120" s="1"/>
  <c r="B1620" i="120" s="1"/>
  <c r="B1906" i="120" s="1"/>
  <c r="B2192" i="120" s="1"/>
  <c r="A476" i="120"/>
  <c r="A762" i="120" s="1"/>
  <c r="A1048" i="120" s="1"/>
  <c r="A1334" i="120" s="1"/>
  <c r="A1620" i="120" s="1"/>
  <c r="A1906" i="120" s="1"/>
  <c r="A2192" i="120" s="1"/>
  <c r="M189" i="120"/>
  <c r="E475" i="120"/>
  <c r="E761" i="120" s="1"/>
  <c r="E1047" i="120" s="1"/>
  <c r="E1333" i="120" s="1"/>
  <c r="E1619" i="120" s="1"/>
  <c r="E1905" i="120" s="1"/>
  <c r="E2191" i="120" s="1"/>
  <c r="D475" i="120"/>
  <c r="D761" i="120" s="1"/>
  <c r="D1047" i="120" s="1"/>
  <c r="D1333" i="120" s="1"/>
  <c r="D1619" i="120" s="1"/>
  <c r="D1905" i="120" s="1"/>
  <c r="D2191" i="120" s="1"/>
  <c r="C475" i="120"/>
  <c r="C761" i="120" s="1"/>
  <c r="C1047" i="120" s="1"/>
  <c r="C1333" i="120" s="1"/>
  <c r="C1619" i="120" s="1"/>
  <c r="C1905" i="120" s="1"/>
  <c r="C2191" i="120" s="1"/>
  <c r="B475" i="120"/>
  <c r="B761" i="120" s="1"/>
  <c r="B1047" i="120" s="1"/>
  <c r="B1333" i="120" s="1"/>
  <c r="B1619" i="120" s="1"/>
  <c r="B1905" i="120" s="1"/>
  <c r="B2191" i="120" s="1"/>
  <c r="A475" i="120"/>
  <c r="A761" i="120" s="1"/>
  <c r="A1047" i="120" s="1"/>
  <c r="A1333" i="120" s="1"/>
  <c r="A1619" i="120" s="1"/>
  <c r="A1905" i="120" s="1"/>
  <c r="A2191" i="120" s="1"/>
  <c r="M188" i="120"/>
  <c r="E474" i="120"/>
  <c r="E760" i="120" s="1"/>
  <c r="E1046" i="120" s="1"/>
  <c r="E1332" i="120" s="1"/>
  <c r="E1618" i="120" s="1"/>
  <c r="E1904" i="120" s="1"/>
  <c r="E2190" i="120" s="1"/>
  <c r="D474" i="120"/>
  <c r="D760" i="120" s="1"/>
  <c r="D1046" i="120" s="1"/>
  <c r="D1332" i="120" s="1"/>
  <c r="D1618" i="120" s="1"/>
  <c r="D1904" i="120" s="1"/>
  <c r="D2190" i="120" s="1"/>
  <c r="C474" i="120"/>
  <c r="C760" i="120" s="1"/>
  <c r="C1046" i="120" s="1"/>
  <c r="C1332" i="120" s="1"/>
  <c r="C1618" i="120" s="1"/>
  <c r="C1904" i="120" s="1"/>
  <c r="C2190" i="120" s="1"/>
  <c r="B474" i="120"/>
  <c r="B760" i="120" s="1"/>
  <c r="B1046" i="120" s="1"/>
  <c r="B1332" i="120" s="1"/>
  <c r="B1618" i="120" s="1"/>
  <c r="B1904" i="120" s="1"/>
  <c r="B2190" i="120" s="1"/>
  <c r="A474" i="120"/>
  <c r="A760" i="120" s="1"/>
  <c r="A1046" i="120" s="1"/>
  <c r="A1332" i="120" s="1"/>
  <c r="A1618" i="120" s="1"/>
  <c r="A1904" i="120" s="1"/>
  <c r="A2190" i="120" s="1"/>
  <c r="M187" i="120"/>
  <c r="E473" i="120"/>
  <c r="E759" i="120" s="1"/>
  <c r="E1045" i="120" s="1"/>
  <c r="E1331" i="120" s="1"/>
  <c r="E1617" i="120" s="1"/>
  <c r="E1903" i="120" s="1"/>
  <c r="E2189" i="120" s="1"/>
  <c r="D473" i="120"/>
  <c r="D759" i="120" s="1"/>
  <c r="D1045" i="120" s="1"/>
  <c r="D1331" i="120" s="1"/>
  <c r="D1617" i="120" s="1"/>
  <c r="D1903" i="120" s="1"/>
  <c r="D2189" i="120" s="1"/>
  <c r="C473" i="120"/>
  <c r="C759" i="120" s="1"/>
  <c r="C1045" i="120" s="1"/>
  <c r="C1331" i="120" s="1"/>
  <c r="C1617" i="120" s="1"/>
  <c r="C1903" i="120" s="1"/>
  <c r="C2189" i="120" s="1"/>
  <c r="B473" i="120"/>
  <c r="A473" i="120"/>
  <c r="A759" i="120" s="1"/>
  <c r="A1045" i="120" s="1"/>
  <c r="A1331" i="120" s="1"/>
  <c r="A1617" i="120" s="1"/>
  <c r="A1903" i="120" s="1"/>
  <c r="A2189" i="120" s="1"/>
  <c r="M186" i="120"/>
  <c r="B472" i="120"/>
  <c r="B758" i="120" s="1"/>
  <c r="B1044" i="120" s="1"/>
  <c r="B1330" i="120" s="1"/>
  <c r="B1616" i="120" s="1"/>
  <c r="B1902" i="120" s="1"/>
  <c r="B2188" i="120" s="1"/>
  <c r="A472" i="120"/>
  <c r="A758" i="120" s="1"/>
  <c r="A1044" i="120" s="1"/>
  <c r="A1330" i="120" s="1"/>
  <c r="A1616" i="120" s="1"/>
  <c r="A1902" i="120" s="1"/>
  <c r="A2188" i="120" s="1"/>
  <c r="M185" i="120"/>
  <c r="E471" i="120"/>
  <c r="E757" i="120" s="1"/>
  <c r="E1043" i="120" s="1"/>
  <c r="E1329" i="120" s="1"/>
  <c r="E1615" i="120" s="1"/>
  <c r="E1901" i="120" s="1"/>
  <c r="E2187" i="120" s="1"/>
  <c r="D471" i="120"/>
  <c r="D757" i="120" s="1"/>
  <c r="D1043" i="120" s="1"/>
  <c r="D1329" i="120" s="1"/>
  <c r="D1615" i="120" s="1"/>
  <c r="D1901" i="120" s="1"/>
  <c r="D2187" i="120" s="1"/>
  <c r="C471" i="120"/>
  <c r="C757" i="120" s="1"/>
  <c r="C1043" i="120" s="1"/>
  <c r="C1329" i="120" s="1"/>
  <c r="C1615" i="120" s="1"/>
  <c r="C1901" i="120" s="1"/>
  <c r="C2187" i="120" s="1"/>
  <c r="B471" i="120"/>
  <c r="B757" i="120" s="1"/>
  <c r="B1043" i="120" s="1"/>
  <c r="B1329" i="120" s="1"/>
  <c r="B1615" i="120" s="1"/>
  <c r="B1901" i="120" s="1"/>
  <c r="B2187" i="120" s="1"/>
  <c r="A471" i="120"/>
  <c r="A757" i="120" s="1"/>
  <c r="A1043" i="120" s="1"/>
  <c r="A1329" i="120" s="1"/>
  <c r="A1615" i="120" s="1"/>
  <c r="A1901" i="120" s="1"/>
  <c r="A2187" i="120" s="1"/>
  <c r="M184" i="120"/>
  <c r="D470" i="120"/>
  <c r="D756" i="120" s="1"/>
  <c r="D1042" i="120" s="1"/>
  <c r="D1328" i="120" s="1"/>
  <c r="D1614" i="120" s="1"/>
  <c r="D1900" i="120" s="1"/>
  <c r="D2186" i="120" s="1"/>
  <c r="C470" i="120"/>
  <c r="C756" i="120" s="1"/>
  <c r="C1042" i="120" s="1"/>
  <c r="C1328" i="120" s="1"/>
  <c r="C1614" i="120" s="1"/>
  <c r="C1900" i="120" s="1"/>
  <c r="C2186" i="120" s="1"/>
  <c r="B470" i="120"/>
  <c r="B756" i="120" s="1"/>
  <c r="B1042" i="120" s="1"/>
  <c r="B1328" i="120" s="1"/>
  <c r="B1614" i="120" s="1"/>
  <c r="B1900" i="120" s="1"/>
  <c r="B2186" i="120" s="1"/>
  <c r="A470" i="120"/>
  <c r="A756" i="120" s="1"/>
  <c r="A1042" i="120" s="1"/>
  <c r="A1328" i="120" s="1"/>
  <c r="A1614" i="120" s="1"/>
  <c r="A1900" i="120" s="1"/>
  <c r="A2186" i="120" s="1"/>
  <c r="M183" i="120"/>
  <c r="E469" i="120"/>
  <c r="E755" i="120" s="1"/>
  <c r="E1041" i="120" s="1"/>
  <c r="E1327" i="120" s="1"/>
  <c r="E1613" i="120" s="1"/>
  <c r="E1899" i="120" s="1"/>
  <c r="E2185" i="120" s="1"/>
  <c r="D469" i="120"/>
  <c r="D755" i="120" s="1"/>
  <c r="D1041" i="120" s="1"/>
  <c r="D1327" i="120" s="1"/>
  <c r="D1613" i="120" s="1"/>
  <c r="D1899" i="120" s="1"/>
  <c r="D2185" i="120" s="1"/>
  <c r="C469" i="120"/>
  <c r="C755" i="120" s="1"/>
  <c r="C1041" i="120" s="1"/>
  <c r="C1327" i="120" s="1"/>
  <c r="C1613" i="120" s="1"/>
  <c r="C1899" i="120" s="1"/>
  <c r="C2185" i="120" s="1"/>
  <c r="B469" i="120"/>
  <c r="B755" i="120" s="1"/>
  <c r="B1041" i="120" s="1"/>
  <c r="B1327" i="120" s="1"/>
  <c r="B1613" i="120" s="1"/>
  <c r="B1899" i="120" s="1"/>
  <c r="B2185" i="120" s="1"/>
  <c r="A469" i="120"/>
  <c r="A755" i="120" s="1"/>
  <c r="A1041" i="120" s="1"/>
  <c r="A1327" i="120" s="1"/>
  <c r="A1613" i="120" s="1"/>
  <c r="A1899" i="120" s="1"/>
  <c r="A2185" i="120" s="1"/>
  <c r="M182" i="120"/>
  <c r="E468" i="120"/>
  <c r="E754" i="120" s="1"/>
  <c r="E1040" i="120" s="1"/>
  <c r="E1326" i="120" s="1"/>
  <c r="E1612" i="120" s="1"/>
  <c r="E1898" i="120" s="1"/>
  <c r="E2184" i="120" s="1"/>
  <c r="C468" i="120"/>
  <c r="C754" i="120" s="1"/>
  <c r="C1040" i="120" s="1"/>
  <c r="C1326" i="120" s="1"/>
  <c r="C1612" i="120" s="1"/>
  <c r="C1898" i="120" s="1"/>
  <c r="C2184" i="120" s="1"/>
  <c r="B468" i="120"/>
  <c r="B754" i="120" s="1"/>
  <c r="B1040" i="120" s="1"/>
  <c r="B1326" i="120" s="1"/>
  <c r="B1612" i="120" s="1"/>
  <c r="B1898" i="120" s="1"/>
  <c r="B2184" i="120" s="1"/>
  <c r="A468" i="120"/>
  <c r="A754" i="120" s="1"/>
  <c r="A1040" i="120" s="1"/>
  <c r="A1326" i="120" s="1"/>
  <c r="A1612" i="120" s="1"/>
  <c r="A1898" i="120" s="1"/>
  <c r="A2184" i="120" s="1"/>
  <c r="M181" i="120"/>
  <c r="E467" i="120"/>
  <c r="E753" i="120" s="1"/>
  <c r="E1039" i="120" s="1"/>
  <c r="E1325" i="120" s="1"/>
  <c r="E1611" i="120" s="1"/>
  <c r="E1897" i="120" s="1"/>
  <c r="E2183" i="120" s="1"/>
  <c r="D467" i="120"/>
  <c r="D753" i="120" s="1"/>
  <c r="D1039" i="120" s="1"/>
  <c r="D1325" i="120" s="1"/>
  <c r="D1611" i="120" s="1"/>
  <c r="D1897" i="120" s="1"/>
  <c r="D2183" i="120" s="1"/>
  <c r="C467" i="120"/>
  <c r="C753" i="120" s="1"/>
  <c r="C1039" i="120" s="1"/>
  <c r="C1325" i="120" s="1"/>
  <c r="C1611" i="120" s="1"/>
  <c r="C1897" i="120" s="1"/>
  <c r="C2183" i="120" s="1"/>
  <c r="B467" i="120"/>
  <c r="B753" i="120" s="1"/>
  <c r="B1039" i="120" s="1"/>
  <c r="B1325" i="120" s="1"/>
  <c r="B1611" i="120" s="1"/>
  <c r="B1897" i="120" s="1"/>
  <c r="B2183" i="120" s="1"/>
  <c r="A467" i="120"/>
  <c r="A753" i="120" s="1"/>
  <c r="A1039" i="120" s="1"/>
  <c r="A1325" i="120" s="1"/>
  <c r="A1611" i="120" s="1"/>
  <c r="A1897" i="120" s="1"/>
  <c r="A2183" i="120" s="1"/>
  <c r="M180" i="120"/>
  <c r="C466" i="120"/>
  <c r="C752" i="120" s="1"/>
  <c r="C1038" i="120" s="1"/>
  <c r="C1324" i="120" s="1"/>
  <c r="C1610" i="120" s="1"/>
  <c r="C1896" i="120" s="1"/>
  <c r="C2182" i="120" s="1"/>
  <c r="B466" i="120"/>
  <c r="B752" i="120" s="1"/>
  <c r="B1038" i="120" s="1"/>
  <c r="B1324" i="120" s="1"/>
  <c r="B1610" i="120" s="1"/>
  <c r="B1896" i="120" s="1"/>
  <c r="B2182" i="120" s="1"/>
  <c r="A466" i="120"/>
  <c r="A752" i="120" s="1"/>
  <c r="A1038" i="120" s="1"/>
  <c r="A1324" i="120" s="1"/>
  <c r="A1610" i="120" s="1"/>
  <c r="A1896" i="120" s="1"/>
  <c r="A2182" i="120" s="1"/>
  <c r="M179" i="120"/>
  <c r="E465" i="120"/>
  <c r="E751" i="120" s="1"/>
  <c r="E1037" i="120" s="1"/>
  <c r="E1323" i="120" s="1"/>
  <c r="E1609" i="120" s="1"/>
  <c r="E1895" i="120" s="1"/>
  <c r="E2181" i="120" s="1"/>
  <c r="D465" i="120"/>
  <c r="D751" i="120" s="1"/>
  <c r="D1037" i="120" s="1"/>
  <c r="D1323" i="120" s="1"/>
  <c r="D1609" i="120" s="1"/>
  <c r="D1895" i="120" s="1"/>
  <c r="D2181" i="120" s="1"/>
  <c r="C465" i="120"/>
  <c r="C751" i="120" s="1"/>
  <c r="C1037" i="120" s="1"/>
  <c r="C1323" i="120" s="1"/>
  <c r="C1609" i="120" s="1"/>
  <c r="C1895" i="120" s="1"/>
  <c r="C2181" i="120" s="1"/>
  <c r="B465" i="120"/>
  <c r="B751" i="120" s="1"/>
  <c r="B1037" i="120" s="1"/>
  <c r="B1323" i="120" s="1"/>
  <c r="B1609" i="120" s="1"/>
  <c r="B1895" i="120" s="1"/>
  <c r="B2181" i="120" s="1"/>
  <c r="A465" i="120"/>
  <c r="A751" i="120" s="1"/>
  <c r="A1037" i="120" s="1"/>
  <c r="A1323" i="120" s="1"/>
  <c r="A1609" i="120" s="1"/>
  <c r="A1895" i="120" s="1"/>
  <c r="A2181" i="120" s="1"/>
  <c r="M178" i="120"/>
  <c r="E464" i="120"/>
  <c r="E750" i="120" s="1"/>
  <c r="E1036" i="120" s="1"/>
  <c r="E1322" i="120" s="1"/>
  <c r="E1608" i="120" s="1"/>
  <c r="E1894" i="120" s="1"/>
  <c r="E2180" i="120" s="1"/>
  <c r="B464" i="120"/>
  <c r="B750" i="120" s="1"/>
  <c r="B1036" i="120" s="1"/>
  <c r="B1322" i="120" s="1"/>
  <c r="B1608" i="120" s="1"/>
  <c r="B1894" i="120" s="1"/>
  <c r="B2180" i="120" s="1"/>
  <c r="A464" i="120"/>
  <c r="A750" i="120" s="1"/>
  <c r="A1036" i="120" s="1"/>
  <c r="A1322" i="120" s="1"/>
  <c r="A1608" i="120" s="1"/>
  <c r="A1894" i="120" s="1"/>
  <c r="A2180" i="120" s="1"/>
  <c r="M177" i="120"/>
  <c r="E463" i="120"/>
  <c r="E749" i="120" s="1"/>
  <c r="E1035" i="120" s="1"/>
  <c r="E1321" i="120" s="1"/>
  <c r="E1607" i="120" s="1"/>
  <c r="E1893" i="120" s="1"/>
  <c r="E2179" i="120" s="1"/>
  <c r="D463" i="120"/>
  <c r="D749" i="120" s="1"/>
  <c r="D1035" i="120" s="1"/>
  <c r="D1321" i="120" s="1"/>
  <c r="D1607" i="120" s="1"/>
  <c r="D1893" i="120" s="1"/>
  <c r="D2179" i="120" s="1"/>
  <c r="C463" i="120"/>
  <c r="C749" i="120" s="1"/>
  <c r="C1035" i="120" s="1"/>
  <c r="C1321" i="120" s="1"/>
  <c r="C1607" i="120" s="1"/>
  <c r="C1893" i="120" s="1"/>
  <c r="C2179" i="120" s="1"/>
  <c r="B463" i="120"/>
  <c r="B749" i="120" s="1"/>
  <c r="B1035" i="120" s="1"/>
  <c r="B1321" i="120" s="1"/>
  <c r="B1607" i="120" s="1"/>
  <c r="B1893" i="120" s="1"/>
  <c r="B2179" i="120" s="1"/>
  <c r="A463" i="120"/>
  <c r="A749" i="120" s="1"/>
  <c r="A1035" i="120" s="1"/>
  <c r="A1321" i="120" s="1"/>
  <c r="A1607" i="120" s="1"/>
  <c r="A1893" i="120" s="1"/>
  <c r="A2179" i="120" s="1"/>
  <c r="M176" i="120"/>
  <c r="B462" i="120"/>
  <c r="B748" i="120" s="1"/>
  <c r="B1034" i="120" s="1"/>
  <c r="B1320" i="120" s="1"/>
  <c r="B1606" i="120" s="1"/>
  <c r="B1892" i="120" s="1"/>
  <c r="B2178" i="120" s="1"/>
  <c r="A462" i="120"/>
  <c r="A748" i="120" s="1"/>
  <c r="A1034" i="120" s="1"/>
  <c r="A1320" i="120" s="1"/>
  <c r="A1606" i="120" s="1"/>
  <c r="A1892" i="120" s="1"/>
  <c r="A2178" i="120" s="1"/>
  <c r="M175" i="120"/>
  <c r="E461" i="120"/>
  <c r="E747" i="120" s="1"/>
  <c r="E1033" i="120" s="1"/>
  <c r="E1319" i="120" s="1"/>
  <c r="E1605" i="120" s="1"/>
  <c r="E1891" i="120" s="1"/>
  <c r="E2177" i="120" s="1"/>
  <c r="D461" i="120"/>
  <c r="D747" i="120" s="1"/>
  <c r="D1033" i="120" s="1"/>
  <c r="D1319" i="120" s="1"/>
  <c r="D1605" i="120" s="1"/>
  <c r="D1891" i="120" s="1"/>
  <c r="D2177" i="120" s="1"/>
  <c r="C461" i="120"/>
  <c r="C747" i="120" s="1"/>
  <c r="C1033" i="120" s="1"/>
  <c r="C1319" i="120" s="1"/>
  <c r="C1605" i="120" s="1"/>
  <c r="C1891" i="120" s="1"/>
  <c r="C2177" i="120" s="1"/>
  <c r="B461" i="120"/>
  <c r="B747" i="120" s="1"/>
  <c r="B1033" i="120" s="1"/>
  <c r="B1319" i="120" s="1"/>
  <c r="B1605" i="120" s="1"/>
  <c r="B1891" i="120" s="1"/>
  <c r="B2177" i="120" s="1"/>
  <c r="A461" i="120"/>
  <c r="A747" i="120" s="1"/>
  <c r="A1033" i="120" s="1"/>
  <c r="A1319" i="120" s="1"/>
  <c r="A1605" i="120" s="1"/>
  <c r="A1891" i="120" s="1"/>
  <c r="A2177" i="120" s="1"/>
  <c r="M174" i="120"/>
  <c r="E460" i="120"/>
  <c r="E746" i="120" s="1"/>
  <c r="E1032" i="120" s="1"/>
  <c r="E1318" i="120" s="1"/>
  <c r="E1604" i="120" s="1"/>
  <c r="E1890" i="120" s="1"/>
  <c r="E2176" i="120" s="1"/>
  <c r="D460" i="120"/>
  <c r="D746" i="120" s="1"/>
  <c r="D1032" i="120" s="1"/>
  <c r="D1318" i="120" s="1"/>
  <c r="D1604" i="120" s="1"/>
  <c r="D1890" i="120" s="1"/>
  <c r="D2176" i="120" s="1"/>
  <c r="C460" i="120"/>
  <c r="C746" i="120" s="1"/>
  <c r="C1032" i="120" s="1"/>
  <c r="C1318" i="120" s="1"/>
  <c r="C1604" i="120" s="1"/>
  <c r="C1890" i="120" s="1"/>
  <c r="C2176" i="120" s="1"/>
  <c r="B460" i="120"/>
  <c r="B746" i="120" s="1"/>
  <c r="B1032" i="120" s="1"/>
  <c r="B1318" i="120" s="1"/>
  <c r="B1604" i="120" s="1"/>
  <c r="B1890" i="120" s="1"/>
  <c r="B2176" i="120" s="1"/>
  <c r="A460" i="120"/>
  <c r="A746" i="120" s="1"/>
  <c r="A1032" i="120" s="1"/>
  <c r="A1318" i="120" s="1"/>
  <c r="A1604" i="120" s="1"/>
  <c r="A1890" i="120" s="1"/>
  <c r="A2176" i="120" s="1"/>
  <c r="M173" i="120"/>
  <c r="E459" i="120"/>
  <c r="E745" i="120" s="1"/>
  <c r="E1031" i="120" s="1"/>
  <c r="E1317" i="120" s="1"/>
  <c r="E1603" i="120" s="1"/>
  <c r="E1889" i="120" s="1"/>
  <c r="E2175" i="120" s="1"/>
  <c r="D459" i="120"/>
  <c r="D745" i="120" s="1"/>
  <c r="D1031" i="120" s="1"/>
  <c r="D1317" i="120" s="1"/>
  <c r="D1603" i="120" s="1"/>
  <c r="D1889" i="120" s="1"/>
  <c r="D2175" i="120" s="1"/>
  <c r="C459" i="120"/>
  <c r="C745" i="120" s="1"/>
  <c r="C1031" i="120" s="1"/>
  <c r="C1317" i="120" s="1"/>
  <c r="C1603" i="120" s="1"/>
  <c r="C1889" i="120" s="1"/>
  <c r="C2175" i="120" s="1"/>
  <c r="B459" i="120"/>
  <c r="B745" i="120" s="1"/>
  <c r="B1031" i="120" s="1"/>
  <c r="B1317" i="120" s="1"/>
  <c r="B1603" i="120" s="1"/>
  <c r="B1889" i="120" s="1"/>
  <c r="B2175" i="120" s="1"/>
  <c r="M172" i="120"/>
  <c r="E458" i="120"/>
  <c r="E744" i="120" s="1"/>
  <c r="E1030" i="120" s="1"/>
  <c r="E1316" i="120" s="1"/>
  <c r="E1602" i="120" s="1"/>
  <c r="E1888" i="120" s="1"/>
  <c r="E2174" i="120" s="1"/>
  <c r="D458" i="120"/>
  <c r="D744" i="120" s="1"/>
  <c r="D1030" i="120" s="1"/>
  <c r="D1316" i="120" s="1"/>
  <c r="D1602" i="120" s="1"/>
  <c r="D1888" i="120" s="1"/>
  <c r="D2174" i="120" s="1"/>
  <c r="C458" i="120"/>
  <c r="C744" i="120" s="1"/>
  <c r="C1030" i="120" s="1"/>
  <c r="C1316" i="120" s="1"/>
  <c r="C1602" i="120" s="1"/>
  <c r="C1888" i="120" s="1"/>
  <c r="C2174" i="120" s="1"/>
  <c r="B458" i="120"/>
  <c r="B744" i="120" s="1"/>
  <c r="B1030" i="120" s="1"/>
  <c r="B1316" i="120" s="1"/>
  <c r="B1602" i="120" s="1"/>
  <c r="B1888" i="120" s="1"/>
  <c r="B2174" i="120" s="1"/>
  <c r="A458" i="120"/>
  <c r="A744" i="120" s="1"/>
  <c r="A1030" i="120" s="1"/>
  <c r="A1316" i="120" s="1"/>
  <c r="A1602" i="120" s="1"/>
  <c r="A1888" i="120" s="1"/>
  <c r="A2174" i="120" s="1"/>
  <c r="M171" i="120"/>
  <c r="E457" i="120"/>
  <c r="E743" i="120" s="1"/>
  <c r="E1029" i="120" s="1"/>
  <c r="E1315" i="120" s="1"/>
  <c r="E1601" i="120" s="1"/>
  <c r="E1887" i="120" s="1"/>
  <c r="E2173" i="120" s="1"/>
  <c r="D457" i="120"/>
  <c r="D743" i="120" s="1"/>
  <c r="D1029" i="120" s="1"/>
  <c r="D1315" i="120" s="1"/>
  <c r="D1601" i="120" s="1"/>
  <c r="D1887" i="120" s="1"/>
  <c r="D2173" i="120" s="1"/>
  <c r="C457" i="120"/>
  <c r="C743" i="120" s="1"/>
  <c r="C1029" i="120" s="1"/>
  <c r="C1315" i="120" s="1"/>
  <c r="C1601" i="120" s="1"/>
  <c r="C1887" i="120" s="1"/>
  <c r="C2173" i="120" s="1"/>
  <c r="B457" i="120"/>
  <c r="B743" i="120" s="1"/>
  <c r="B1029" i="120" s="1"/>
  <c r="B1315" i="120" s="1"/>
  <c r="B1601" i="120" s="1"/>
  <c r="B1887" i="120" s="1"/>
  <c r="B2173" i="120" s="1"/>
  <c r="A457" i="120"/>
  <c r="A743" i="120" s="1"/>
  <c r="A1029" i="120" s="1"/>
  <c r="A1315" i="120" s="1"/>
  <c r="A1601" i="120" s="1"/>
  <c r="A1887" i="120" s="1"/>
  <c r="A2173" i="120" s="1"/>
  <c r="M170" i="120"/>
  <c r="E456" i="120"/>
  <c r="E742" i="120" s="1"/>
  <c r="E1028" i="120" s="1"/>
  <c r="E1314" i="120" s="1"/>
  <c r="E1600" i="120" s="1"/>
  <c r="E1886" i="120" s="1"/>
  <c r="E2172" i="120" s="1"/>
  <c r="D456" i="120"/>
  <c r="D742" i="120" s="1"/>
  <c r="D1028" i="120" s="1"/>
  <c r="D1314" i="120" s="1"/>
  <c r="D1600" i="120" s="1"/>
  <c r="D1886" i="120" s="1"/>
  <c r="D2172" i="120" s="1"/>
  <c r="B456" i="120"/>
  <c r="B742" i="120" s="1"/>
  <c r="B1028" i="120" s="1"/>
  <c r="B1314" i="120" s="1"/>
  <c r="B1600" i="120" s="1"/>
  <c r="B1886" i="120" s="1"/>
  <c r="B2172" i="120" s="1"/>
  <c r="A456" i="120"/>
  <c r="A742" i="120" s="1"/>
  <c r="A1028" i="120" s="1"/>
  <c r="A1314" i="120" s="1"/>
  <c r="A1600" i="120" s="1"/>
  <c r="A1886" i="120" s="1"/>
  <c r="A2172" i="120" s="1"/>
  <c r="M169" i="120"/>
  <c r="E455" i="120"/>
  <c r="E741" i="120" s="1"/>
  <c r="E1027" i="120" s="1"/>
  <c r="E1313" i="120" s="1"/>
  <c r="E1599" i="120" s="1"/>
  <c r="E1885" i="120" s="1"/>
  <c r="E2171" i="120" s="1"/>
  <c r="D455" i="120"/>
  <c r="D741" i="120" s="1"/>
  <c r="D1027" i="120" s="1"/>
  <c r="D1313" i="120" s="1"/>
  <c r="D1599" i="120" s="1"/>
  <c r="D1885" i="120" s="1"/>
  <c r="D2171" i="120" s="1"/>
  <c r="C455" i="120"/>
  <c r="C741" i="120" s="1"/>
  <c r="C1027" i="120" s="1"/>
  <c r="C1313" i="120" s="1"/>
  <c r="C1599" i="120" s="1"/>
  <c r="C1885" i="120" s="1"/>
  <c r="C2171" i="120" s="1"/>
  <c r="B455" i="120"/>
  <c r="B741" i="120" s="1"/>
  <c r="B1027" i="120" s="1"/>
  <c r="B1313" i="120" s="1"/>
  <c r="B1599" i="120" s="1"/>
  <c r="B1885" i="120" s="1"/>
  <c r="B2171" i="120" s="1"/>
  <c r="A455" i="120"/>
  <c r="A741" i="120" s="1"/>
  <c r="A1027" i="120" s="1"/>
  <c r="A1313" i="120" s="1"/>
  <c r="A1599" i="120" s="1"/>
  <c r="A1885" i="120" s="1"/>
  <c r="A2171" i="120" s="1"/>
  <c r="M168" i="120"/>
  <c r="C454" i="120"/>
  <c r="C740" i="120" s="1"/>
  <c r="C1026" i="120" s="1"/>
  <c r="C1312" i="120" s="1"/>
  <c r="C1598" i="120" s="1"/>
  <c r="C1884" i="120" s="1"/>
  <c r="C2170" i="120" s="1"/>
  <c r="B454" i="120"/>
  <c r="B740" i="120" s="1"/>
  <c r="B1026" i="120" s="1"/>
  <c r="B1312" i="120" s="1"/>
  <c r="B1598" i="120" s="1"/>
  <c r="B1884" i="120" s="1"/>
  <c r="B2170" i="120" s="1"/>
  <c r="A454" i="120"/>
  <c r="A740" i="120" s="1"/>
  <c r="A1026" i="120" s="1"/>
  <c r="A1312" i="120" s="1"/>
  <c r="A1598" i="120" s="1"/>
  <c r="A1884" i="120" s="1"/>
  <c r="A2170" i="120" s="1"/>
  <c r="M167" i="120"/>
  <c r="E453" i="120"/>
  <c r="E739" i="120" s="1"/>
  <c r="E1025" i="120" s="1"/>
  <c r="E1311" i="120" s="1"/>
  <c r="E1597" i="120" s="1"/>
  <c r="E1883" i="120" s="1"/>
  <c r="E2169" i="120" s="1"/>
  <c r="D453" i="120"/>
  <c r="D739" i="120" s="1"/>
  <c r="D1025" i="120" s="1"/>
  <c r="D1311" i="120" s="1"/>
  <c r="D1597" i="120" s="1"/>
  <c r="D1883" i="120" s="1"/>
  <c r="D2169" i="120" s="1"/>
  <c r="C453" i="120"/>
  <c r="C739" i="120" s="1"/>
  <c r="C1025" i="120" s="1"/>
  <c r="C1311" i="120" s="1"/>
  <c r="C1597" i="120" s="1"/>
  <c r="C1883" i="120" s="1"/>
  <c r="C2169" i="120" s="1"/>
  <c r="B453" i="120"/>
  <c r="B739" i="120" s="1"/>
  <c r="B1025" i="120" s="1"/>
  <c r="B1311" i="120" s="1"/>
  <c r="B1597" i="120" s="1"/>
  <c r="B1883" i="120" s="1"/>
  <c r="B2169" i="120" s="1"/>
  <c r="M166" i="120"/>
  <c r="E452" i="120"/>
  <c r="E738" i="120" s="1"/>
  <c r="E1024" i="120" s="1"/>
  <c r="E1310" i="120" s="1"/>
  <c r="E1596" i="120" s="1"/>
  <c r="E1882" i="120" s="1"/>
  <c r="E2168" i="120" s="1"/>
  <c r="D452" i="120"/>
  <c r="D738" i="120" s="1"/>
  <c r="D1024" i="120" s="1"/>
  <c r="D1310" i="120" s="1"/>
  <c r="D1596" i="120" s="1"/>
  <c r="D1882" i="120" s="1"/>
  <c r="D2168" i="120" s="1"/>
  <c r="C452" i="120"/>
  <c r="C738" i="120" s="1"/>
  <c r="C1024" i="120" s="1"/>
  <c r="C1310" i="120" s="1"/>
  <c r="C1596" i="120" s="1"/>
  <c r="C1882" i="120" s="1"/>
  <c r="C2168" i="120" s="1"/>
  <c r="B452" i="120"/>
  <c r="B738" i="120" s="1"/>
  <c r="B1024" i="120" s="1"/>
  <c r="B1310" i="120" s="1"/>
  <c r="B1596" i="120" s="1"/>
  <c r="B1882" i="120" s="1"/>
  <c r="B2168" i="120" s="1"/>
  <c r="A452" i="120"/>
  <c r="A738" i="120" s="1"/>
  <c r="A1024" i="120" s="1"/>
  <c r="A1310" i="120" s="1"/>
  <c r="A1596" i="120" s="1"/>
  <c r="A1882" i="120" s="1"/>
  <c r="A2168" i="120" s="1"/>
  <c r="M165" i="120"/>
  <c r="E451" i="120"/>
  <c r="E737" i="120" s="1"/>
  <c r="E1023" i="120" s="1"/>
  <c r="E1309" i="120" s="1"/>
  <c r="E1595" i="120" s="1"/>
  <c r="E1881" i="120" s="1"/>
  <c r="E2167" i="120" s="1"/>
  <c r="D451" i="120"/>
  <c r="D737" i="120" s="1"/>
  <c r="D1023" i="120" s="1"/>
  <c r="D1309" i="120" s="1"/>
  <c r="D1595" i="120" s="1"/>
  <c r="D1881" i="120" s="1"/>
  <c r="D2167" i="120" s="1"/>
  <c r="C451" i="120"/>
  <c r="C737" i="120" s="1"/>
  <c r="C1023" i="120" s="1"/>
  <c r="C1309" i="120" s="1"/>
  <c r="C1595" i="120" s="1"/>
  <c r="C1881" i="120" s="1"/>
  <c r="C2167" i="120" s="1"/>
  <c r="B451" i="120"/>
  <c r="B737" i="120" s="1"/>
  <c r="B1023" i="120" s="1"/>
  <c r="B1309" i="120" s="1"/>
  <c r="B1595" i="120" s="1"/>
  <c r="B1881" i="120" s="1"/>
  <c r="B2167" i="120" s="1"/>
  <c r="A451" i="120"/>
  <c r="A737" i="120" s="1"/>
  <c r="A1023" i="120" s="1"/>
  <c r="A1309" i="120" s="1"/>
  <c r="A1595" i="120" s="1"/>
  <c r="A1881" i="120" s="1"/>
  <c r="A2167" i="120" s="1"/>
  <c r="M164" i="120"/>
  <c r="E450" i="120"/>
  <c r="E736" i="120" s="1"/>
  <c r="E1022" i="120" s="1"/>
  <c r="E1308" i="120" s="1"/>
  <c r="E1594" i="120" s="1"/>
  <c r="E1880" i="120" s="1"/>
  <c r="E2166" i="120" s="1"/>
  <c r="D450" i="120"/>
  <c r="D736" i="120" s="1"/>
  <c r="D1022" i="120" s="1"/>
  <c r="D1308" i="120" s="1"/>
  <c r="D1594" i="120" s="1"/>
  <c r="D1880" i="120" s="1"/>
  <c r="D2166" i="120" s="1"/>
  <c r="C450" i="120"/>
  <c r="C736" i="120" s="1"/>
  <c r="C1022" i="120" s="1"/>
  <c r="C1308" i="120" s="1"/>
  <c r="C1594" i="120" s="1"/>
  <c r="C1880" i="120" s="1"/>
  <c r="C2166" i="120" s="1"/>
  <c r="B450" i="120"/>
  <c r="B736" i="120" s="1"/>
  <c r="B1022" i="120" s="1"/>
  <c r="B1308" i="120" s="1"/>
  <c r="B1594" i="120" s="1"/>
  <c r="B1880" i="120" s="1"/>
  <c r="B2166" i="120" s="1"/>
  <c r="M163" i="120"/>
  <c r="E449" i="120"/>
  <c r="E735" i="120" s="1"/>
  <c r="E1021" i="120" s="1"/>
  <c r="E1307" i="120" s="1"/>
  <c r="E1593" i="120" s="1"/>
  <c r="E1879" i="120" s="1"/>
  <c r="E2165" i="120" s="1"/>
  <c r="D449" i="120"/>
  <c r="D735" i="120" s="1"/>
  <c r="D1021" i="120" s="1"/>
  <c r="D1307" i="120" s="1"/>
  <c r="D1593" i="120" s="1"/>
  <c r="D1879" i="120" s="1"/>
  <c r="D2165" i="120" s="1"/>
  <c r="C449" i="120"/>
  <c r="C735" i="120" s="1"/>
  <c r="C1021" i="120" s="1"/>
  <c r="C1307" i="120" s="1"/>
  <c r="C1593" i="120" s="1"/>
  <c r="C1879" i="120" s="1"/>
  <c r="C2165" i="120" s="1"/>
  <c r="B449" i="120"/>
  <c r="B735" i="120" s="1"/>
  <c r="B1021" i="120" s="1"/>
  <c r="B1307" i="120" s="1"/>
  <c r="B1593" i="120" s="1"/>
  <c r="B1879" i="120" s="1"/>
  <c r="B2165" i="120" s="1"/>
  <c r="A449" i="120"/>
  <c r="A735" i="120" s="1"/>
  <c r="A1021" i="120" s="1"/>
  <c r="A1307" i="120" s="1"/>
  <c r="A1593" i="120" s="1"/>
  <c r="A1879" i="120" s="1"/>
  <c r="A2165" i="120" s="1"/>
  <c r="M162" i="120"/>
  <c r="E448" i="120"/>
  <c r="E734" i="120" s="1"/>
  <c r="E1020" i="120" s="1"/>
  <c r="E1306" i="120" s="1"/>
  <c r="E1592" i="120" s="1"/>
  <c r="E1878" i="120" s="1"/>
  <c r="E2164" i="120" s="1"/>
  <c r="D448" i="120"/>
  <c r="D734" i="120" s="1"/>
  <c r="D1020" i="120" s="1"/>
  <c r="D1306" i="120" s="1"/>
  <c r="D1592" i="120" s="1"/>
  <c r="D1878" i="120" s="1"/>
  <c r="D2164" i="120" s="1"/>
  <c r="C448" i="120"/>
  <c r="C734" i="120" s="1"/>
  <c r="C1020" i="120" s="1"/>
  <c r="C1306" i="120" s="1"/>
  <c r="C1592" i="120" s="1"/>
  <c r="C1878" i="120" s="1"/>
  <c r="C2164" i="120" s="1"/>
  <c r="B448" i="120"/>
  <c r="B734" i="120" s="1"/>
  <c r="B1020" i="120" s="1"/>
  <c r="B1306" i="120" s="1"/>
  <c r="B1592" i="120" s="1"/>
  <c r="B1878" i="120" s="1"/>
  <c r="B2164" i="120" s="1"/>
  <c r="A448" i="120"/>
  <c r="A734" i="120" s="1"/>
  <c r="A1020" i="120" s="1"/>
  <c r="A1306" i="120" s="1"/>
  <c r="A1592" i="120" s="1"/>
  <c r="A1878" i="120" s="1"/>
  <c r="A2164" i="120" s="1"/>
  <c r="M161" i="120"/>
  <c r="D447" i="120"/>
  <c r="D733" i="120" s="1"/>
  <c r="D1019" i="120" s="1"/>
  <c r="D1305" i="120" s="1"/>
  <c r="D1591" i="120" s="1"/>
  <c r="D1877" i="120" s="1"/>
  <c r="D2163" i="120" s="1"/>
  <c r="C447" i="120"/>
  <c r="C733" i="120" s="1"/>
  <c r="C1019" i="120" s="1"/>
  <c r="C1305" i="120" s="1"/>
  <c r="C1591" i="120" s="1"/>
  <c r="C1877" i="120" s="1"/>
  <c r="C2163" i="120" s="1"/>
  <c r="B447" i="120"/>
  <c r="B733" i="120" s="1"/>
  <c r="B1019" i="120" s="1"/>
  <c r="B1305" i="120" s="1"/>
  <c r="B1591" i="120" s="1"/>
  <c r="B1877" i="120" s="1"/>
  <c r="B2163" i="120" s="1"/>
  <c r="M160" i="120"/>
  <c r="E446" i="120"/>
  <c r="E732" i="120" s="1"/>
  <c r="E1018" i="120" s="1"/>
  <c r="E1304" i="120" s="1"/>
  <c r="E1590" i="120" s="1"/>
  <c r="E1876" i="120" s="1"/>
  <c r="E2162" i="120" s="1"/>
  <c r="D446" i="120"/>
  <c r="D732" i="120" s="1"/>
  <c r="D1018" i="120" s="1"/>
  <c r="D1304" i="120" s="1"/>
  <c r="D1590" i="120" s="1"/>
  <c r="D1876" i="120" s="1"/>
  <c r="D2162" i="120" s="1"/>
  <c r="C446" i="120"/>
  <c r="C732" i="120" s="1"/>
  <c r="C1018" i="120" s="1"/>
  <c r="C1304" i="120" s="1"/>
  <c r="C1590" i="120" s="1"/>
  <c r="C1876" i="120" s="1"/>
  <c r="C2162" i="120" s="1"/>
  <c r="B446" i="120"/>
  <c r="B732" i="120" s="1"/>
  <c r="B1018" i="120" s="1"/>
  <c r="B1304" i="120" s="1"/>
  <c r="B1590" i="120" s="1"/>
  <c r="B1876" i="120" s="1"/>
  <c r="B2162" i="120" s="1"/>
  <c r="M159" i="120"/>
  <c r="E445" i="120"/>
  <c r="E731" i="120" s="1"/>
  <c r="E1017" i="120" s="1"/>
  <c r="E1303" i="120" s="1"/>
  <c r="E1589" i="120" s="1"/>
  <c r="E1875" i="120" s="1"/>
  <c r="E2161" i="120" s="1"/>
  <c r="D445" i="120"/>
  <c r="D731" i="120" s="1"/>
  <c r="D1017" i="120" s="1"/>
  <c r="D1303" i="120" s="1"/>
  <c r="D1589" i="120" s="1"/>
  <c r="D1875" i="120" s="1"/>
  <c r="D2161" i="120" s="1"/>
  <c r="C445" i="120"/>
  <c r="C731" i="120" s="1"/>
  <c r="C1017" i="120" s="1"/>
  <c r="C1303" i="120" s="1"/>
  <c r="C1589" i="120" s="1"/>
  <c r="C1875" i="120" s="1"/>
  <c r="C2161" i="120" s="1"/>
  <c r="B445" i="120"/>
  <c r="B731" i="120" s="1"/>
  <c r="B1017" i="120" s="1"/>
  <c r="B1303" i="120" s="1"/>
  <c r="B1589" i="120" s="1"/>
  <c r="B1875" i="120" s="1"/>
  <c r="B2161" i="120" s="1"/>
  <c r="M158" i="120"/>
  <c r="E444" i="120"/>
  <c r="E730" i="120" s="1"/>
  <c r="E1016" i="120" s="1"/>
  <c r="E1302" i="120" s="1"/>
  <c r="E1588" i="120" s="1"/>
  <c r="E1874" i="120" s="1"/>
  <c r="E2160" i="120" s="1"/>
  <c r="D444" i="120"/>
  <c r="D730" i="120" s="1"/>
  <c r="D1016" i="120" s="1"/>
  <c r="D1302" i="120" s="1"/>
  <c r="D1588" i="120" s="1"/>
  <c r="D1874" i="120" s="1"/>
  <c r="D2160" i="120" s="1"/>
  <c r="B444" i="120"/>
  <c r="B730" i="120" s="1"/>
  <c r="B1016" i="120" s="1"/>
  <c r="B1302" i="120" s="1"/>
  <c r="B1588" i="120" s="1"/>
  <c r="B1874" i="120" s="1"/>
  <c r="B2160" i="120" s="1"/>
  <c r="A444" i="120"/>
  <c r="A730" i="120" s="1"/>
  <c r="A1016" i="120" s="1"/>
  <c r="A1302" i="120" s="1"/>
  <c r="A1588" i="120" s="1"/>
  <c r="A1874" i="120" s="1"/>
  <c r="A2160" i="120" s="1"/>
  <c r="M157" i="120"/>
  <c r="E443" i="120"/>
  <c r="E729" i="120" s="1"/>
  <c r="E1015" i="120" s="1"/>
  <c r="E1301" i="120" s="1"/>
  <c r="E1587" i="120" s="1"/>
  <c r="E1873" i="120" s="1"/>
  <c r="E2159" i="120" s="1"/>
  <c r="D443" i="120"/>
  <c r="D729" i="120" s="1"/>
  <c r="D1015" i="120" s="1"/>
  <c r="D1301" i="120" s="1"/>
  <c r="D1587" i="120" s="1"/>
  <c r="D1873" i="120" s="1"/>
  <c r="D2159" i="120" s="1"/>
  <c r="C443" i="120"/>
  <c r="C729" i="120" s="1"/>
  <c r="C1015" i="120" s="1"/>
  <c r="C1301" i="120" s="1"/>
  <c r="C1587" i="120" s="1"/>
  <c r="C1873" i="120" s="1"/>
  <c r="C2159" i="120" s="1"/>
  <c r="B443" i="120"/>
  <c r="B729" i="120" s="1"/>
  <c r="B1015" i="120" s="1"/>
  <c r="B1301" i="120" s="1"/>
  <c r="B1587" i="120" s="1"/>
  <c r="B1873" i="120" s="1"/>
  <c r="B2159" i="120" s="1"/>
  <c r="A443" i="120"/>
  <c r="A729" i="120" s="1"/>
  <c r="A1015" i="120" s="1"/>
  <c r="A1301" i="120" s="1"/>
  <c r="A1587" i="120" s="1"/>
  <c r="A1873" i="120" s="1"/>
  <c r="A2159" i="120" s="1"/>
  <c r="M156" i="120"/>
  <c r="E442" i="120"/>
  <c r="E728" i="120" s="1"/>
  <c r="E1014" i="120" s="1"/>
  <c r="E1300" i="120" s="1"/>
  <c r="E1586" i="120" s="1"/>
  <c r="E1872" i="120" s="1"/>
  <c r="E2158" i="120" s="1"/>
  <c r="D442" i="120"/>
  <c r="D728" i="120" s="1"/>
  <c r="D1014" i="120" s="1"/>
  <c r="D1300" i="120" s="1"/>
  <c r="D1586" i="120" s="1"/>
  <c r="D1872" i="120" s="1"/>
  <c r="D2158" i="120" s="1"/>
  <c r="C442" i="120"/>
  <c r="C728" i="120" s="1"/>
  <c r="C1014" i="120" s="1"/>
  <c r="C1300" i="120" s="1"/>
  <c r="C1586" i="120" s="1"/>
  <c r="C1872" i="120" s="1"/>
  <c r="C2158" i="120" s="1"/>
  <c r="B442" i="120"/>
  <c r="B728" i="120" s="1"/>
  <c r="B1014" i="120" s="1"/>
  <c r="B1300" i="120" s="1"/>
  <c r="B1586" i="120" s="1"/>
  <c r="B1872" i="120" s="1"/>
  <c r="B2158" i="120" s="1"/>
  <c r="A442" i="120"/>
  <c r="A728" i="120" s="1"/>
  <c r="A1014" i="120" s="1"/>
  <c r="A1300" i="120" s="1"/>
  <c r="A1586" i="120" s="1"/>
  <c r="A1872" i="120" s="1"/>
  <c r="A2158" i="120" s="1"/>
  <c r="M155" i="120"/>
  <c r="E441" i="120"/>
  <c r="E727" i="120" s="1"/>
  <c r="E1013" i="120" s="1"/>
  <c r="E1299" i="120" s="1"/>
  <c r="E1585" i="120" s="1"/>
  <c r="E1871" i="120" s="1"/>
  <c r="E2157" i="120" s="1"/>
  <c r="D441" i="120"/>
  <c r="D727" i="120" s="1"/>
  <c r="D1013" i="120" s="1"/>
  <c r="D1299" i="120" s="1"/>
  <c r="D1585" i="120" s="1"/>
  <c r="D1871" i="120" s="1"/>
  <c r="D2157" i="120" s="1"/>
  <c r="C441" i="120"/>
  <c r="C727" i="120" s="1"/>
  <c r="C1013" i="120" s="1"/>
  <c r="C1299" i="120" s="1"/>
  <c r="C1585" i="120" s="1"/>
  <c r="C1871" i="120" s="1"/>
  <c r="C2157" i="120" s="1"/>
  <c r="B441" i="120"/>
  <c r="B727" i="120" s="1"/>
  <c r="B1013" i="120" s="1"/>
  <c r="B1299" i="120" s="1"/>
  <c r="B1585" i="120" s="1"/>
  <c r="B1871" i="120" s="1"/>
  <c r="B2157" i="120" s="1"/>
  <c r="A441" i="120"/>
  <c r="A727" i="120" s="1"/>
  <c r="A1013" i="120" s="1"/>
  <c r="A1299" i="120" s="1"/>
  <c r="A1585" i="120" s="1"/>
  <c r="A1871" i="120" s="1"/>
  <c r="A2157" i="120" s="1"/>
  <c r="M154" i="120"/>
  <c r="E440" i="120"/>
  <c r="E726" i="120" s="1"/>
  <c r="E1012" i="120" s="1"/>
  <c r="E1298" i="120" s="1"/>
  <c r="E1584" i="120" s="1"/>
  <c r="E1870" i="120" s="1"/>
  <c r="E2156" i="120" s="1"/>
  <c r="D440" i="120"/>
  <c r="D726" i="120" s="1"/>
  <c r="D1012" i="120" s="1"/>
  <c r="D1298" i="120" s="1"/>
  <c r="D1584" i="120" s="1"/>
  <c r="D1870" i="120" s="1"/>
  <c r="D2156" i="120" s="1"/>
  <c r="B440" i="120"/>
  <c r="B726" i="120" s="1"/>
  <c r="B1012" i="120" s="1"/>
  <c r="B1298" i="120" s="1"/>
  <c r="B1584" i="120" s="1"/>
  <c r="B1870" i="120" s="1"/>
  <c r="B2156" i="120" s="1"/>
  <c r="A440" i="120"/>
  <c r="A726" i="120" s="1"/>
  <c r="A1012" i="120" s="1"/>
  <c r="A1298" i="120" s="1"/>
  <c r="A1584" i="120" s="1"/>
  <c r="A1870" i="120" s="1"/>
  <c r="A2156" i="120" s="1"/>
  <c r="M153" i="120"/>
  <c r="E439" i="120"/>
  <c r="E725" i="120" s="1"/>
  <c r="E1011" i="120" s="1"/>
  <c r="E1297" i="120" s="1"/>
  <c r="E1583" i="120" s="1"/>
  <c r="E1869" i="120" s="1"/>
  <c r="E2155" i="120" s="1"/>
  <c r="D439" i="120"/>
  <c r="D725" i="120" s="1"/>
  <c r="D1011" i="120" s="1"/>
  <c r="D1297" i="120" s="1"/>
  <c r="D1583" i="120" s="1"/>
  <c r="D1869" i="120" s="1"/>
  <c r="D2155" i="120" s="1"/>
  <c r="C439" i="120"/>
  <c r="C725" i="120" s="1"/>
  <c r="C1011" i="120" s="1"/>
  <c r="C1297" i="120" s="1"/>
  <c r="C1583" i="120" s="1"/>
  <c r="C1869" i="120" s="1"/>
  <c r="C2155" i="120" s="1"/>
  <c r="B439" i="120"/>
  <c r="B725" i="120" s="1"/>
  <c r="B1011" i="120" s="1"/>
  <c r="B1297" i="120" s="1"/>
  <c r="B1583" i="120" s="1"/>
  <c r="B1869" i="120" s="1"/>
  <c r="B2155" i="120" s="1"/>
  <c r="A439" i="120"/>
  <c r="A725" i="120" s="1"/>
  <c r="A1011" i="120" s="1"/>
  <c r="A1297" i="120" s="1"/>
  <c r="A1583" i="120" s="1"/>
  <c r="A1869" i="120" s="1"/>
  <c r="A2155" i="120" s="1"/>
  <c r="M152" i="120"/>
  <c r="B438" i="120"/>
  <c r="B724" i="120" s="1"/>
  <c r="B1010" i="120" s="1"/>
  <c r="B1296" i="120" s="1"/>
  <c r="B1582" i="120" s="1"/>
  <c r="B1868" i="120" s="1"/>
  <c r="B2154" i="120" s="1"/>
  <c r="A438" i="120"/>
  <c r="A724" i="120" s="1"/>
  <c r="A1010" i="120" s="1"/>
  <c r="A1296" i="120" s="1"/>
  <c r="A1582" i="120" s="1"/>
  <c r="A1868" i="120" s="1"/>
  <c r="A2154" i="120" s="1"/>
  <c r="M151" i="120"/>
  <c r="E437" i="120"/>
  <c r="E723" i="120" s="1"/>
  <c r="E1009" i="120" s="1"/>
  <c r="E1295" i="120" s="1"/>
  <c r="E1581" i="120" s="1"/>
  <c r="E1867" i="120" s="1"/>
  <c r="E2153" i="120" s="1"/>
  <c r="D437" i="120"/>
  <c r="D723" i="120" s="1"/>
  <c r="D1009" i="120" s="1"/>
  <c r="D1295" i="120" s="1"/>
  <c r="D1581" i="120" s="1"/>
  <c r="D1867" i="120" s="1"/>
  <c r="D2153" i="120" s="1"/>
  <c r="C437" i="120"/>
  <c r="C723" i="120" s="1"/>
  <c r="C1009" i="120" s="1"/>
  <c r="C1295" i="120" s="1"/>
  <c r="C1581" i="120" s="1"/>
  <c r="C1867" i="120" s="1"/>
  <c r="C2153" i="120" s="1"/>
  <c r="B437" i="120"/>
  <c r="B723" i="120" s="1"/>
  <c r="B1009" i="120" s="1"/>
  <c r="B1295" i="120" s="1"/>
  <c r="B1581" i="120" s="1"/>
  <c r="B1867" i="120" s="1"/>
  <c r="B2153" i="120" s="1"/>
  <c r="M150" i="120"/>
  <c r="E436" i="120"/>
  <c r="E722" i="120" s="1"/>
  <c r="E1008" i="120" s="1"/>
  <c r="E1294" i="120" s="1"/>
  <c r="E1580" i="120" s="1"/>
  <c r="E1866" i="120" s="1"/>
  <c r="E2152" i="120" s="1"/>
  <c r="D436" i="120"/>
  <c r="D722" i="120" s="1"/>
  <c r="D1008" i="120" s="1"/>
  <c r="D1294" i="120" s="1"/>
  <c r="D1580" i="120" s="1"/>
  <c r="D1866" i="120" s="1"/>
  <c r="D2152" i="120" s="1"/>
  <c r="C436" i="120"/>
  <c r="C722" i="120" s="1"/>
  <c r="C1008" i="120" s="1"/>
  <c r="C1294" i="120" s="1"/>
  <c r="C1580" i="120" s="1"/>
  <c r="C1866" i="120" s="1"/>
  <c r="C2152" i="120" s="1"/>
  <c r="B436" i="120"/>
  <c r="B722" i="120" s="1"/>
  <c r="B1008" i="120" s="1"/>
  <c r="B1294" i="120" s="1"/>
  <c r="B1580" i="120" s="1"/>
  <c r="B1866" i="120" s="1"/>
  <c r="B2152" i="120" s="1"/>
  <c r="A436" i="120"/>
  <c r="A722" i="120" s="1"/>
  <c r="A1008" i="120" s="1"/>
  <c r="A1294" i="120" s="1"/>
  <c r="A1580" i="120" s="1"/>
  <c r="A1866" i="120" s="1"/>
  <c r="A2152" i="120" s="1"/>
  <c r="M149" i="120"/>
  <c r="E435" i="120"/>
  <c r="E721" i="120" s="1"/>
  <c r="E1007" i="120" s="1"/>
  <c r="E1293" i="120" s="1"/>
  <c r="E1579" i="120" s="1"/>
  <c r="E1865" i="120" s="1"/>
  <c r="E2151" i="120" s="1"/>
  <c r="D435" i="120"/>
  <c r="D721" i="120" s="1"/>
  <c r="D1007" i="120" s="1"/>
  <c r="D1293" i="120" s="1"/>
  <c r="D1579" i="120" s="1"/>
  <c r="D1865" i="120" s="1"/>
  <c r="D2151" i="120" s="1"/>
  <c r="C435" i="120"/>
  <c r="C721" i="120" s="1"/>
  <c r="C1007" i="120" s="1"/>
  <c r="C1293" i="120" s="1"/>
  <c r="C1579" i="120" s="1"/>
  <c r="C1865" i="120" s="1"/>
  <c r="C2151" i="120" s="1"/>
  <c r="B435" i="120"/>
  <c r="B721" i="120" s="1"/>
  <c r="B1007" i="120" s="1"/>
  <c r="B1293" i="120" s="1"/>
  <c r="B1579" i="120" s="1"/>
  <c r="B1865" i="120" s="1"/>
  <c r="B2151" i="120" s="1"/>
  <c r="A435" i="120"/>
  <c r="A721" i="120" s="1"/>
  <c r="A1007" i="120" s="1"/>
  <c r="A1293" i="120" s="1"/>
  <c r="A1579" i="120" s="1"/>
  <c r="A1865" i="120" s="1"/>
  <c r="A2151" i="120" s="1"/>
  <c r="M148" i="120"/>
  <c r="D434" i="120"/>
  <c r="D720" i="120" s="1"/>
  <c r="D1006" i="120" s="1"/>
  <c r="D1292" i="120" s="1"/>
  <c r="D1578" i="120" s="1"/>
  <c r="D1864" i="120" s="1"/>
  <c r="D2150" i="120" s="1"/>
  <c r="C434" i="120"/>
  <c r="C720" i="120" s="1"/>
  <c r="C1006" i="120" s="1"/>
  <c r="C1292" i="120" s="1"/>
  <c r="C1578" i="120" s="1"/>
  <c r="C1864" i="120" s="1"/>
  <c r="C2150" i="120" s="1"/>
  <c r="B434" i="120"/>
  <c r="B720" i="120" s="1"/>
  <c r="B1006" i="120" s="1"/>
  <c r="B1292" i="120" s="1"/>
  <c r="B1578" i="120" s="1"/>
  <c r="B1864" i="120" s="1"/>
  <c r="B2150" i="120" s="1"/>
  <c r="A434" i="120"/>
  <c r="A720" i="120" s="1"/>
  <c r="A1006" i="120" s="1"/>
  <c r="A1292" i="120" s="1"/>
  <c r="A1578" i="120" s="1"/>
  <c r="A1864" i="120" s="1"/>
  <c r="A2150" i="120" s="1"/>
  <c r="M147" i="120"/>
  <c r="E433" i="120"/>
  <c r="E719" i="120" s="1"/>
  <c r="E1005" i="120" s="1"/>
  <c r="E1291" i="120" s="1"/>
  <c r="E1577" i="120" s="1"/>
  <c r="E1863" i="120" s="1"/>
  <c r="E2149" i="120" s="1"/>
  <c r="D433" i="120"/>
  <c r="D719" i="120" s="1"/>
  <c r="D1005" i="120" s="1"/>
  <c r="D1291" i="120" s="1"/>
  <c r="D1577" i="120" s="1"/>
  <c r="D1863" i="120" s="1"/>
  <c r="D2149" i="120" s="1"/>
  <c r="C433" i="120"/>
  <c r="C719" i="120" s="1"/>
  <c r="C1005" i="120" s="1"/>
  <c r="C1291" i="120" s="1"/>
  <c r="C1577" i="120" s="1"/>
  <c r="C1863" i="120" s="1"/>
  <c r="C2149" i="120" s="1"/>
  <c r="B433" i="120"/>
  <c r="B719" i="120" s="1"/>
  <c r="B1005" i="120" s="1"/>
  <c r="B1291" i="120" s="1"/>
  <c r="B1577" i="120" s="1"/>
  <c r="B1863" i="120" s="1"/>
  <c r="B2149" i="120" s="1"/>
  <c r="A433" i="120"/>
  <c r="A719" i="120" s="1"/>
  <c r="A1005" i="120" s="1"/>
  <c r="A1291" i="120" s="1"/>
  <c r="A1577" i="120" s="1"/>
  <c r="A1863" i="120" s="1"/>
  <c r="A2149" i="120" s="1"/>
  <c r="M146" i="120"/>
  <c r="E432" i="120"/>
  <c r="E718" i="120" s="1"/>
  <c r="E1004" i="120" s="1"/>
  <c r="E1290" i="120" s="1"/>
  <c r="E1576" i="120" s="1"/>
  <c r="E1862" i="120" s="1"/>
  <c r="E2148" i="120" s="1"/>
  <c r="D432" i="120"/>
  <c r="D718" i="120" s="1"/>
  <c r="D1004" i="120" s="1"/>
  <c r="D1290" i="120" s="1"/>
  <c r="D1576" i="120" s="1"/>
  <c r="D1862" i="120" s="1"/>
  <c r="D2148" i="120" s="1"/>
  <c r="C432" i="120"/>
  <c r="C718" i="120" s="1"/>
  <c r="C1004" i="120" s="1"/>
  <c r="C1290" i="120" s="1"/>
  <c r="C1576" i="120" s="1"/>
  <c r="C1862" i="120" s="1"/>
  <c r="C2148" i="120" s="1"/>
  <c r="B432" i="120"/>
  <c r="B718" i="120" s="1"/>
  <c r="B1004" i="120" s="1"/>
  <c r="B1290" i="120" s="1"/>
  <c r="B1576" i="120" s="1"/>
  <c r="B1862" i="120" s="1"/>
  <c r="B2148" i="120" s="1"/>
  <c r="A432" i="120"/>
  <c r="A718" i="120" s="1"/>
  <c r="A1004" i="120" s="1"/>
  <c r="A1290" i="120" s="1"/>
  <c r="A1576" i="120" s="1"/>
  <c r="A1862" i="120" s="1"/>
  <c r="A2148" i="120" s="1"/>
  <c r="M145" i="120"/>
  <c r="E431" i="120"/>
  <c r="E717" i="120" s="1"/>
  <c r="E1003" i="120" s="1"/>
  <c r="E1289" i="120" s="1"/>
  <c r="E1575" i="120" s="1"/>
  <c r="E1861" i="120" s="1"/>
  <c r="E2147" i="120" s="1"/>
  <c r="D431" i="120"/>
  <c r="D717" i="120" s="1"/>
  <c r="D1003" i="120" s="1"/>
  <c r="D1289" i="120" s="1"/>
  <c r="D1575" i="120" s="1"/>
  <c r="D1861" i="120" s="1"/>
  <c r="D2147" i="120" s="1"/>
  <c r="C431" i="120"/>
  <c r="C717" i="120" s="1"/>
  <c r="C1003" i="120" s="1"/>
  <c r="C1289" i="120" s="1"/>
  <c r="C1575" i="120" s="1"/>
  <c r="C1861" i="120" s="1"/>
  <c r="C2147" i="120" s="1"/>
  <c r="B431" i="120"/>
  <c r="B717" i="120" s="1"/>
  <c r="B1003" i="120" s="1"/>
  <c r="B1289" i="120" s="1"/>
  <c r="B1575" i="120" s="1"/>
  <c r="B1861" i="120" s="1"/>
  <c r="B2147" i="120" s="1"/>
  <c r="A431" i="120"/>
  <c r="A717" i="120" s="1"/>
  <c r="A1003" i="120" s="1"/>
  <c r="A1289" i="120" s="1"/>
  <c r="A1575" i="120" s="1"/>
  <c r="A1861" i="120" s="1"/>
  <c r="A2147" i="120" s="1"/>
  <c r="M144" i="120"/>
  <c r="E430" i="120"/>
  <c r="E716" i="120" s="1"/>
  <c r="E1002" i="120" s="1"/>
  <c r="E1288" i="120" s="1"/>
  <c r="E1574" i="120" s="1"/>
  <c r="E1860" i="120" s="1"/>
  <c r="E2146" i="120" s="1"/>
  <c r="D430" i="120"/>
  <c r="D716" i="120" s="1"/>
  <c r="D1002" i="120" s="1"/>
  <c r="D1288" i="120" s="1"/>
  <c r="D1574" i="120" s="1"/>
  <c r="D1860" i="120" s="1"/>
  <c r="D2146" i="120" s="1"/>
  <c r="C430" i="120"/>
  <c r="C716" i="120" s="1"/>
  <c r="C1002" i="120" s="1"/>
  <c r="C1288" i="120" s="1"/>
  <c r="C1574" i="120" s="1"/>
  <c r="C1860" i="120" s="1"/>
  <c r="C2146" i="120" s="1"/>
  <c r="M143" i="120"/>
  <c r="E429" i="120"/>
  <c r="E715" i="120" s="1"/>
  <c r="E1001" i="120" s="1"/>
  <c r="E1287" i="120" s="1"/>
  <c r="E1573" i="120" s="1"/>
  <c r="E1859" i="120" s="1"/>
  <c r="E2145" i="120" s="1"/>
  <c r="D429" i="120"/>
  <c r="D715" i="120" s="1"/>
  <c r="D1001" i="120" s="1"/>
  <c r="D1287" i="120" s="1"/>
  <c r="D1573" i="120" s="1"/>
  <c r="D1859" i="120" s="1"/>
  <c r="D2145" i="120" s="1"/>
  <c r="C429" i="120"/>
  <c r="C715" i="120" s="1"/>
  <c r="C1001" i="120" s="1"/>
  <c r="C1287" i="120" s="1"/>
  <c r="C1573" i="120" s="1"/>
  <c r="C1859" i="120" s="1"/>
  <c r="C2145" i="120" s="1"/>
  <c r="B429" i="120"/>
  <c r="B715" i="120" s="1"/>
  <c r="B1001" i="120" s="1"/>
  <c r="B1287" i="120" s="1"/>
  <c r="B1573" i="120" s="1"/>
  <c r="B1859" i="120" s="1"/>
  <c r="B2145" i="120" s="1"/>
  <c r="A429" i="120"/>
  <c r="A715" i="120" s="1"/>
  <c r="A1001" i="120" s="1"/>
  <c r="A1287" i="120" s="1"/>
  <c r="A1573" i="120" s="1"/>
  <c r="A1859" i="120" s="1"/>
  <c r="A2145" i="120" s="1"/>
  <c r="M142" i="120"/>
  <c r="C428" i="120"/>
  <c r="C714" i="120" s="1"/>
  <c r="C1000" i="120" s="1"/>
  <c r="C1286" i="120" s="1"/>
  <c r="C1572" i="120" s="1"/>
  <c r="C1858" i="120" s="1"/>
  <c r="C2144" i="120" s="1"/>
  <c r="B428" i="120"/>
  <c r="B714" i="120" s="1"/>
  <c r="B1000" i="120" s="1"/>
  <c r="B1286" i="120" s="1"/>
  <c r="B1572" i="120" s="1"/>
  <c r="B1858" i="120" s="1"/>
  <c r="B2144" i="120" s="1"/>
  <c r="A428" i="120"/>
  <c r="A714" i="120" s="1"/>
  <c r="A1000" i="120" s="1"/>
  <c r="A1286" i="120" s="1"/>
  <c r="A1572" i="120" s="1"/>
  <c r="A1858" i="120" s="1"/>
  <c r="A2144" i="120" s="1"/>
  <c r="M141" i="120"/>
  <c r="E427" i="120"/>
  <c r="E713" i="120" s="1"/>
  <c r="E999" i="120" s="1"/>
  <c r="E1285" i="120" s="1"/>
  <c r="E1571" i="120" s="1"/>
  <c r="E1857" i="120" s="1"/>
  <c r="E2143" i="120" s="1"/>
  <c r="D427" i="120"/>
  <c r="D713" i="120" s="1"/>
  <c r="D999" i="120" s="1"/>
  <c r="D1285" i="120" s="1"/>
  <c r="D1571" i="120" s="1"/>
  <c r="D1857" i="120" s="1"/>
  <c r="D2143" i="120" s="1"/>
  <c r="C427" i="120"/>
  <c r="C713" i="120" s="1"/>
  <c r="C999" i="120" s="1"/>
  <c r="C1285" i="120" s="1"/>
  <c r="C1571" i="120" s="1"/>
  <c r="C1857" i="120" s="1"/>
  <c r="C2143" i="120" s="1"/>
  <c r="B427" i="120"/>
  <c r="B713" i="120" s="1"/>
  <c r="B999" i="120" s="1"/>
  <c r="B1285" i="120" s="1"/>
  <c r="B1571" i="120" s="1"/>
  <c r="B1857" i="120" s="1"/>
  <c r="B2143" i="120" s="1"/>
  <c r="A427" i="120"/>
  <c r="A713" i="120" s="1"/>
  <c r="A999" i="120" s="1"/>
  <c r="A1285" i="120" s="1"/>
  <c r="A1571" i="120" s="1"/>
  <c r="A1857" i="120" s="1"/>
  <c r="A2143" i="120" s="1"/>
  <c r="M140" i="120"/>
  <c r="D426" i="120"/>
  <c r="D712" i="120" s="1"/>
  <c r="D998" i="120" s="1"/>
  <c r="D1284" i="120" s="1"/>
  <c r="D1570" i="120" s="1"/>
  <c r="D1856" i="120" s="1"/>
  <c r="D2142" i="120" s="1"/>
  <c r="C426" i="120"/>
  <c r="C712" i="120" s="1"/>
  <c r="C998" i="120" s="1"/>
  <c r="C1284" i="120" s="1"/>
  <c r="C1570" i="120" s="1"/>
  <c r="C1856" i="120" s="1"/>
  <c r="C2142" i="120" s="1"/>
  <c r="B426" i="120"/>
  <c r="B712" i="120" s="1"/>
  <c r="B998" i="120" s="1"/>
  <c r="B1284" i="120" s="1"/>
  <c r="B1570" i="120" s="1"/>
  <c r="B1856" i="120" s="1"/>
  <c r="B2142" i="120" s="1"/>
  <c r="A426" i="120"/>
  <c r="A712" i="120" s="1"/>
  <c r="A998" i="120" s="1"/>
  <c r="A1284" i="120" s="1"/>
  <c r="A1570" i="120" s="1"/>
  <c r="A1856" i="120" s="1"/>
  <c r="A2142" i="120" s="1"/>
  <c r="M139" i="120"/>
  <c r="E425" i="120"/>
  <c r="E711" i="120" s="1"/>
  <c r="E997" i="120" s="1"/>
  <c r="E1283" i="120" s="1"/>
  <c r="E1569" i="120" s="1"/>
  <c r="E1855" i="120" s="1"/>
  <c r="E2141" i="120" s="1"/>
  <c r="D425" i="120"/>
  <c r="D711" i="120" s="1"/>
  <c r="D997" i="120" s="1"/>
  <c r="D1283" i="120" s="1"/>
  <c r="D1569" i="120" s="1"/>
  <c r="D1855" i="120" s="1"/>
  <c r="D2141" i="120" s="1"/>
  <c r="C425" i="120"/>
  <c r="C711" i="120" s="1"/>
  <c r="C997" i="120" s="1"/>
  <c r="C1283" i="120" s="1"/>
  <c r="C1569" i="120" s="1"/>
  <c r="C1855" i="120" s="1"/>
  <c r="C2141" i="120" s="1"/>
  <c r="B425" i="120"/>
  <c r="B711" i="120" s="1"/>
  <c r="B997" i="120" s="1"/>
  <c r="B1283" i="120" s="1"/>
  <c r="B1569" i="120" s="1"/>
  <c r="B1855" i="120" s="1"/>
  <c r="B2141" i="120" s="1"/>
  <c r="M138" i="120"/>
  <c r="E424" i="120"/>
  <c r="E710" i="120" s="1"/>
  <c r="E996" i="120" s="1"/>
  <c r="E1282" i="120" s="1"/>
  <c r="E1568" i="120" s="1"/>
  <c r="E1854" i="120" s="1"/>
  <c r="E2140" i="120" s="1"/>
  <c r="D424" i="120"/>
  <c r="D710" i="120" s="1"/>
  <c r="D996" i="120" s="1"/>
  <c r="D1282" i="120" s="1"/>
  <c r="D1568" i="120" s="1"/>
  <c r="D1854" i="120" s="1"/>
  <c r="D2140" i="120" s="1"/>
  <c r="C424" i="120"/>
  <c r="C710" i="120" s="1"/>
  <c r="C996" i="120" s="1"/>
  <c r="C1282" i="120" s="1"/>
  <c r="C1568" i="120" s="1"/>
  <c r="C1854" i="120" s="1"/>
  <c r="C2140" i="120" s="1"/>
  <c r="B424" i="120"/>
  <c r="B710" i="120" s="1"/>
  <c r="B996" i="120" s="1"/>
  <c r="B1282" i="120" s="1"/>
  <c r="B1568" i="120" s="1"/>
  <c r="B1854" i="120" s="1"/>
  <c r="B2140" i="120" s="1"/>
  <c r="A424" i="120"/>
  <c r="A710" i="120" s="1"/>
  <c r="A996" i="120" s="1"/>
  <c r="A1282" i="120" s="1"/>
  <c r="A1568" i="120" s="1"/>
  <c r="A1854" i="120" s="1"/>
  <c r="A2140" i="120" s="1"/>
  <c r="M137" i="120"/>
  <c r="E423" i="120"/>
  <c r="E709" i="120" s="1"/>
  <c r="E995" i="120" s="1"/>
  <c r="E1281" i="120" s="1"/>
  <c r="E1567" i="120" s="1"/>
  <c r="E1853" i="120" s="1"/>
  <c r="E2139" i="120" s="1"/>
  <c r="D423" i="120"/>
  <c r="D709" i="120" s="1"/>
  <c r="D995" i="120" s="1"/>
  <c r="D1281" i="120" s="1"/>
  <c r="D1567" i="120" s="1"/>
  <c r="D1853" i="120" s="1"/>
  <c r="D2139" i="120" s="1"/>
  <c r="C423" i="120"/>
  <c r="C709" i="120" s="1"/>
  <c r="C995" i="120" s="1"/>
  <c r="C1281" i="120" s="1"/>
  <c r="C1567" i="120" s="1"/>
  <c r="C1853" i="120" s="1"/>
  <c r="C2139" i="120" s="1"/>
  <c r="B423" i="120"/>
  <c r="B709" i="120" s="1"/>
  <c r="B995" i="120" s="1"/>
  <c r="B1281" i="120" s="1"/>
  <c r="B1567" i="120" s="1"/>
  <c r="B1853" i="120" s="1"/>
  <c r="B2139" i="120" s="1"/>
  <c r="A423" i="120"/>
  <c r="A709" i="120" s="1"/>
  <c r="A995" i="120" s="1"/>
  <c r="A1281" i="120" s="1"/>
  <c r="A1567" i="120" s="1"/>
  <c r="A1853" i="120" s="1"/>
  <c r="A2139" i="120" s="1"/>
  <c r="M136" i="120"/>
  <c r="E422" i="120"/>
  <c r="E708" i="120" s="1"/>
  <c r="E994" i="120" s="1"/>
  <c r="E1280" i="120" s="1"/>
  <c r="E1566" i="120" s="1"/>
  <c r="E1852" i="120" s="1"/>
  <c r="E2138" i="120" s="1"/>
  <c r="D422" i="120"/>
  <c r="D708" i="120" s="1"/>
  <c r="D994" i="120" s="1"/>
  <c r="D1280" i="120" s="1"/>
  <c r="D1566" i="120" s="1"/>
  <c r="D1852" i="120" s="1"/>
  <c r="D2138" i="120" s="1"/>
  <c r="B422" i="120"/>
  <c r="B708" i="120" s="1"/>
  <c r="B994" i="120" s="1"/>
  <c r="B1280" i="120" s="1"/>
  <c r="B1566" i="120" s="1"/>
  <c r="B1852" i="120" s="1"/>
  <c r="B2138" i="120" s="1"/>
  <c r="A422" i="120"/>
  <c r="A708" i="120" s="1"/>
  <c r="A994" i="120" s="1"/>
  <c r="A1280" i="120" s="1"/>
  <c r="A1566" i="120" s="1"/>
  <c r="A1852" i="120" s="1"/>
  <c r="A2138" i="120" s="1"/>
  <c r="M135" i="120"/>
  <c r="E421" i="120"/>
  <c r="E707" i="120" s="1"/>
  <c r="E993" i="120" s="1"/>
  <c r="E1279" i="120" s="1"/>
  <c r="E1565" i="120" s="1"/>
  <c r="E1851" i="120" s="1"/>
  <c r="E2137" i="120" s="1"/>
  <c r="D421" i="120"/>
  <c r="D707" i="120" s="1"/>
  <c r="D993" i="120" s="1"/>
  <c r="D1279" i="120" s="1"/>
  <c r="D1565" i="120" s="1"/>
  <c r="D1851" i="120" s="1"/>
  <c r="D2137" i="120" s="1"/>
  <c r="C421" i="120"/>
  <c r="C707" i="120" s="1"/>
  <c r="C993" i="120" s="1"/>
  <c r="C1279" i="120" s="1"/>
  <c r="C1565" i="120" s="1"/>
  <c r="C1851" i="120" s="1"/>
  <c r="C2137" i="120" s="1"/>
  <c r="B421" i="120"/>
  <c r="B707" i="120" s="1"/>
  <c r="B993" i="120" s="1"/>
  <c r="B1279" i="120" s="1"/>
  <c r="B1565" i="120" s="1"/>
  <c r="B1851" i="120" s="1"/>
  <c r="B2137" i="120" s="1"/>
  <c r="A421" i="120"/>
  <c r="A707" i="120" s="1"/>
  <c r="A993" i="120" s="1"/>
  <c r="A1279" i="120" s="1"/>
  <c r="A1565" i="120" s="1"/>
  <c r="A1851" i="120" s="1"/>
  <c r="A2137" i="120" s="1"/>
  <c r="M134" i="120"/>
  <c r="E420" i="120"/>
  <c r="E706" i="120" s="1"/>
  <c r="E992" i="120" s="1"/>
  <c r="E1278" i="120" s="1"/>
  <c r="E1564" i="120" s="1"/>
  <c r="E1850" i="120" s="1"/>
  <c r="E2136" i="120" s="1"/>
  <c r="D420" i="120"/>
  <c r="D706" i="120" s="1"/>
  <c r="D992" i="120" s="1"/>
  <c r="D1278" i="120" s="1"/>
  <c r="D1564" i="120" s="1"/>
  <c r="D1850" i="120" s="1"/>
  <c r="D2136" i="120" s="1"/>
  <c r="C420" i="120"/>
  <c r="C706" i="120" s="1"/>
  <c r="C992" i="120" s="1"/>
  <c r="C1278" i="120" s="1"/>
  <c r="C1564" i="120" s="1"/>
  <c r="C1850" i="120" s="1"/>
  <c r="C2136" i="120" s="1"/>
  <c r="B420" i="120"/>
  <c r="B706" i="120" s="1"/>
  <c r="B992" i="120" s="1"/>
  <c r="B1278" i="120" s="1"/>
  <c r="B1564" i="120" s="1"/>
  <c r="B1850" i="120" s="1"/>
  <c r="B2136" i="120" s="1"/>
  <c r="A420" i="120"/>
  <c r="A706" i="120" s="1"/>
  <c r="A992" i="120" s="1"/>
  <c r="A1278" i="120" s="1"/>
  <c r="A1564" i="120" s="1"/>
  <c r="A1850" i="120" s="1"/>
  <c r="A2136" i="120" s="1"/>
  <c r="M133" i="120"/>
  <c r="E419" i="120"/>
  <c r="E705" i="120" s="1"/>
  <c r="E991" i="120" s="1"/>
  <c r="E1277" i="120" s="1"/>
  <c r="E1563" i="120" s="1"/>
  <c r="E1849" i="120" s="1"/>
  <c r="E2135" i="120" s="1"/>
  <c r="D419" i="120"/>
  <c r="D705" i="120" s="1"/>
  <c r="D991" i="120" s="1"/>
  <c r="D1277" i="120" s="1"/>
  <c r="D1563" i="120" s="1"/>
  <c r="D1849" i="120" s="1"/>
  <c r="D2135" i="120" s="1"/>
  <c r="C419" i="120"/>
  <c r="C705" i="120" s="1"/>
  <c r="C991" i="120" s="1"/>
  <c r="C1277" i="120" s="1"/>
  <c r="C1563" i="120" s="1"/>
  <c r="C1849" i="120" s="1"/>
  <c r="C2135" i="120" s="1"/>
  <c r="B419" i="120"/>
  <c r="B705" i="120" s="1"/>
  <c r="B991" i="120" s="1"/>
  <c r="B1277" i="120" s="1"/>
  <c r="B1563" i="120" s="1"/>
  <c r="B1849" i="120" s="1"/>
  <c r="B2135" i="120" s="1"/>
  <c r="A419" i="120"/>
  <c r="A705" i="120" s="1"/>
  <c r="A991" i="120" s="1"/>
  <c r="A1277" i="120" s="1"/>
  <c r="A1563" i="120" s="1"/>
  <c r="A1849" i="120" s="1"/>
  <c r="A2135" i="120" s="1"/>
  <c r="M132" i="120"/>
  <c r="E418" i="120"/>
  <c r="E704" i="120" s="1"/>
  <c r="E990" i="120" s="1"/>
  <c r="E1276" i="120" s="1"/>
  <c r="E1562" i="120" s="1"/>
  <c r="E1848" i="120" s="1"/>
  <c r="E2134" i="120" s="1"/>
  <c r="D418" i="120"/>
  <c r="D704" i="120" s="1"/>
  <c r="D990" i="120" s="1"/>
  <c r="D1276" i="120" s="1"/>
  <c r="D1562" i="120" s="1"/>
  <c r="D1848" i="120" s="1"/>
  <c r="D2134" i="120" s="1"/>
  <c r="C418" i="120"/>
  <c r="C704" i="120" s="1"/>
  <c r="C990" i="120" s="1"/>
  <c r="C1276" i="120" s="1"/>
  <c r="C1562" i="120" s="1"/>
  <c r="C1848" i="120" s="1"/>
  <c r="C2134" i="120" s="1"/>
  <c r="B418" i="120"/>
  <c r="B704" i="120" s="1"/>
  <c r="B990" i="120" s="1"/>
  <c r="B1276" i="120" s="1"/>
  <c r="B1562" i="120" s="1"/>
  <c r="B1848" i="120" s="1"/>
  <c r="B2134" i="120" s="1"/>
  <c r="A418" i="120"/>
  <c r="A704" i="120" s="1"/>
  <c r="A990" i="120" s="1"/>
  <c r="A1276" i="120" s="1"/>
  <c r="A1562" i="120" s="1"/>
  <c r="A1848" i="120" s="1"/>
  <c r="A2134" i="120" s="1"/>
  <c r="M131" i="120"/>
  <c r="E417" i="120"/>
  <c r="E703" i="120" s="1"/>
  <c r="E989" i="120" s="1"/>
  <c r="E1275" i="120" s="1"/>
  <c r="E1561" i="120" s="1"/>
  <c r="E1847" i="120" s="1"/>
  <c r="E2133" i="120" s="1"/>
  <c r="D417" i="120"/>
  <c r="D703" i="120" s="1"/>
  <c r="D989" i="120" s="1"/>
  <c r="D1275" i="120" s="1"/>
  <c r="D1561" i="120" s="1"/>
  <c r="D1847" i="120" s="1"/>
  <c r="D2133" i="120" s="1"/>
  <c r="C417" i="120"/>
  <c r="C703" i="120" s="1"/>
  <c r="C989" i="120" s="1"/>
  <c r="C1275" i="120" s="1"/>
  <c r="C1561" i="120" s="1"/>
  <c r="C1847" i="120" s="1"/>
  <c r="C2133" i="120" s="1"/>
  <c r="B417" i="120"/>
  <c r="B703" i="120" s="1"/>
  <c r="B989" i="120" s="1"/>
  <c r="B1275" i="120" s="1"/>
  <c r="B1561" i="120" s="1"/>
  <c r="B1847" i="120" s="1"/>
  <c r="B2133" i="120" s="1"/>
  <c r="M130" i="120"/>
  <c r="E416" i="120"/>
  <c r="E702" i="120" s="1"/>
  <c r="E988" i="120" s="1"/>
  <c r="E1274" i="120" s="1"/>
  <c r="E1560" i="120" s="1"/>
  <c r="E1846" i="120" s="1"/>
  <c r="E2132" i="120" s="1"/>
  <c r="D416" i="120"/>
  <c r="D702" i="120" s="1"/>
  <c r="D988" i="120" s="1"/>
  <c r="D1274" i="120" s="1"/>
  <c r="D1560" i="120" s="1"/>
  <c r="D1846" i="120" s="1"/>
  <c r="D2132" i="120" s="1"/>
  <c r="C416" i="120"/>
  <c r="C702" i="120" s="1"/>
  <c r="C988" i="120" s="1"/>
  <c r="C1274" i="120" s="1"/>
  <c r="C1560" i="120" s="1"/>
  <c r="C1846" i="120" s="1"/>
  <c r="C2132" i="120" s="1"/>
  <c r="B416" i="120"/>
  <c r="B702" i="120" s="1"/>
  <c r="B988" i="120" s="1"/>
  <c r="B1274" i="120" s="1"/>
  <c r="B1560" i="120" s="1"/>
  <c r="B1846" i="120" s="1"/>
  <c r="B2132" i="120" s="1"/>
  <c r="A416" i="120"/>
  <c r="A702" i="120" s="1"/>
  <c r="A988" i="120" s="1"/>
  <c r="A1274" i="120" s="1"/>
  <c r="A1560" i="120" s="1"/>
  <c r="A1846" i="120" s="1"/>
  <c r="A2132" i="120" s="1"/>
  <c r="M129" i="120"/>
  <c r="E415" i="120"/>
  <c r="E701" i="120" s="1"/>
  <c r="E987" i="120" s="1"/>
  <c r="E1273" i="120" s="1"/>
  <c r="E1559" i="120" s="1"/>
  <c r="E1845" i="120" s="1"/>
  <c r="E2131" i="120" s="1"/>
  <c r="D415" i="120"/>
  <c r="D701" i="120" s="1"/>
  <c r="D987" i="120" s="1"/>
  <c r="D1273" i="120" s="1"/>
  <c r="D1559" i="120" s="1"/>
  <c r="D1845" i="120" s="1"/>
  <c r="D2131" i="120" s="1"/>
  <c r="C415" i="120"/>
  <c r="C701" i="120" s="1"/>
  <c r="C987" i="120" s="1"/>
  <c r="C1273" i="120" s="1"/>
  <c r="C1559" i="120" s="1"/>
  <c r="C1845" i="120" s="1"/>
  <c r="C2131" i="120" s="1"/>
  <c r="B415" i="120"/>
  <c r="B701" i="120" s="1"/>
  <c r="B987" i="120" s="1"/>
  <c r="B1273" i="120" s="1"/>
  <c r="B1559" i="120" s="1"/>
  <c r="B1845" i="120" s="1"/>
  <c r="B2131" i="120" s="1"/>
  <c r="A415" i="120"/>
  <c r="A701" i="120" s="1"/>
  <c r="A987" i="120" s="1"/>
  <c r="A1273" i="120" s="1"/>
  <c r="A1559" i="120" s="1"/>
  <c r="A1845" i="120" s="1"/>
  <c r="A2131" i="120" s="1"/>
  <c r="M128" i="120"/>
  <c r="E414" i="120"/>
  <c r="E700" i="120" s="1"/>
  <c r="E986" i="120" s="1"/>
  <c r="E1272" i="120" s="1"/>
  <c r="E1558" i="120" s="1"/>
  <c r="E1844" i="120" s="1"/>
  <c r="E2130" i="120" s="1"/>
  <c r="D414" i="120"/>
  <c r="D700" i="120" s="1"/>
  <c r="D986" i="120" s="1"/>
  <c r="D1272" i="120" s="1"/>
  <c r="D1558" i="120" s="1"/>
  <c r="D1844" i="120" s="1"/>
  <c r="D2130" i="120" s="1"/>
  <c r="C414" i="120"/>
  <c r="C700" i="120" s="1"/>
  <c r="C986" i="120" s="1"/>
  <c r="C1272" i="120" s="1"/>
  <c r="C1558" i="120" s="1"/>
  <c r="C1844" i="120" s="1"/>
  <c r="C2130" i="120" s="1"/>
  <c r="B414" i="120"/>
  <c r="B700" i="120" s="1"/>
  <c r="B986" i="120" s="1"/>
  <c r="B1272" i="120" s="1"/>
  <c r="B1558" i="120" s="1"/>
  <c r="B1844" i="120" s="1"/>
  <c r="B2130" i="120" s="1"/>
  <c r="A414" i="120"/>
  <c r="A700" i="120" s="1"/>
  <c r="A986" i="120" s="1"/>
  <c r="A1272" i="120" s="1"/>
  <c r="A1558" i="120" s="1"/>
  <c r="A1844" i="120" s="1"/>
  <c r="A2130" i="120" s="1"/>
  <c r="M127" i="120"/>
  <c r="E413" i="120"/>
  <c r="E699" i="120" s="1"/>
  <c r="E985" i="120" s="1"/>
  <c r="E1271" i="120" s="1"/>
  <c r="E1557" i="120" s="1"/>
  <c r="E1843" i="120" s="1"/>
  <c r="E2129" i="120" s="1"/>
  <c r="D413" i="120"/>
  <c r="D699" i="120" s="1"/>
  <c r="D985" i="120" s="1"/>
  <c r="D1271" i="120" s="1"/>
  <c r="D1557" i="120" s="1"/>
  <c r="D1843" i="120" s="1"/>
  <c r="D2129" i="120" s="1"/>
  <c r="C413" i="120"/>
  <c r="C699" i="120" s="1"/>
  <c r="C985" i="120" s="1"/>
  <c r="C1271" i="120" s="1"/>
  <c r="C1557" i="120" s="1"/>
  <c r="C1843" i="120" s="1"/>
  <c r="C2129" i="120" s="1"/>
  <c r="B413" i="120"/>
  <c r="B699" i="120" s="1"/>
  <c r="B985" i="120" s="1"/>
  <c r="B1271" i="120" s="1"/>
  <c r="B1557" i="120" s="1"/>
  <c r="B1843" i="120" s="1"/>
  <c r="B2129" i="120" s="1"/>
  <c r="A413" i="120"/>
  <c r="A699" i="120" s="1"/>
  <c r="A985" i="120" s="1"/>
  <c r="A1271" i="120" s="1"/>
  <c r="A1557" i="120" s="1"/>
  <c r="A1843" i="120" s="1"/>
  <c r="A2129" i="120" s="1"/>
  <c r="M126" i="120"/>
  <c r="E412" i="120"/>
  <c r="E698" i="120" s="1"/>
  <c r="E984" i="120" s="1"/>
  <c r="E1270" i="120" s="1"/>
  <c r="E1556" i="120" s="1"/>
  <c r="E1842" i="120" s="1"/>
  <c r="E2128" i="120" s="1"/>
  <c r="D412" i="120"/>
  <c r="D698" i="120" s="1"/>
  <c r="D984" i="120" s="1"/>
  <c r="D1270" i="120" s="1"/>
  <c r="D1556" i="120" s="1"/>
  <c r="D1842" i="120" s="1"/>
  <c r="D2128" i="120" s="1"/>
  <c r="C412" i="120"/>
  <c r="C698" i="120" s="1"/>
  <c r="C984" i="120" s="1"/>
  <c r="C1270" i="120" s="1"/>
  <c r="C1556" i="120" s="1"/>
  <c r="C1842" i="120" s="1"/>
  <c r="C2128" i="120" s="1"/>
  <c r="B412" i="120"/>
  <c r="B698" i="120" s="1"/>
  <c r="B984" i="120" s="1"/>
  <c r="B1270" i="120" s="1"/>
  <c r="B1556" i="120" s="1"/>
  <c r="B1842" i="120" s="1"/>
  <c r="B2128" i="120" s="1"/>
  <c r="A412" i="120"/>
  <c r="A698" i="120" s="1"/>
  <c r="A984" i="120" s="1"/>
  <c r="A1270" i="120" s="1"/>
  <c r="A1556" i="120" s="1"/>
  <c r="A1842" i="120" s="1"/>
  <c r="A2128" i="120" s="1"/>
  <c r="M125" i="120"/>
  <c r="E411" i="120"/>
  <c r="E697" i="120" s="1"/>
  <c r="E983" i="120" s="1"/>
  <c r="E1269" i="120" s="1"/>
  <c r="E1555" i="120" s="1"/>
  <c r="E1841" i="120" s="1"/>
  <c r="E2127" i="120" s="1"/>
  <c r="D411" i="120"/>
  <c r="D697" i="120" s="1"/>
  <c r="D983" i="120" s="1"/>
  <c r="D1269" i="120" s="1"/>
  <c r="D1555" i="120" s="1"/>
  <c r="D1841" i="120" s="1"/>
  <c r="D2127" i="120" s="1"/>
  <c r="C411" i="120"/>
  <c r="C697" i="120" s="1"/>
  <c r="C983" i="120" s="1"/>
  <c r="C1269" i="120" s="1"/>
  <c r="C1555" i="120" s="1"/>
  <c r="C1841" i="120" s="1"/>
  <c r="C2127" i="120" s="1"/>
  <c r="B411" i="120"/>
  <c r="B697" i="120" s="1"/>
  <c r="B983" i="120" s="1"/>
  <c r="B1269" i="120" s="1"/>
  <c r="B1555" i="120" s="1"/>
  <c r="B1841" i="120" s="1"/>
  <c r="B2127" i="120" s="1"/>
  <c r="A411" i="120"/>
  <c r="A697" i="120" s="1"/>
  <c r="A983" i="120" s="1"/>
  <c r="A1269" i="120" s="1"/>
  <c r="A1555" i="120" s="1"/>
  <c r="A1841" i="120" s="1"/>
  <c r="A2127" i="120" s="1"/>
  <c r="M124" i="120"/>
  <c r="E410" i="120"/>
  <c r="E696" i="120" s="1"/>
  <c r="E982" i="120" s="1"/>
  <c r="E1268" i="120" s="1"/>
  <c r="E1554" i="120" s="1"/>
  <c r="E1840" i="120" s="1"/>
  <c r="E2126" i="120" s="1"/>
  <c r="D410" i="120"/>
  <c r="D696" i="120" s="1"/>
  <c r="D982" i="120" s="1"/>
  <c r="D1268" i="120" s="1"/>
  <c r="D1554" i="120" s="1"/>
  <c r="D1840" i="120" s="1"/>
  <c r="D2126" i="120" s="1"/>
  <c r="C410" i="120"/>
  <c r="C696" i="120" s="1"/>
  <c r="C982" i="120" s="1"/>
  <c r="C1268" i="120" s="1"/>
  <c r="C1554" i="120" s="1"/>
  <c r="C1840" i="120" s="1"/>
  <c r="C2126" i="120" s="1"/>
  <c r="B410" i="120"/>
  <c r="B696" i="120" s="1"/>
  <c r="B982" i="120" s="1"/>
  <c r="B1268" i="120" s="1"/>
  <c r="B1554" i="120" s="1"/>
  <c r="B1840" i="120" s="1"/>
  <c r="B2126" i="120" s="1"/>
  <c r="A410" i="120"/>
  <c r="A696" i="120" s="1"/>
  <c r="A982" i="120" s="1"/>
  <c r="A1268" i="120" s="1"/>
  <c r="A1554" i="120" s="1"/>
  <c r="A1840" i="120" s="1"/>
  <c r="A2126" i="120" s="1"/>
  <c r="M123" i="120"/>
  <c r="E409" i="120"/>
  <c r="E695" i="120" s="1"/>
  <c r="E981" i="120" s="1"/>
  <c r="E1267" i="120" s="1"/>
  <c r="E1553" i="120" s="1"/>
  <c r="E1839" i="120" s="1"/>
  <c r="E2125" i="120" s="1"/>
  <c r="D409" i="120"/>
  <c r="D695" i="120" s="1"/>
  <c r="D981" i="120" s="1"/>
  <c r="D1267" i="120" s="1"/>
  <c r="D1553" i="120" s="1"/>
  <c r="D1839" i="120" s="1"/>
  <c r="D2125" i="120" s="1"/>
  <c r="C409" i="120"/>
  <c r="C695" i="120" s="1"/>
  <c r="C981" i="120" s="1"/>
  <c r="C1267" i="120" s="1"/>
  <c r="C1553" i="120" s="1"/>
  <c r="C1839" i="120" s="1"/>
  <c r="C2125" i="120" s="1"/>
  <c r="B409" i="120"/>
  <c r="B695" i="120" s="1"/>
  <c r="B981" i="120" s="1"/>
  <c r="B1267" i="120" s="1"/>
  <c r="B1553" i="120" s="1"/>
  <c r="B1839" i="120" s="1"/>
  <c r="B2125" i="120" s="1"/>
  <c r="A409" i="120"/>
  <c r="A695" i="120" s="1"/>
  <c r="A981" i="120" s="1"/>
  <c r="A1267" i="120" s="1"/>
  <c r="A1553" i="120" s="1"/>
  <c r="A1839" i="120" s="1"/>
  <c r="A2125" i="120" s="1"/>
  <c r="M122" i="120"/>
  <c r="E408" i="120"/>
  <c r="E694" i="120" s="1"/>
  <c r="E980" i="120" s="1"/>
  <c r="E1266" i="120" s="1"/>
  <c r="E1552" i="120" s="1"/>
  <c r="E1838" i="120" s="1"/>
  <c r="E2124" i="120" s="1"/>
  <c r="D408" i="120"/>
  <c r="D694" i="120" s="1"/>
  <c r="D980" i="120" s="1"/>
  <c r="D1266" i="120" s="1"/>
  <c r="D1552" i="120" s="1"/>
  <c r="D1838" i="120" s="1"/>
  <c r="D2124" i="120" s="1"/>
  <c r="C408" i="120"/>
  <c r="C694" i="120" s="1"/>
  <c r="C980" i="120" s="1"/>
  <c r="C1266" i="120" s="1"/>
  <c r="C1552" i="120" s="1"/>
  <c r="C1838" i="120" s="1"/>
  <c r="C2124" i="120" s="1"/>
  <c r="B408" i="120"/>
  <c r="B694" i="120" s="1"/>
  <c r="B980" i="120" s="1"/>
  <c r="B1266" i="120" s="1"/>
  <c r="B1552" i="120" s="1"/>
  <c r="B1838" i="120" s="1"/>
  <c r="B2124" i="120" s="1"/>
  <c r="A408" i="120"/>
  <c r="A694" i="120" s="1"/>
  <c r="A980" i="120" s="1"/>
  <c r="A1266" i="120" s="1"/>
  <c r="A1552" i="120" s="1"/>
  <c r="A1838" i="120" s="1"/>
  <c r="A2124" i="120" s="1"/>
  <c r="M121" i="120"/>
  <c r="E407" i="120"/>
  <c r="E693" i="120" s="1"/>
  <c r="E979" i="120" s="1"/>
  <c r="E1265" i="120" s="1"/>
  <c r="E1551" i="120" s="1"/>
  <c r="E1837" i="120" s="1"/>
  <c r="E2123" i="120" s="1"/>
  <c r="D407" i="120"/>
  <c r="D693" i="120" s="1"/>
  <c r="D979" i="120" s="1"/>
  <c r="D1265" i="120" s="1"/>
  <c r="D1551" i="120" s="1"/>
  <c r="D1837" i="120" s="1"/>
  <c r="D2123" i="120" s="1"/>
  <c r="C407" i="120"/>
  <c r="C693" i="120" s="1"/>
  <c r="C979" i="120" s="1"/>
  <c r="C1265" i="120" s="1"/>
  <c r="C1551" i="120" s="1"/>
  <c r="C1837" i="120" s="1"/>
  <c r="C2123" i="120" s="1"/>
  <c r="M120" i="120"/>
  <c r="E406" i="120"/>
  <c r="E692" i="120" s="1"/>
  <c r="E978" i="120" s="1"/>
  <c r="E1264" i="120" s="1"/>
  <c r="E1550" i="120" s="1"/>
  <c r="E1836" i="120" s="1"/>
  <c r="E2122" i="120" s="1"/>
  <c r="D406" i="120"/>
  <c r="D692" i="120" s="1"/>
  <c r="D978" i="120" s="1"/>
  <c r="D1264" i="120" s="1"/>
  <c r="D1550" i="120" s="1"/>
  <c r="D1836" i="120" s="1"/>
  <c r="D2122" i="120" s="1"/>
  <c r="C406" i="120"/>
  <c r="C692" i="120" s="1"/>
  <c r="C978" i="120" s="1"/>
  <c r="C1264" i="120" s="1"/>
  <c r="C1550" i="120" s="1"/>
  <c r="C1836" i="120" s="1"/>
  <c r="C2122" i="120" s="1"/>
  <c r="B406" i="120"/>
  <c r="B692" i="120" s="1"/>
  <c r="B978" i="120" s="1"/>
  <c r="B1264" i="120" s="1"/>
  <c r="B1550" i="120" s="1"/>
  <c r="B1836" i="120" s="1"/>
  <c r="B2122" i="120" s="1"/>
  <c r="A406" i="120"/>
  <c r="A692" i="120" s="1"/>
  <c r="A978" i="120" s="1"/>
  <c r="A1264" i="120" s="1"/>
  <c r="A1550" i="120" s="1"/>
  <c r="A1836" i="120" s="1"/>
  <c r="A2122" i="120" s="1"/>
  <c r="M119" i="120"/>
  <c r="E405" i="120"/>
  <c r="E691" i="120" s="1"/>
  <c r="E977" i="120" s="1"/>
  <c r="E1263" i="120" s="1"/>
  <c r="E1549" i="120" s="1"/>
  <c r="E1835" i="120" s="1"/>
  <c r="E2121" i="120" s="1"/>
  <c r="D405" i="120"/>
  <c r="D691" i="120" s="1"/>
  <c r="D977" i="120" s="1"/>
  <c r="D1263" i="120" s="1"/>
  <c r="D1549" i="120" s="1"/>
  <c r="D1835" i="120" s="1"/>
  <c r="D2121" i="120" s="1"/>
  <c r="C405" i="120"/>
  <c r="C691" i="120" s="1"/>
  <c r="C977" i="120" s="1"/>
  <c r="C1263" i="120" s="1"/>
  <c r="C1549" i="120" s="1"/>
  <c r="C1835" i="120" s="1"/>
  <c r="C2121" i="120" s="1"/>
  <c r="B405" i="120"/>
  <c r="B691" i="120" s="1"/>
  <c r="B977" i="120" s="1"/>
  <c r="B1263" i="120" s="1"/>
  <c r="B1549" i="120" s="1"/>
  <c r="B1835" i="120" s="1"/>
  <c r="B2121" i="120" s="1"/>
  <c r="A405" i="120"/>
  <c r="A691" i="120" s="1"/>
  <c r="A977" i="120" s="1"/>
  <c r="A1263" i="120" s="1"/>
  <c r="A1549" i="120" s="1"/>
  <c r="A1835" i="120" s="1"/>
  <c r="A2121" i="120" s="1"/>
  <c r="M118" i="120"/>
  <c r="E404" i="120"/>
  <c r="E690" i="120" s="1"/>
  <c r="E976" i="120" s="1"/>
  <c r="E1262" i="120" s="1"/>
  <c r="E1548" i="120" s="1"/>
  <c r="E1834" i="120" s="1"/>
  <c r="E2120" i="120" s="1"/>
  <c r="D404" i="120"/>
  <c r="D690" i="120" s="1"/>
  <c r="D976" i="120" s="1"/>
  <c r="D1262" i="120" s="1"/>
  <c r="D1548" i="120" s="1"/>
  <c r="D1834" i="120" s="1"/>
  <c r="D2120" i="120" s="1"/>
  <c r="C404" i="120"/>
  <c r="C690" i="120" s="1"/>
  <c r="C976" i="120" s="1"/>
  <c r="C1262" i="120" s="1"/>
  <c r="C1548" i="120" s="1"/>
  <c r="C1834" i="120" s="1"/>
  <c r="C2120" i="120" s="1"/>
  <c r="B404" i="120"/>
  <c r="B690" i="120" s="1"/>
  <c r="B976" i="120" s="1"/>
  <c r="B1262" i="120" s="1"/>
  <c r="B1548" i="120" s="1"/>
  <c r="B1834" i="120" s="1"/>
  <c r="B2120" i="120" s="1"/>
  <c r="A404" i="120"/>
  <c r="A690" i="120" s="1"/>
  <c r="A976" i="120" s="1"/>
  <c r="A1262" i="120" s="1"/>
  <c r="A1548" i="120" s="1"/>
  <c r="A1834" i="120" s="1"/>
  <c r="A2120" i="120" s="1"/>
  <c r="M117" i="120"/>
  <c r="E403" i="120"/>
  <c r="E689" i="120" s="1"/>
  <c r="E975" i="120" s="1"/>
  <c r="E1261" i="120" s="1"/>
  <c r="E1547" i="120" s="1"/>
  <c r="E1833" i="120" s="1"/>
  <c r="E2119" i="120" s="1"/>
  <c r="D403" i="120"/>
  <c r="D689" i="120" s="1"/>
  <c r="D975" i="120" s="1"/>
  <c r="D1261" i="120" s="1"/>
  <c r="D1547" i="120" s="1"/>
  <c r="D1833" i="120" s="1"/>
  <c r="D2119" i="120" s="1"/>
  <c r="C403" i="120"/>
  <c r="C689" i="120" s="1"/>
  <c r="C975" i="120" s="1"/>
  <c r="C1261" i="120" s="1"/>
  <c r="C1547" i="120" s="1"/>
  <c r="C1833" i="120" s="1"/>
  <c r="C2119" i="120" s="1"/>
  <c r="B403" i="120"/>
  <c r="B689" i="120" s="1"/>
  <c r="B975" i="120" s="1"/>
  <c r="B1261" i="120" s="1"/>
  <c r="B1547" i="120" s="1"/>
  <c r="B1833" i="120" s="1"/>
  <c r="B2119" i="120" s="1"/>
  <c r="M116" i="120"/>
  <c r="E402" i="120"/>
  <c r="E688" i="120" s="1"/>
  <c r="E974" i="120" s="1"/>
  <c r="E1260" i="120" s="1"/>
  <c r="E1546" i="120" s="1"/>
  <c r="E1832" i="120" s="1"/>
  <c r="E2118" i="120" s="1"/>
  <c r="D402" i="120"/>
  <c r="D688" i="120" s="1"/>
  <c r="D974" i="120" s="1"/>
  <c r="D1260" i="120" s="1"/>
  <c r="D1546" i="120" s="1"/>
  <c r="D1832" i="120" s="1"/>
  <c r="D2118" i="120" s="1"/>
  <c r="C402" i="120"/>
  <c r="C688" i="120" s="1"/>
  <c r="C974" i="120" s="1"/>
  <c r="C1260" i="120" s="1"/>
  <c r="C1546" i="120" s="1"/>
  <c r="C1832" i="120" s="1"/>
  <c r="C2118" i="120" s="1"/>
  <c r="B402" i="120"/>
  <c r="B688" i="120" s="1"/>
  <c r="B974" i="120" s="1"/>
  <c r="B1260" i="120" s="1"/>
  <c r="B1546" i="120" s="1"/>
  <c r="B1832" i="120" s="1"/>
  <c r="B2118" i="120" s="1"/>
  <c r="A402" i="120"/>
  <c r="A688" i="120" s="1"/>
  <c r="A974" i="120" s="1"/>
  <c r="A1260" i="120" s="1"/>
  <c r="A1546" i="120" s="1"/>
  <c r="A1832" i="120" s="1"/>
  <c r="A2118" i="120" s="1"/>
  <c r="M115" i="120"/>
  <c r="E401" i="120"/>
  <c r="E687" i="120" s="1"/>
  <c r="E973" i="120" s="1"/>
  <c r="E1259" i="120" s="1"/>
  <c r="E1545" i="120" s="1"/>
  <c r="E1831" i="120" s="1"/>
  <c r="E2117" i="120" s="1"/>
  <c r="D401" i="120"/>
  <c r="D687" i="120" s="1"/>
  <c r="D973" i="120" s="1"/>
  <c r="D1259" i="120" s="1"/>
  <c r="D1545" i="120" s="1"/>
  <c r="D1831" i="120" s="1"/>
  <c r="D2117" i="120" s="1"/>
  <c r="C401" i="120"/>
  <c r="C687" i="120" s="1"/>
  <c r="C973" i="120" s="1"/>
  <c r="C1259" i="120" s="1"/>
  <c r="C1545" i="120" s="1"/>
  <c r="C1831" i="120" s="1"/>
  <c r="C2117" i="120" s="1"/>
  <c r="B401" i="120"/>
  <c r="B687" i="120" s="1"/>
  <c r="B973" i="120" s="1"/>
  <c r="B1259" i="120" s="1"/>
  <c r="B1545" i="120" s="1"/>
  <c r="B1831" i="120" s="1"/>
  <c r="B2117" i="120" s="1"/>
  <c r="A401" i="120"/>
  <c r="A687" i="120" s="1"/>
  <c r="A973" i="120" s="1"/>
  <c r="A1259" i="120" s="1"/>
  <c r="A1545" i="120" s="1"/>
  <c r="A1831" i="120" s="1"/>
  <c r="A2117" i="120" s="1"/>
  <c r="M114" i="120"/>
  <c r="E400" i="120"/>
  <c r="E686" i="120" s="1"/>
  <c r="E972" i="120" s="1"/>
  <c r="E1258" i="120" s="1"/>
  <c r="E1544" i="120" s="1"/>
  <c r="E1830" i="120" s="1"/>
  <c r="E2116" i="120" s="1"/>
  <c r="D400" i="120"/>
  <c r="D686" i="120" s="1"/>
  <c r="D972" i="120" s="1"/>
  <c r="D1258" i="120" s="1"/>
  <c r="D1544" i="120" s="1"/>
  <c r="D1830" i="120" s="1"/>
  <c r="D2116" i="120" s="1"/>
  <c r="C400" i="120"/>
  <c r="C686" i="120" s="1"/>
  <c r="C972" i="120" s="1"/>
  <c r="C1258" i="120" s="1"/>
  <c r="C1544" i="120" s="1"/>
  <c r="C1830" i="120" s="1"/>
  <c r="C2116" i="120" s="1"/>
  <c r="B400" i="120"/>
  <c r="B686" i="120" s="1"/>
  <c r="B972" i="120" s="1"/>
  <c r="B1258" i="120" s="1"/>
  <c r="B1544" i="120" s="1"/>
  <c r="B1830" i="120" s="1"/>
  <c r="B2116" i="120" s="1"/>
  <c r="A400" i="120"/>
  <c r="A686" i="120" s="1"/>
  <c r="A972" i="120" s="1"/>
  <c r="A1258" i="120" s="1"/>
  <c r="A1544" i="120" s="1"/>
  <c r="A1830" i="120" s="1"/>
  <c r="A2116" i="120" s="1"/>
  <c r="M113" i="120"/>
  <c r="E399" i="120"/>
  <c r="E685" i="120" s="1"/>
  <c r="E971" i="120" s="1"/>
  <c r="E1257" i="120" s="1"/>
  <c r="E1543" i="120" s="1"/>
  <c r="E1829" i="120" s="1"/>
  <c r="E2115" i="120" s="1"/>
  <c r="D399" i="120"/>
  <c r="D685" i="120" s="1"/>
  <c r="D971" i="120" s="1"/>
  <c r="D1257" i="120" s="1"/>
  <c r="D1543" i="120" s="1"/>
  <c r="D1829" i="120" s="1"/>
  <c r="D2115" i="120" s="1"/>
  <c r="C399" i="120"/>
  <c r="C685" i="120" s="1"/>
  <c r="C971" i="120" s="1"/>
  <c r="C1257" i="120" s="1"/>
  <c r="C1543" i="120" s="1"/>
  <c r="C1829" i="120" s="1"/>
  <c r="C2115" i="120" s="1"/>
  <c r="B399" i="120"/>
  <c r="B685" i="120" s="1"/>
  <c r="B971" i="120" s="1"/>
  <c r="B1257" i="120" s="1"/>
  <c r="B1543" i="120" s="1"/>
  <c r="B1829" i="120" s="1"/>
  <c r="B2115" i="120" s="1"/>
  <c r="A399" i="120"/>
  <c r="A685" i="120" s="1"/>
  <c r="A971" i="120" s="1"/>
  <c r="A1257" i="120" s="1"/>
  <c r="A1543" i="120" s="1"/>
  <c r="A1829" i="120" s="1"/>
  <c r="A2115" i="120" s="1"/>
  <c r="M112" i="120"/>
  <c r="E398" i="120"/>
  <c r="E684" i="120" s="1"/>
  <c r="E970" i="120" s="1"/>
  <c r="E1256" i="120" s="1"/>
  <c r="E1542" i="120" s="1"/>
  <c r="E1828" i="120" s="1"/>
  <c r="E2114" i="120" s="1"/>
  <c r="D398" i="120"/>
  <c r="D684" i="120" s="1"/>
  <c r="D970" i="120" s="1"/>
  <c r="D1256" i="120" s="1"/>
  <c r="D1542" i="120" s="1"/>
  <c r="D1828" i="120" s="1"/>
  <c r="D2114" i="120" s="1"/>
  <c r="C398" i="120"/>
  <c r="C684" i="120" s="1"/>
  <c r="C970" i="120" s="1"/>
  <c r="C1256" i="120" s="1"/>
  <c r="C1542" i="120" s="1"/>
  <c r="C1828" i="120" s="1"/>
  <c r="C2114" i="120" s="1"/>
  <c r="B398" i="120"/>
  <c r="B684" i="120" s="1"/>
  <c r="B970" i="120" s="1"/>
  <c r="B1256" i="120" s="1"/>
  <c r="B1542" i="120" s="1"/>
  <c r="B1828" i="120" s="1"/>
  <c r="B2114" i="120" s="1"/>
  <c r="A398" i="120"/>
  <c r="A684" i="120" s="1"/>
  <c r="A970" i="120" s="1"/>
  <c r="A1256" i="120" s="1"/>
  <c r="A1542" i="120" s="1"/>
  <c r="A1828" i="120" s="1"/>
  <c r="A2114" i="120" s="1"/>
  <c r="M111" i="120"/>
  <c r="E397" i="120"/>
  <c r="E683" i="120" s="1"/>
  <c r="E969" i="120" s="1"/>
  <c r="E1255" i="120" s="1"/>
  <c r="E1541" i="120" s="1"/>
  <c r="E1827" i="120" s="1"/>
  <c r="E2113" i="120" s="1"/>
  <c r="D397" i="120"/>
  <c r="D683" i="120" s="1"/>
  <c r="D969" i="120" s="1"/>
  <c r="D1255" i="120" s="1"/>
  <c r="D1541" i="120" s="1"/>
  <c r="D1827" i="120" s="1"/>
  <c r="D2113" i="120" s="1"/>
  <c r="C397" i="120"/>
  <c r="C683" i="120" s="1"/>
  <c r="C969" i="120" s="1"/>
  <c r="C1255" i="120" s="1"/>
  <c r="C1541" i="120" s="1"/>
  <c r="C1827" i="120" s="1"/>
  <c r="C2113" i="120" s="1"/>
  <c r="B397" i="120"/>
  <c r="B683" i="120" s="1"/>
  <c r="B969" i="120" s="1"/>
  <c r="B1255" i="120" s="1"/>
  <c r="B1541" i="120" s="1"/>
  <c r="B1827" i="120" s="1"/>
  <c r="B2113" i="120" s="1"/>
  <c r="A397" i="120"/>
  <c r="A683" i="120" s="1"/>
  <c r="A969" i="120" s="1"/>
  <c r="A1255" i="120" s="1"/>
  <c r="A1541" i="120" s="1"/>
  <c r="A1827" i="120" s="1"/>
  <c r="A2113" i="120" s="1"/>
  <c r="M110" i="120"/>
  <c r="D396" i="120"/>
  <c r="D682" i="120" s="1"/>
  <c r="D968" i="120" s="1"/>
  <c r="D1254" i="120" s="1"/>
  <c r="D1540" i="120" s="1"/>
  <c r="D1826" i="120" s="1"/>
  <c r="D2112" i="120" s="1"/>
  <c r="C396" i="120"/>
  <c r="C682" i="120" s="1"/>
  <c r="C968" i="120" s="1"/>
  <c r="C1254" i="120" s="1"/>
  <c r="C1540" i="120" s="1"/>
  <c r="C1826" i="120" s="1"/>
  <c r="C2112" i="120" s="1"/>
  <c r="B396" i="120"/>
  <c r="B682" i="120" s="1"/>
  <c r="B968" i="120" s="1"/>
  <c r="B1254" i="120" s="1"/>
  <c r="B1540" i="120" s="1"/>
  <c r="B1826" i="120" s="1"/>
  <c r="B2112" i="120" s="1"/>
  <c r="A396" i="120"/>
  <c r="A682" i="120" s="1"/>
  <c r="A968" i="120" s="1"/>
  <c r="A1254" i="120" s="1"/>
  <c r="A1540" i="120" s="1"/>
  <c r="A1826" i="120" s="1"/>
  <c r="A2112" i="120" s="1"/>
  <c r="M109" i="120"/>
  <c r="E395" i="120"/>
  <c r="E681" i="120" s="1"/>
  <c r="E967" i="120" s="1"/>
  <c r="E1253" i="120" s="1"/>
  <c r="E1539" i="120" s="1"/>
  <c r="E1825" i="120" s="1"/>
  <c r="E2111" i="120" s="1"/>
  <c r="D395" i="120"/>
  <c r="D681" i="120" s="1"/>
  <c r="D967" i="120" s="1"/>
  <c r="D1253" i="120" s="1"/>
  <c r="D1539" i="120" s="1"/>
  <c r="D1825" i="120" s="1"/>
  <c r="D2111" i="120" s="1"/>
  <c r="C395" i="120"/>
  <c r="C681" i="120" s="1"/>
  <c r="C967" i="120" s="1"/>
  <c r="C1253" i="120" s="1"/>
  <c r="C1539" i="120" s="1"/>
  <c r="C1825" i="120" s="1"/>
  <c r="C2111" i="120" s="1"/>
  <c r="B395" i="120"/>
  <c r="B681" i="120" s="1"/>
  <c r="B967" i="120" s="1"/>
  <c r="B1253" i="120" s="1"/>
  <c r="B1539" i="120" s="1"/>
  <c r="B1825" i="120" s="1"/>
  <c r="B2111" i="120" s="1"/>
  <c r="A395" i="120"/>
  <c r="A681" i="120" s="1"/>
  <c r="A967" i="120" s="1"/>
  <c r="A1253" i="120" s="1"/>
  <c r="A1539" i="120" s="1"/>
  <c r="A1825" i="120" s="1"/>
  <c r="A2111" i="120" s="1"/>
  <c r="M108" i="120"/>
  <c r="C394" i="120"/>
  <c r="C680" i="120" s="1"/>
  <c r="C966" i="120" s="1"/>
  <c r="C1252" i="120" s="1"/>
  <c r="C1538" i="120" s="1"/>
  <c r="C1824" i="120" s="1"/>
  <c r="C2110" i="120" s="1"/>
  <c r="B394" i="120"/>
  <c r="B680" i="120" s="1"/>
  <c r="B966" i="120" s="1"/>
  <c r="B1252" i="120" s="1"/>
  <c r="B1538" i="120" s="1"/>
  <c r="B1824" i="120" s="1"/>
  <c r="B2110" i="120" s="1"/>
  <c r="A394" i="120"/>
  <c r="A680" i="120" s="1"/>
  <c r="A966" i="120" s="1"/>
  <c r="A1252" i="120" s="1"/>
  <c r="A1538" i="120" s="1"/>
  <c r="A1824" i="120" s="1"/>
  <c r="A2110" i="120" s="1"/>
  <c r="M107" i="120"/>
  <c r="E393" i="120"/>
  <c r="E679" i="120" s="1"/>
  <c r="E965" i="120" s="1"/>
  <c r="E1251" i="120" s="1"/>
  <c r="E1537" i="120" s="1"/>
  <c r="E1823" i="120" s="1"/>
  <c r="E2109" i="120" s="1"/>
  <c r="D393" i="120"/>
  <c r="D679" i="120" s="1"/>
  <c r="D965" i="120" s="1"/>
  <c r="D1251" i="120" s="1"/>
  <c r="D1537" i="120" s="1"/>
  <c r="D1823" i="120" s="1"/>
  <c r="D2109" i="120" s="1"/>
  <c r="C393" i="120"/>
  <c r="C679" i="120" s="1"/>
  <c r="C965" i="120" s="1"/>
  <c r="C1251" i="120" s="1"/>
  <c r="C1537" i="120" s="1"/>
  <c r="C1823" i="120" s="1"/>
  <c r="C2109" i="120" s="1"/>
  <c r="B393" i="120"/>
  <c r="B679" i="120" s="1"/>
  <c r="B965" i="120" s="1"/>
  <c r="B1251" i="120" s="1"/>
  <c r="B1537" i="120" s="1"/>
  <c r="B1823" i="120" s="1"/>
  <c r="B2109" i="120" s="1"/>
  <c r="A393" i="120"/>
  <c r="A679" i="120" s="1"/>
  <c r="A965" i="120" s="1"/>
  <c r="A1251" i="120" s="1"/>
  <c r="A1537" i="120" s="1"/>
  <c r="A1823" i="120" s="1"/>
  <c r="A2109" i="120" s="1"/>
  <c r="M106" i="120"/>
  <c r="B392" i="120"/>
  <c r="B678" i="120" s="1"/>
  <c r="B964" i="120" s="1"/>
  <c r="B1250" i="120" s="1"/>
  <c r="B1536" i="120" s="1"/>
  <c r="B1822" i="120" s="1"/>
  <c r="B2108" i="120" s="1"/>
  <c r="A392" i="120"/>
  <c r="A678" i="120" s="1"/>
  <c r="A964" i="120" s="1"/>
  <c r="A1250" i="120" s="1"/>
  <c r="A1536" i="120" s="1"/>
  <c r="A1822" i="120" s="1"/>
  <c r="A2108" i="120" s="1"/>
  <c r="M105" i="120"/>
  <c r="E391" i="120"/>
  <c r="E677" i="120" s="1"/>
  <c r="E963" i="120" s="1"/>
  <c r="E1249" i="120" s="1"/>
  <c r="E1535" i="120" s="1"/>
  <c r="E1821" i="120" s="1"/>
  <c r="E2107" i="120" s="1"/>
  <c r="D391" i="120"/>
  <c r="D677" i="120" s="1"/>
  <c r="D963" i="120" s="1"/>
  <c r="D1249" i="120" s="1"/>
  <c r="D1535" i="120" s="1"/>
  <c r="D1821" i="120" s="1"/>
  <c r="D2107" i="120" s="1"/>
  <c r="C391" i="120"/>
  <c r="C677" i="120" s="1"/>
  <c r="C963" i="120" s="1"/>
  <c r="C1249" i="120" s="1"/>
  <c r="C1535" i="120" s="1"/>
  <c r="C1821" i="120" s="1"/>
  <c r="C2107" i="120" s="1"/>
  <c r="B391" i="120"/>
  <c r="B677" i="120" s="1"/>
  <c r="B963" i="120" s="1"/>
  <c r="B1249" i="120" s="1"/>
  <c r="B1535" i="120" s="1"/>
  <c r="B1821" i="120" s="1"/>
  <c r="B2107" i="120" s="1"/>
  <c r="A391" i="120"/>
  <c r="A677" i="120" s="1"/>
  <c r="A963" i="120" s="1"/>
  <c r="A1249" i="120" s="1"/>
  <c r="A1535" i="120" s="1"/>
  <c r="A1821" i="120" s="1"/>
  <c r="A2107" i="120" s="1"/>
  <c r="M104" i="120"/>
  <c r="E390" i="120"/>
  <c r="E676" i="120" s="1"/>
  <c r="E962" i="120" s="1"/>
  <c r="E1248" i="120" s="1"/>
  <c r="E1534" i="120" s="1"/>
  <c r="E1820" i="120" s="1"/>
  <c r="E2106" i="120" s="1"/>
  <c r="D390" i="120"/>
  <c r="D676" i="120" s="1"/>
  <c r="D962" i="120" s="1"/>
  <c r="D1248" i="120" s="1"/>
  <c r="D1534" i="120" s="1"/>
  <c r="D1820" i="120" s="1"/>
  <c r="D2106" i="120" s="1"/>
  <c r="C390" i="120"/>
  <c r="C676" i="120" s="1"/>
  <c r="C962" i="120" s="1"/>
  <c r="C1248" i="120" s="1"/>
  <c r="C1534" i="120" s="1"/>
  <c r="C1820" i="120" s="1"/>
  <c r="C2106" i="120" s="1"/>
  <c r="M103" i="120"/>
  <c r="E389" i="120"/>
  <c r="E675" i="120" s="1"/>
  <c r="E961" i="120" s="1"/>
  <c r="E1247" i="120" s="1"/>
  <c r="E1533" i="120" s="1"/>
  <c r="E1819" i="120" s="1"/>
  <c r="E2105" i="120" s="1"/>
  <c r="D389" i="120"/>
  <c r="D675" i="120" s="1"/>
  <c r="D961" i="120" s="1"/>
  <c r="D1247" i="120" s="1"/>
  <c r="D1533" i="120" s="1"/>
  <c r="D1819" i="120" s="1"/>
  <c r="D2105" i="120" s="1"/>
  <c r="C389" i="120"/>
  <c r="C675" i="120" s="1"/>
  <c r="C961" i="120" s="1"/>
  <c r="C1247" i="120" s="1"/>
  <c r="C1533" i="120" s="1"/>
  <c r="C1819" i="120" s="1"/>
  <c r="C2105" i="120" s="1"/>
  <c r="B389" i="120"/>
  <c r="B675" i="120" s="1"/>
  <c r="B961" i="120" s="1"/>
  <c r="B1247" i="120" s="1"/>
  <c r="B1533" i="120" s="1"/>
  <c r="B1819" i="120" s="1"/>
  <c r="B2105" i="120" s="1"/>
  <c r="A389" i="120"/>
  <c r="A675" i="120" s="1"/>
  <c r="A961" i="120" s="1"/>
  <c r="A1247" i="120" s="1"/>
  <c r="A1533" i="120" s="1"/>
  <c r="A1819" i="120" s="1"/>
  <c r="A2105" i="120" s="1"/>
  <c r="M102" i="120"/>
  <c r="E388" i="120"/>
  <c r="E674" i="120" s="1"/>
  <c r="E960" i="120" s="1"/>
  <c r="E1246" i="120" s="1"/>
  <c r="E1532" i="120" s="1"/>
  <c r="E1818" i="120" s="1"/>
  <c r="E2104" i="120" s="1"/>
  <c r="D388" i="120"/>
  <c r="D674" i="120" s="1"/>
  <c r="D960" i="120" s="1"/>
  <c r="D1246" i="120" s="1"/>
  <c r="D1532" i="120" s="1"/>
  <c r="D1818" i="120" s="1"/>
  <c r="D2104" i="120" s="1"/>
  <c r="C388" i="120"/>
  <c r="C674" i="120" s="1"/>
  <c r="C960" i="120" s="1"/>
  <c r="C1246" i="120" s="1"/>
  <c r="C1532" i="120" s="1"/>
  <c r="C1818" i="120" s="1"/>
  <c r="C2104" i="120" s="1"/>
  <c r="B388" i="120"/>
  <c r="B674" i="120" s="1"/>
  <c r="B960" i="120" s="1"/>
  <c r="B1246" i="120" s="1"/>
  <c r="B1532" i="120" s="1"/>
  <c r="B1818" i="120" s="1"/>
  <c r="B2104" i="120" s="1"/>
  <c r="A388" i="120"/>
  <c r="A674" i="120" s="1"/>
  <c r="A960" i="120" s="1"/>
  <c r="A1246" i="120" s="1"/>
  <c r="A1532" i="120" s="1"/>
  <c r="A1818" i="120" s="1"/>
  <c r="A2104" i="120" s="1"/>
  <c r="M101" i="120"/>
  <c r="E387" i="120"/>
  <c r="E673" i="120" s="1"/>
  <c r="E959" i="120" s="1"/>
  <c r="E1245" i="120" s="1"/>
  <c r="E1531" i="120" s="1"/>
  <c r="E1817" i="120" s="1"/>
  <c r="E2103" i="120" s="1"/>
  <c r="D387" i="120"/>
  <c r="D673" i="120" s="1"/>
  <c r="D959" i="120" s="1"/>
  <c r="D1245" i="120" s="1"/>
  <c r="D1531" i="120" s="1"/>
  <c r="D1817" i="120" s="1"/>
  <c r="D2103" i="120" s="1"/>
  <c r="C387" i="120"/>
  <c r="C673" i="120" s="1"/>
  <c r="C959" i="120" s="1"/>
  <c r="C1245" i="120" s="1"/>
  <c r="C1531" i="120" s="1"/>
  <c r="C1817" i="120" s="1"/>
  <c r="C2103" i="120" s="1"/>
  <c r="B387" i="120"/>
  <c r="B673" i="120" s="1"/>
  <c r="B959" i="120" s="1"/>
  <c r="B1245" i="120" s="1"/>
  <c r="B1531" i="120" s="1"/>
  <c r="B1817" i="120" s="1"/>
  <c r="B2103" i="120" s="1"/>
  <c r="M100" i="120"/>
  <c r="E386" i="120"/>
  <c r="E672" i="120" s="1"/>
  <c r="E958" i="120" s="1"/>
  <c r="E1244" i="120" s="1"/>
  <c r="E1530" i="120" s="1"/>
  <c r="E1816" i="120" s="1"/>
  <c r="E2102" i="120" s="1"/>
  <c r="D386" i="120"/>
  <c r="D672" i="120" s="1"/>
  <c r="D958" i="120" s="1"/>
  <c r="D1244" i="120" s="1"/>
  <c r="D1530" i="120" s="1"/>
  <c r="D1816" i="120" s="1"/>
  <c r="D2102" i="120" s="1"/>
  <c r="C386" i="120"/>
  <c r="C672" i="120" s="1"/>
  <c r="C958" i="120" s="1"/>
  <c r="C1244" i="120" s="1"/>
  <c r="C1530" i="120" s="1"/>
  <c r="C1816" i="120" s="1"/>
  <c r="C2102" i="120" s="1"/>
  <c r="B386" i="120"/>
  <c r="B672" i="120" s="1"/>
  <c r="B958" i="120" s="1"/>
  <c r="B1244" i="120" s="1"/>
  <c r="B1530" i="120" s="1"/>
  <c r="B1816" i="120" s="1"/>
  <c r="B2102" i="120" s="1"/>
  <c r="A386" i="120"/>
  <c r="A672" i="120" s="1"/>
  <c r="A958" i="120" s="1"/>
  <c r="A1244" i="120" s="1"/>
  <c r="A1530" i="120" s="1"/>
  <c r="A1816" i="120" s="1"/>
  <c r="A2102" i="120" s="1"/>
  <c r="M99" i="120"/>
  <c r="E385" i="120"/>
  <c r="E671" i="120" s="1"/>
  <c r="E957" i="120" s="1"/>
  <c r="E1243" i="120" s="1"/>
  <c r="E1529" i="120" s="1"/>
  <c r="E1815" i="120" s="1"/>
  <c r="E2101" i="120" s="1"/>
  <c r="D385" i="120"/>
  <c r="D671" i="120" s="1"/>
  <c r="D957" i="120" s="1"/>
  <c r="D1243" i="120" s="1"/>
  <c r="D1529" i="120" s="1"/>
  <c r="D1815" i="120" s="1"/>
  <c r="D2101" i="120" s="1"/>
  <c r="C385" i="120"/>
  <c r="B385" i="120"/>
  <c r="B671" i="120" s="1"/>
  <c r="B957" i="120" s="1"/>
  <c r="B1243" i="120" s="1"/>
  <c r="B1529" i="120" s="1"/>
  <c r="B1815" i="120" s="1"/>
  <c r="B2101" i="120" s="1"/>
  <c r="A385" i="120"/>
  <c r="A671" i="120" s="1"/>
  <c r="A957" i="120" s="1"/>
  <c r="A1243" i="120" s="1"/>
  <c r="A1529" i="120" s="1"/>
  <c r="A1815" i="120" s="1"/>
  <c r="A2101" i="120" s="1"/>
  <c r="M98" i="120"/>
  <c r="E384" i="120"/>
  <c r="E670" i="120" s="1"/>
  <c r="E956" i="120" s="1"/>
  <c r="E1242" i="120" s="1"/>
  <c r="E1528" i="120" s="1"/>
  <c r="E1814" i="120" s="1"/>
  <c r="E2100" i="120" s="1"/>
  <c r="D384" i="120"/>
  <c r="D670" i="120" s="1"/>
  <c r="D956" i="120" s="1"/>
  <c r="D1242" i="120" s="1"/>
  <c r="D1528" i="120" s="1"/>
  <c r="D1814" i="120" s="1"/>
  <c r="D2100" i="120" s="1"/>
  <c r="C384" i="120"/>
  <c r="C670" i="120" s="1"/>
  <c r="C956" i="120" s="1"/>
  <c r="C1242" i="120" s="1"/>
  <c r="C1528" i="120" s="1"/>
  <c r="C1814" i="120" s="1"/>
  <c r="C2100" i="120" s="1"/>
  <c r="B384" i="120"/>
  <c r="B670" i="120" s="1"/>
  <c r="B956" i="120" s="1"/>
  <c r="B1242" i="120" s="1"/>
  <c r="B1528" i="120" s="1"/>
  <c r="B1814" i="120" s="1"/>
  <c r="B2100" i="120" s="1"/>
  <c r="A384" i="120"/>
  <c r="A670" i="120" s="1"/>
  <c r="A956" i="120" s="1"/>
  <c r="A1242" i="120" s="1"/>
  <c r="A1528" i="120" s="1"/>
  <c r="A1814" i="120" s="1"/>
  <c r="A2100" i="120" s="1"/>
  <c r="M97" i="120"/>
  <c r="E383" i="120"/>
  <c r="E669" i="120" s="1"/>
  <c r="E955" i="120" s="1"/>
  <c r="E1241" i="120" s="1"/>
  <c r="E1527" i="120" s="1"/>
  <c r="E1813" i="120" s="1"/>
  <c r="E2099" i="120" s="1"/>
  <c r="D383" i="120"/>
  <c r="D669" i="120" s="1"/>
  <c r="D955" i="120" s="1"/>
  <c r="D1241" i="120" s="1"/>
  <c r="D1527" i="120" s="1"/>
  <c r="D1813" i="120" s="1"/>
  <c r="D2099" i="120" s="1"/>
  <c r="C383" i="120"/>
  <c r="C669" i="120" s="1"/>
  <c r="C955" i="120" s="1"/>
  <c r="C1241" i="120" s="1"/>
  <c r="C1527" i="120" s="1"/>
  <c r="C1813" i="120" s="1"/>
  <c r="C2099" i="120" s="1"/>
  <c r="B383" i="120"/>
  <c r="B669" i="120" s="1"/>
  <c r="B955" i="120" s="1"/>
  <c r="B1241" i="120" s="1"/>
  <c r="B1527" i="120" s="1"/>
  <c r="B1813" i="120" s="1"/>
  <c r="B2099" i="120" s="1"/>
  <c r="A383" i="120"/>
  <c r="A669" i="120" s="1"/>
  <c r="A955" i="120" s="1"/>
  <c r="A1241" i="120" s="1"/>
  <c r="A1527" i="120" s="1"/>
  <c r="A1813" i="120" s="1"/>
  <c r="A2099" i="120" s="1"/>
  <c r="M96" i="120"/>
  <c r="E382" i="120"/>
  <c r="E668" i="120" s="1"/>
  <c r="E954" i="120" s="1"/>
  <c r="E1240" i="120" s="1"/>
  <c r="E1526" i="120" s="1"/>
  <c r="E1812" i="120" s="1"/>
  <c r="E2098" i="120" s="1"/>
  <c r="D382" i="120"/>
  <c r="D668" i="120" s="1"/>
  <c r="D954" i="120" s="1"/>
  <c r="D1240" i="120" s="1"/>
  <c r="D1526" i="120" s="1"/>
  <c r="D1812" i="120" s="1"/>
  <c r="D2098" i="120" s="1"/>
  <c r="C382" i="120"/>
  <c r="C668" i="120" s="1"/>
  <c r="C954" i="120" s="1"/>
  <c r="C1240" i="120" s="1"/>
  <c r="C1526" i="120" s="1"/>
  <c r="C1812" i="120" s="1"/>
  <c r="C2098" i="120" s="1"/>
  <c r="B382" i="120"/>
  <c r="B668" i="120" s="1"/>
  <c r="B954" i="120" s="1"/>
  <c r="B1240" i="120" s="1"/>
  <c r="B1526" i="120" s="1"/>
  <c r="B1812" i="120" s="1"/>
  <c r="B2098" i="120" s="1"/>
  <c r="A382" i="120"/>
  <c r="A668" i="120" s="1"/>
  <c r="A954" i="120" s="1"/>
  <c r="A1240" i="120" s="1"/>
  <c r="A1526" i="120" s="1"/>
  <c r="A1812" i="120" s="1"/>
  <c r="A2098" i="120" s="1"/>
  <c r="M95" i="120"/>
  <c r="E381" i="120"/>
  <c r="E667" i="120" s="1"/>
  <c r="E953" i="120" s="1"/>
  <c r="E1239" i="120" s="1"/>
  <c r="E1525" i="120" s="1"/>
  <c r="E1811" i="120" s="1"/>
  <c r="E2097" i="120" s="1"/>
  <c r="D381" i="120"/>
  <c r="D667" i="120" s="1"/>
  <c r="D953" i="120" s="1"/>
  <c r="D1239" i="120" s="1"/>
  <c r="D1525" i="120" s="1"/>
  <c r="D1811" i="120" s="1"/>
  <c r="D2097" i="120" s="1"/>
  <c r="C381" i="120"/>
  <c r="C667" i="120" s="1"/>
  <c r="C953" i="120" s="1"/>
  <c r="C1239" i="120" s="1"/>
  <c r="C1525" i="120" s="1"/>
  <c r="C1811" i="120" s="1"/>
  <c r="C2097" i="120" s="1"/>
  <c r="B381" i="120"/>
  <c r="B667" i="120" s="1"/>
  <c r="B953" i="120" s="1"/>
  <c r="B1239" i="120" s="1"/>
  <c r="B1525" i="120" s="1"/>
  <c r="B1811" i="120" s="1"/>
  <c r="B2097" i="120" s="1"/>
  <c r="A381" i="120"/>
  <c r="A667" i="120" s="1"/>
  <c r="A953" i="120" s="1"/>
  <c r="A1239" i="120" s="1"/>
  <c r="A1525" i="120" s="1"/>
  <c r="A1811" i="120" s="1"/>
  <c r="A2097" i="120" s="1"/>
  <c r="M94" i="120"/>
  <c r="E380" i="120"/>
  <c r="E666" i="120" s="1"/>
  <c r="E952" i="120" s="1"/>
  <c r="E1238" i="120" s="1"/>
  <c r="E1524" i="120" s="1"/>
  <c r="E1810" i="120" s="1"/>
  <c r="E2096" i="120" s="1"/>
  <c r="C380" i="120"/>
  <c r="C666" i="120" s="1"/>
  <c r="C952" i="120" s="1"/>
  <c r="C1238" i="120" s="1"/>
  <c r="C1524" i="120" s="1"/>
  <c r="C1810" i="120" s="1"/>
  <c r="C2096" i="120" s="1"/>
  <c r="B380" i="120"/>
  <c r="B666" i="120" s="1"/>
  <c r="B952" i="120" s="1"/>
  <c r="B1238" i="120" s="1"/>
  <c r="B1524" i="120" s="1"/>
  <c r="B1810" i="120" s="1"/>
  <c r="B2096" i="120" s="1"/>
  <c r="A380" i="120"/>
  <c r="A666" i="120" s="1"/>
  <c r="A952" i="120" s="1"/>
  <c r="A1238" i="120" s="1"/>
  <c r="A1524" i="120" s="1"/>
  <c r="A1810" i="120" s="1"/>
  <c r="A2096" i="120" s="1"/>
  <c r="M93" i="120"/>
  <c r="E379" i="120"/>
  <c r="E665" i="120" s="1"/>
  <c r="E951" i="120" s="1"/>
  <c r="E1237" i="120" s="1"/>
  <c r="E1523" i="120" s="1"/>
  <c r="E1809" i="120" s="1"/>
  <c r="E2095" i="120" s="1"/>
  <c r="D379" i="120"/>
  <c r="D665" i="120" s="1"/>
  <c r="D951" i="120" s="1"/>
  <c r="D1237" i="120" s="1"/>
  <c r="D1523" i="120" s="1"/>
  <c r="D1809" i="120" s="1"/>
  <c r="D2095" i="120" s="1"/>
  <c r="C379" i="120"/>
  <c r="C665" i="120" s="1"/>
  <c r="C951" i="120" s="1"/>
  <c r="C1237" i="120" s="1"/>
  <c r="C1523" i="120" s="1"/>
  <c r="C1809" i="120" s="1"/>
  <c r="C2095" i="120" s="1"/>
  <c r="B379" i="120"/>
  <c r="B665" i="120" s="1"/>
  <c r="B951" i="120" s="1"/>
  <c r="B1237" i="120" s="1"/>
  <c r="B1523" i="120" s="1"/>
  <c r="B1809" i="120" s="1"/>
  <c r="B2095" i="120" s="1"/>
  <c r="A379" i="120"/>
  <c r="A665" i="120" s="1"/>
  <c r="A951" i="120" s="1"/>
  <c r="A1237" i="120" s="1"/>
  <c r="A1523" i="120" s="1"/>
  <c r="A1809" i="120" s="1"/>
  <c r="A2095" i="120" s="1"/>
  <c r="M92" i="120"/>
  <c r="E378" i="120"/>
  <c r="E664" i="120" s="1"/>
  <c r="E950" i="120" s="1"/>
  <c r="E1236" i="120" s="1"/>
  <c r="E1522" i="120" s="1"/>
  <c r="E1808" i="120" s="1"/>
  <c r="E2094" i="120" s="1"/>
  <c r="C378" i="120"/>
  <c r="C664" i="120" s="1"/>
  <c r="C950" i="120" s="1"/>
  <c r="C1236" i="120" s="1"/>
  <c r="C1522" i="120" s="1"/>
  <c r="C1808" i="120" s="1"/>
  <c r="C2094" i="120" s="1"/>
  <c r="B378" i="120"/>
  <c r="B664" i="120" s="1"/>
  <c r="B950" i="120" s="1"/>
  <c r="B1236" i="120" s="1"/>
  <c r="B1522" i="120" s="1"/>
  <c r="B1808" i="120" s="1"/>
  <c r="B2094" i="120" s="1"/>
  <c r="A378" i="120"/>
  <c r="A664" i="120" s="1"/>
  <c r="A950" i="120" s="1"/>
  <c r="A1236" i="120" s="1"/>
  <c r="A1522" i="120" s="1"/>
  <c r="A1808" i="120" s="1"/>
  <c r="A2094" i="120" s="1"/>
  <c r="M91" i="120"/>
  <c r="E377" i="120"/>
  <c r="E663" i="120" s="1"/>
  <c r="E949" i="120" s="1"/>
  <c r="E1235" i="120" s="1"/>
  <c r="E1521" i="120" s="1"/>
  <c r="E1807" i="120" s="1"/>
  <c r="E2093" i="120" s="1"/>
  <c r="D377" i="120"/>
  <c r="D663" i="120" s="1"/>
  <c r="D949" i="120" s="1"/>
  <c r="D1235" i="120" s="1"/>
  <c r="D1521" i="120" s="1"/>
  <c r="D1807" i="120" s="1"/>
  <c r="D2093" i="120" s="1"/>
  <c r="C377" i="120"/>
  <c r="C663" i="120" s="1"/>
  <c r="C949" i="120" s="1"/>
  <c r="C1235" i="120" s="1"/>
  <c r="C1521" i="120" s="1"/>
  <c r="C1807" i="120" s="1"/>
  <c r="C2093" i="120" s="1"/>
  <c r="B377" i="120"/>
  <c r="B663" i="120" s="1"/>
  <c r="B949" i="120" s="1"/>
  <c r="B1235" i="120" s="1"/>
  <c r="B1521" i="120" s="1"/>
  <c r="B1807" i="120" s="1"/>
  <c r="B2093" i="120" s="1"/>
  <c r="M90" i="120"/>
  <c r="E376" i="120"/>
  <c r="E662" i="120" s="1"/>
  <c r="E948" i="120" s="1"/>
  <c r="E1234" i="120" s="1"/>
  <c r="E1520" i="120" s="1"/>
  <c r="E1806" i="120" s="1"/>
  <c r="E2092" i="120" s="1"/>
  <c r="D376" i="120"/>
  <c r="D662" i="120" s="1"/>
  <c r="D948" i="120" s="1"/>
  <c r="D1234" i="120" s="1"/>
  <c r="D1520" i="120" s="1"/>
  <c r="D1806" i="120" s="1"/>
  <c r="D2092" i="120" s="1"/>
  <c r="C376" i="120"/>
  <c r="C662" i="120" s="1"/>
  <c r="C948" i="120" s="1"/>
  <c r="C1234" i="120" s="1"/>
  <c r="C1520" i="120" s="1"/>
  <c r="C1806" i="120" s="1"/>
  <c r="C2092" i="120" s="1"/>
  <c r="B376" i="120"/>
  <c r="B662" i="120" s="1"/>
  <c r="B948" i="120" s="1"/>
  <c r="B1234" i="120" s="1"/>
  <c r="B1520" i="120" s="1"/>
  <c r="B1806" i="120" s="1"/>
  <c r="B2092" i="120" s="1"/>
  <c r="A376" i="120"/>
  <c r="A662" i="120" s="1"/>
  <c r="A948" i="120" s="1"/>
  <c r="A1234" i="120" s="1"/>
  <c r="A1520" i="120" s="1"/>
  <c r="A1806" i="120" s="1"/>
  <c r="A2092" i="120" s="1"/>
  <c r="M89" i="120"/>
  <c r="E375" i="120"/>
  <c r="E661" i="120" s="1"/>
  <c r="E947" i="120" s="1"/>
  <c r="E1233" i="120" s="1"/>
  <c r="E1519" i="120" s="1"/>
  <c r="E1805" i="120" s="1"/>
  <c r="E2091" i="120" s="1"/>
  <c r="D375" i="120"/>
  <c r="D661" i="120" s="1"/>
  <c r="D947" i="120" s="1"/>
  <c r="D1233" i="120" s="1"/>
  <c r="D1519" i="120" s="1"/>
  <c r="D1805" i="120" s="1"/>
  <c r="D2091" i="120" s="1"/>
  <c r="C375" i="120"/>
  <c r="C661" i="120" s="1"/>
  <c r="C947" i="120" s="1"/>
  <c r="C1233" i="120" s="1"/>
  <c r="C1519" i="120" s="1"/>
  <c r="C1805" i="120" s="1"/>
  <c r="C2091" i="120" s="1"/>
  <c r="B375" i="120"/>
  <c r="B661" i="120" s="1"/>
  <c r="B947" i="120" s="1"/>
  <c r="B1233" i="120" s="1"/>
  <c r="B1519" i="120" s="1"/>
  <c r="B1805" i="120" s="1"/>
  <c r="B2091" i="120" s="1"/>
  <c r="A375" i="120"/>
  <c r="A661" i="120" s="1"/>
  <c r="A947" i="120" s="1"/>
  <c r="A1233" i="120" s="1"/>
  <c r="A1519" i="120" s="1"/>
  <c r="A1805" i="120" s="1"/>
  <c r="A2091" i="120" s="1"/>
  <c r="M88" i="120"/>
  <c r="E374" i="120"/>
  <c r="E660" i="120" s="1"/>
  <c r="E946" i="120" s="1"/>
  <c r="E1232" i="120" s="1"/>
  <c r="E1518" i="120" s="1"/>
  <c r="E1804" i="120" s="1"/>
  <c r="E2090" i="120" s="1"/>
  <c r="D374" i="120"/>
  <c r="D660" i="120" s="1"/>
  <c r="D946" i="120" s="1"/>
  <c r="D1232" i="120" s="1"/>
  <c r="D1518" i="120" s="1"/>
  <c r="D1804" i="120" s="1"/>
  <c r="D2090" i="120" s="1"/>
  <c r="C374" i="120"/>
  <c r="C660" i="120" s="1"/>
  <c r="C946" i="120" s="1"/>
  <c r="C1232" i="120" s="1"/>
  <c r="C1518" i="120" s="1"/>
  <c r="C1804" i="120" s="1"/>
  <c r="C2090" i="120" s="1"/>
  <c r="B374" i="120"/>
  <c r="B660" i="120" s="1"/>
  <c r="B946" i="120" s="1"/>
  <c r="B1232" i="120" s="1"/>
  <c r="B1518" i="120" s="1"/>
  <c r="B1804" i="120" s="1"/>
  <c r="B2090" i="120" s="1"/>
  <c r="M87" i="120"/>
  <c r="E373" i="120"/>
  <c r="E659" i="120" s="1"/>
  <c r="E945" i="120" s="1"/>
  <c r="E1231" i="120" s="1"/>
  <c r="E1517" i="120" s="1"/>
  <c r="E1803" i="120" s="1"/>
  <c r="E2089" i="120" s="1"/>
  <c r="D373" i="120"/>
  <c r="D659" i="120" s="1"/>
  <c r="D945" i="120" s="1"/>
  <c r="D1231" i="120" s="1"/>
  <c r="D1517" i="120" s="1"/>
  <c r="D1803" i="120" s="1"/>
  <c r="D2089" i="120" s="1"/>
  <c r="C373" i="120"/>
  <c r="C659" i="120" s="1"/>
  <c r="C945" i="120" s="1"/>
  <c r="C1231" i="120" s="1"/>
  <c r="C1517" i="120" s="1"/>
  <c r="C1803" i="120" s="1"/>
  <c r="C2089" i="120" s="1"/>
  <c r="B373" i="120"/>
  <c r="B659" i="120" s="1"/>
  <c r="B945" i="120" s="1"/>
  <c r="B1231" i="120" s="1"/>
  <c r="B1517" i="120" s="1"/>
  <c r="B1803" i="120" s="1"/>
  <c r="B2089" i="120" s="1"/>
  <c r="A373" i="120"/>
  <c r="A659" i="120" s="1"/>
  <c r="A945" i="120" s="1"/>
  <c r="A1231" i="120" s="1"/>
  <c r="A1517" i="120" s="1"/>
  <c r="A1803" i="120" s="1"/>
  <c r="A2089" i="120" s="1"/>
  <c r="M86" i="120"/>
  <c r="E372" i="120"/>
  <c r="E658" i="120" s="1"/>
  <c r="E944" i="120" s="1"/>
  <c r="E1230" i="120" s="1"/>
  <c r="E1516" i="120" s="1"/>
  <c r="E1802" i="120" s="1"/>
  <c r="E2088" i="120" s="1"/>
  <c r="D372" i="120"/>
  <c r="D658" i="120" s="1"/>
  <c r="D944" i="120" s="1"/>
  <c r="D1230" i="120" s="1"/>
  <c r="D1516" i="120" s="1"/>
  <c r="D1802" i="120" s="1"/>
  <c r="D2088" i="120" s="1"/>
  <c r="C372" i="120"/>
  <c r="C658" i="120" s="1"/>
  <c r="C944" i="120" s="1"/>
  <c r="C1230" i="120" s="1"/>
  <c r="C1516" i="120" s="1"/>
  <c r="C1802" i="120" s="1"/>
  <c r="C2088" i="120" s="1"/>
  <c r="B372" i="120"/>
  <c r="B658" i="120" s="1"/>
  <c r="B944" i="120" s="1"/>
  <c r="B1230" i="120" s="1"/>
  <c r="B1516" i="120" s="1"/>
  <c r="B1802" i="120" s="1"/>
  <c r="B2088" i="120" s="1"/>
  <c r="A372" i="120"/>
  <c r="A658" i="120" s="1"/>
  <c r="A944" i="120" s="1"/>
  <c r="A1230" i="120" s="1"/>
  <c r="A1516" i="120" s="1"/>
  <c r="A1802" i="120" s="1"/>
  <c r="A2088" i="120" s="1"/>
  <c r="M85" i="120"/>
  <c r="E371" i="120"/>
  <c r="E657" i="120" s="1"/>
  <c r="E943" i="120" s="1"/>
  <c r="E1229" i="120" s="1"/>
  <c r="E1515" i="120" s="1"/>
  <c r="E1801" i="120" s="1"/>
  <c r="E2087" i="120" s="1"/>
  <c r="D371" i="120"/>
  <c r="D657" i="120" s="1"/>
  <c r="D943" i="120" s="1"/>
  <c r="D1229" i="120" s="1"/>
  <c r="D1515" i="120" s="1"/>
  <c r="D1801" i="120" s="1"/>
  <c r="D2087" i="120" s="1"/>
  <c r="C371" i="120"/>
  <c r="C657" i="120" s="1"/>
  <c r="C943" i="120" s="1"/>
  <c r="C1229" i="120" s="1"/>
  <c r="C1515" i="120" s="1"/>
  <c r="C1801" i="120" s="1"/>
  <c r="C2087" i="120" s="1"/>
  <c r="B371" i="120"/>
  <c r="B657" i="120" s="1"/>
  <c r="B943" i="120" s="1"/>
  <c r="B1229" i="120" s="1"/>
  <c r="B1515" i="120" s="1"/>
  <c r="B1801" i="120" s="1"/>
  <c r="B2087" i="120" s="1"/>
  <c r="A371" i="120"/>
  <c r="A657" i="120" s="1"/>
  <c r="A943" i="120" s="1"/>
  <c r="A1229" i="120" s="1"/>
  <c r="A1515" i="120" s="1"/>
  <c r="A1801" i="120" s="1"/>
  <c r="A2087" i="120" s="1"/>
  <c r="M84" i="120"/>
  <c r="D370" i="120"/>
  <c r="D656" i="120" s="1"/>
  <c r="D942" i="120" s="1"/>
  <c r="D1228" i="120" s="1"/>
  <c r="D1514" i="120" s="1"/>
  <c r="D1800" i="120" s="1"/>
  <c r="D2086" i="120" s="1"/>
  <c r="C370" i="120"/>
  <c r="C656" i="120" s="1"/>
  <c r="C942" i="120" s="1"/>
  <c r="C1228" i="120" s="1"/>
  <c r="C1514" i="120" s="1"/>
  <c r="C1800" i="120" s="1"/>
  <c r="C2086" i="120" s="1"/>
  <c r="B370" i="120"/>
  <c r="B656" i="120" s="1"/>
  <c r="B942" i="120" s="1"/>
  <c r="B1228" i="120" s="1"/>
  <c r="B1514" i="120" s="1"/>
  <c r="B1800" i="120" s="1"/>
  <c r="B2086" i="120" s="1"/>
  <c r="A370" i="120"/>
  <c r="A656" i="120" s="1"/>
  <c r="A942" i="120" s="1"/>
  <c r="A1228" i="120" s="1"/>
  <c r="A1514" i="120" s="1"/>
  <c r="A1800" i="120" s="1"/>
  <c r="A2086" i="120" s="1"/>
  <c r="M83" i="120"/>
  <c r="E369" i="120"/>
  <c r="E655" i="120" s="1"/>
  <c r="E941" i="120" s="1"/>
  <c r="E1227" i="120" s="1"/>
  <c r="E1513" i="120" s="1"/>
  <c r="E1799" i="120" s="1"/>
  <c r="E2085" i="120" s="1"/>
  <c r="D369" i="120"/>
  <c r="D655" i="120" s="1"/>
  <c r="D941" i="120" s="1"/>
  <c r="D1227" i="120" s="1"/>
  <c r="D1513" i="120" s="1"/>
  <c r="D1799" i="120" s="1"/>
  <c r="D2085" i="120" s="1"/>
  <c r="C369" i="120"/>
  <c r="C655" i="120" s="1"/>
  <c r="C941" i="120" s="1"/>
  <c r="C1227" i="120" s="1"/>
  <c r="C1513" i="120" s="1"/>
  <c r="C1799" i="120" s="1"/>
  <c r="C2085" i="120" s="1"/>
  <c r="B369" i="120"/>
  <c r="B655" i="120" s="1"/>
  <c r="B941" i="120" s="1"/>
  <c r="B1227" i="120" s="1"/>
  <c r="B1513" i="120" s="1"/>
  <c r="B1799" i="120" s="1"/>
  <c r="B2085" i="120" s="1"/>
  <c r="A369" i="120"/>
  <c r="A655" i="120" s="1"/>
  <c r="A941" i="120" s="1"/>
  <c r="A1227" i="120" s="1"/>
  <c r="A1513" i="120" s="1"/>
  <c r="A1799" i="120" s="1"/>
  <c r="A2085" i="120" s="1"/>
  <c r="M82" i="120"/>
  <c r="E368" i="120"/>
  <c r="E654" i="120" s="1"/>
  <c r="E940" i="120" s="1"/>
  <c r="E1226" i="120" s="1"/>
  <c r="E1512" i="120" s="1"/>
  <c r="E1798" i="120" s="1"/>
  <c r="E2084" i="120" s="1"/>
  <c r="D368" i="120"/>
  <c r="D654" i="120" s="1"/>
  <c r="D940" i="120" s="1"/>
  <c r="D1226" i="120" s="1"/>
  <c r="D1512" i="120" s="1"/>
  <c r="D1798" i="120" s="1"/>
  <c r="D2084" i="120" s="1"/>
  <c r="C368" i="120"/>
  <c r="C654" i="120" s="1"/>
  <c r="C940" i="120" s="1"/>
  <c r="C1226" i="120" s="1"/>
  <c r="C1512" i="120" s="1"/>
  <c r="C1798" i="120" s="1"/>
  <c r="C2084" i="120" s="1"/>
  <c r="B368" i="120"/>
  <c r="B654" i="120" s="1"/>
  <c r="B940" i="120" s="1"/>
  <c r="B1226" i="120" s="1"/>
  <c r="B1512" i="120" s="1"/>
  <c r="B1798" i="120" s="1"/>
  <c r="B2084" i="120" s="1"/>
  <c r="A368" i="120"/>
  <c r="A654" i="120" s="1"/>
  <c r="A940" i="120" s="1"/>
  <c r="A1226" i="120" s="1"/>
  <c r="A1512" i="120" s="1"/>
  <c r="A1798" i="120" s="1"/>
  <c r="A2084" i="120" s="1"/>
  <c r="M81" i="120"/>
  <c r="E367" i="120"/>
  <c r="E653" i="120" s="1"/>
  <c r="E939" i="120" s="1"/>
  <c r="E1225" i="120" s="1"/>
  <c r="E1511" i="120" s="1"/>
  <c r="E1797" i="120" s="1"/>
  <c r="E2083" i="120" s="1"/>
  <c r="D367" i="120"/>
  <c r="D653" i="120" s="1"/>
  <c r="D939" i="120" s="1"/>
  <c r="D1225" i="120" s="1"/>
  <c r="D1511" i="120" s="1"/>
  <c r="D1797" i="120" s="1"/>
  <c r="D2083" i="120" s="1"/>
  <c r="C367" i="120"/>
  <c r="C653" i="120" s="1"/>
  <c r="C939" i="120" s="1"/>
  <c r="C1225" i="120" s="1"/>
  <c r="C1511" i="120" s="1"/>
  <c r="C1797" i="120" s="1"/>
  <c r="C2083" i="120" s="1"/>
  <c r="B367" i="120"/>
  <c r="B653" i="120" s="1"/>
  <c r="B939" i="120" s="1"/>
  <c r="B1225" i="120" s="1"/>
  <c r="B1511" i="120" s="1"/>
  <c r="B1797" i="120" s="1"/>
  <c r="B2083" i="120" s="1"/>
  <c r="A367" i="120"/>
  <c r="A653" i="120" s="1"/>
  <c r="A939" i="120" s="1"/>
  <c r="A1225" i="120" s="1"/>
  <c r="A1511" i="120" s="1"/>
  <c r="A1797" i="120" s="1"/>
  <c r="A2083" i="120" s="1"/>
  <c r="M80" i="120"/>
  <c r="D366" i="120"/>
  <c r="D652" i="120" s="1"/>
  <c r="D938" i="120" s="1"/>
  <c r="D1224" i="120" s="1"/>
  <c r="D1510" i="120" s="1"/>
  <c r="D1796" i="120" s="1"/>
  <c r="D2082" i="120" s="1"/>
  <c r="C366" i="120"/>
  <c r="C652" i="120" s="1"/>
  <c r="C938" i="120" s="1"/>
  <c r="C1224" i="120" s="1"/>
  <c r="C1510" i="120" s="1"/>
  <c r="C1796" i="120" s="1"/>
  <c r="C2082" i="120" s="1"/>
  <c r="B366" i="120"/>
  <c r="B652" i="120" s="1"/>
  <c r="B938" i="120" s="1"/>
  <c r="B1224" i="120" s="1"/>
  <c r="B1510" i="120" s="1"/>
  <c r="B1796" i="120" s="1"/>
  <c r="B2082" i="120" s="1"/>
  <c r="A366" i="120"/>
  <c r="A652" i="120" s="1"/>
  <c r="A938" i="120" s="1"/>
  <c r="A1224" i="120" s="1"/>
  <c r="A1510" i="120" s="1"/>
  <c r="A1796" i="120" s="1"/>
  <c r="A2082" i="120" s="1"/>
  <c r="M79" i="120"/>
  <c r="E365" i="120"/>
  <c r="E651" i="120" s="1"/>
  <c r="E937" i="120" s="1"/>
  <c r="E1223" i="120" s="1"/>
  <c r="E1509" i="120" s="1"/>
  <c r="E1795" i="120" s="1"/>
  <c r="E2081" i="120" s="1"/>
  <c r="D365" i="120"/>
  <c r="D651" i="120" s="1"/>
  <c r="D937" i="120" s="1"/>
  <c r="D1223" i="120" s="1"/>
  <c r="D1509" i="120" s="1"/>
  <c r="D1795" i="120" s="1"/>
  <c r="D2081" i="120" s="1"/>
  <c r="C365" i="120"/>
  <c r="C651" i="120" s="1"/>
  <c r="C937" i="120" s="1"/>
  <c r="C1223" i="120" s="1"/>
  <c r="C1509" i="120" s="1"/>
  <c r="C1795" i="120" s="1"/>
  <c r="C2081" i="120" s="1"/>
  <c r="B365" i="120"/>
  <c r="B651" i="120" s="1"/>
  <c r="B937" i="120" s="1"/>
  <c r="B1223" i="120" s="1"/>
  <c r="B1509" i="120" s="1"/>
  <c r="B1795" i="120" s="1"/>
  <c r="B2081" i="120" s="1"/>
  <c r="A365" i="120"/>
  <c r="A651" i="120" s="1"/>
  <c r="A937" i="120" s="1"/>
  <c r="A1223" i="120" s="1"/>
  <c r="A1509" i="120" s="1"/>
  <c r="A1795" i="120" s="1"/>
  <c r="A2081" i="120" s="1"/>
  <c r="M78" i="120"/>
  <c r="E364" i="120"/>
  <c r="E650" i="120" s="1"/>
  <c r="E936" i="120" s="1"/>
  <c r="E1222" i="120" s="1"/>
  <c r="E1508" i="120" s="1"/>
  <c r="E1794" i="120" s="1"/>
  <c r="E2080" i="120" s="1"/>
  <c r="D364" i="120"/>
  <c r="D650" i="120" s="1"/>
  <c r="D936" i="120" s="1"/>
  <c r="D1222" i="120" s="1"/>
  <c r="D1508" i="120" s="1"/>
  <c r="D1794" i="120" s="1"/>
  <c r="D2080" i="120" s="1"/>
  <c r="C364" i="120"/>
  <c r="C650" i="120" s="1"/>
  <c r="C936" i="120" s="1"/>
  <c r="C1222" i="120" s="1"/>
  <c r="C1508" i="120" s="1"/>
  <c r="C1794" i="120" s="1"/>
  <c r="C2080" i="120" s="1"/>
  <c r="B364" i="120"/>
  <c r="B650" i="120" s="1"/>
  <c r="B936" i="120" s="1"/>
  <c r="B1222" i="120" s="1"/>
  <c r="B1508" i="120" s="1"/>
  <c r="B1794" i="120" s="1"/>
  <c r="B2080" i="120" s="1"/>
  <c r="A364" i="120"/>
  <c r="A650" i="120" s="1"/>
  <c r="A936" i="120" s="1"/>
  <c r="A1222" i="120" s="1"/>
  <c r="A1508" i="120" s="1"/>
  <c r="A1794" i="120" s="1"/>
  <c r="A2080" i="120" s="1"/>
  <c r="M77" i="120"/>
  <c r="E363" i="120"/>
  <c r="E649" i="120" s="1"/>
  <c r="E935" i="120" s="1"/>
  <c r="E1221" i="120" s="1"/>
  <c r="E1507" i="120" s="1"/>
  <c r="E1793" i="120" s="1"/>
  <c r="E2079" i="120" s="1"/>
  <c r="D363" i="120"/>
  <c r="D649" i="120" s="1"/>
  <c r="D935" i="120" s="1"/>
  <c r="D1221" i="120" s="1"/>
  <c r="D1507" i="120" s="1"/>
  <c r="D1793" i="120" s="1"/>
  <c r="D2079" i="120" s="1"/>
  <c r="C363" i="120"/>
  <c r="C649" i="120" s="1"/>
  <c r="C935" i="120" s="1"/>
  <c r="C1221" i="120" s="1"/>
  <c r="C1507" i="120" s="1"/>
  <c r="C1793" i="120" s="1"/>
  <c r="C2079" i="120" s="1"/>
  <c r="B363" i="120"/>
  <c r="B649" i="120" s="1"/>
  <c r="B935" i="120" s="1"/>
  <c r="B1221" i="120" s="1"/>
  <c r="B1507" i="120" s="1"/>
  <c r="B1793" i="120" s="1"/>
  <c r="B2079" i="120" s="1"/>
  <c r="A363" i="120"/>
  <c r="A649" i="120" s="1"/>
  <c r="A935" i="120" s="1"/>
  <c r="A1221" i="120" s="1"/>
  <c r="A1507" i="120" s="1"/>
  <c r="A1793" i="120" s="1"/>
  <c r="A2079" i="120" s="1"/>
  <c r="M76" i="120"/>
  <c r="E362" i="120"/>
  <c r="E648" i="120" s="1"/>
  <c r="E934" i="120" s="1"/>
  <c r="E1220" i="120" s="1"/>
  <c r="E1506" i="120" s="1"/>
  <c r="E1792" i="120" s="1"/>
  <c r="E2078" i="120" s="1"/>
  <c r="C362" i="120"/>
  <c r="C648" i="120" s="1"/>
  <c r="C934" i="120" s="1"/>
  <c r="C1220" i="120" s="1"/>
  <c r="C1506" i="120" s="1"/>
  <c r="C1792" i="120" s="1"/>
  <c r="C2078" i="120" s="1"/>
  <c r="B362" i="120"/>
  <c r="B648" i="120" s="1"/>
  <c r="B934" i="120" s="1"/>
  <c r="B1220" i="120" s="1"/>
  <c r="B1506" i="120" s="1"/>
  <c r="B1792" i="120" s="1"/>
  <c r="B2078" i="120" s="1"/>
  <c r="A362" i="120"/>
  <c r="A648" i="120" s="1"/>
  <c r="A934" i="120" s="1"/>
  <c r="A1220" i="120" s="1"/>
  <c r="A1506" i="120" s="1"/>
  <c r="A1792" i="120" s="1"/>
  <c r="A2078" i="120" s="1"/>
  <c r="M75" i="120"/>
  <c r="E361" i="120"/>
  <c r="E647" i="120" s="1"/>
  <c r="E933" i="120" s="1"/>
  <c r="E1219" i="120" s="1"/>
  <c r="E1505" i="120" s="1"/>
  <c r="E1791" i="120" s="1"/>
  <c r="E2077" i="120" s="1"/>
  <c r="D361" i="120"/>
  <c r="D647" i="120" s="1"/>
  <c r="D933" i="120" s="1"/>
  <c r="D1219" i="120" s="1"/>
  <c r="D1505" i="120" s="1"/>
  <c r="D1791" i="120" s="1"/>
  <c r="D2077" i="120" s="1"/>
  <c r="C361" i="120"/>
  <c r="C647" i="120" s="1"/>
  <c r="C933" i="120" s="1"/>
  <c r="C1219" i="120" s="1"/>
  <c r="C1505" i="120" s="1"/>
  <c r="C1791" i="120" s="1"/>
  <c r="C2077" i="120" s="1"/>
  <c r="B361" i="120"/>
  <c r="B647" i="120" s="1"/>
  <c r="B933" i="120" s="1"/>
  <c r="B1219" i="120" s="1"/>
  <c r="B1505" i="120" s="1"/>
  <c r="B1791" i="120" s="1"/>
  <c r="B2077" i="120" s="1"/>
  <c r="A361" i="120"/>
  <c r="A647" i="120" s="1"/>
  <c r="A933" i="120" s="1"/>
  <c r="A1219" i="120" s="1"/>
  <c r="A1505" i="120" s="1"/>
  <c r="A1791" i="120" s="1"/>
  <c r="A2077" i="120" s="1"/>
  <c r="M74" i="120"/>
  <c r="E360" i="120"/>
  <c r="E646" i="120" s="1"/>
  <c r="E932" i="120" s="1"/>
  <c r="E1218" i="120" s="1"/>
  <c r="E1504" i="120" s="1"/>
  <c r="E1790" i="120" s="1"/>
  <c r="E2076" i="120" s="1"/>
  <c r="D360" i="120"/>
  <c r="D646" i="120" s="1"/>
  <c r="D932" i="120" s="1"/>
  <c r="D1218" i="120" s="1"/>
  <c r="D1504" i="120" s="1"/>
  <c r="D1790" i="120" s="1"/>
  <c r="D2076" i="120" s="1"/>
  <c r="C360" i="120"/>
  <c r="C646" i="120" s="1"/>
  <c r="C932" i="120" s="1"/>
  <c r="C1218" i="120" s="1"/>
  <c r="C1504" i="120" s="1"/>
  <c r="C1790" i="120" s="1"/>
  <c r="C2076" i="120" s="1"/>
  <c r="B360" i="120"/>
  <c r="B646" i="120" s="1"/>
  <c r="B932" i="120" s="1"/>
  <c r="B1218" i="120" s="1"/>
  <c r="B1504" i="120" s="1"/>
  <c r="B1790" i="120" s="1"/>
  <c r="B2076" i="120" s="1"/>
  <c r="A360" i="120"/>
  <c r="A646" i="120" s="1"/>
  <c r="A932" i="120" s="1"/>
  <c r="A1218" i="120" s="1"/>
  <c r="A1504" i="120" s="1"/>
  <c r="A1790" i="120" s="1"/>
  <c r="A2076" i="120" s="1"/>
  <c r="M73" i="120"/>
  <c r="E359" i="120"/>
  <c r="E645" i="120" s="1"/>
  <c r="E931" i="120" s="1"/>
  <c r="E1217" i="120" s="1"/>
  <c r="E1503" i="120" s="1"/>
  <c r="E1789" i="120" s="1"/>
  <c r="E2075" i="120" s="1"/>
  <c r="D359" i="120"/>
  <c r="D645" i="120" s="1"/>
  <c r="D931" i="120" s="1"/>
  <c r="D1217" i="120" s="1"/>
  <c r="D1503" i="120" s="1"/>
  <c r="D1789" i="120" s="1"/>
  <c r="D2075" i="120" s="1"/>
  <c r="C359" i="120"/>
  <c r="C645" i="120" s="1"/>
  <c r="C931" i="120" s="1"/>
  <c r="C1217" i="120" s="1"/>
  <c r="C1503" i="120" s="1"/>
  <c r="C1789" i="120" s="1"/>
  <c r="C2075" i="120" s="1"/>
  <c r="B359" i="120"/>
  <c r="B645" i="120" s="1"/>
  <c r="B931" i="120" s="1"/>
  <c r="B1217" i="120" s="1"/>
  <c r="B1503" i="120" s="1"/>
  <c r="B1789" i="120" s="1"/>
  <c r="B2075" i="120" s="1"/>
  <c r="A359" i="120"/>
  <c r="A645" i="120" s="1"/>
  <c r="A931" i="120" s="1"/>
  <c r="A1217" i="120" s="1"/>
  <c r="A1503" i="120" s="1"/>
  <c r="A1789" i="120" s="1"/>
  <c r="A2075" i="120" s="1"/>
  <c r="M72" i="120"/>
  <c r="E358" i="120"/>
  <c r="E644" i="120" s="1"/>
  <c r="E930" i="120" s="1"/>
  <c r="E1216" i="120" s="1"/>
  <c r="E1502" i="120" s="1"/>
  <c r="E1788" i="120" s="1"/>
  <c r="E2074" i="120" s="1"/>
  <c r="D358" i="120"/>
  <c r="D644" i="120" s="1"/>
  <c r="D930" i="120" s="1"/>
  <c r="D1216" i="120" s="1"/>
  <c r="D1502" i="120" s="1"/>
  <c r="D1788" i="120" s="1"/>
  <c r="D2074" i="120" s="1"/>
  <c r="C358" i="120"/>
  <c r="C644" i="120" s="1"/>
  <c r="C930" i="120" s="1"/>
  <c r="C1216" i="120" s="1"/>
  <c r="C1502" i="120" s="1"/>
  <c r="C1788" i="120" s="1"/>
  <c r="C2074" i="120" s="1"/>
  <c r="B358" i="120"/>
  <c r="B644" i="120" s="1"/>
  <c r="B930" i="120" s="1"/>
  <c r="B1216" i="120" s="1"/>
  <c r="B1502" i="120" s="1"/>
  <c r="B1788" i="120" s="1"/>
  <c r="B2074" i="120" s="1"/>
  <c r="A358" i="120"/>
  <c r="A644" i="120" s="1"/>
  <c r="A930" i="120" s="1"/>
  <c r="A1216" i="120" s="1"/>
  <c r="A1502" i="120" s="1"/>
  <c r="A1788" i="120" s="1"/>
  <c r="A2074" i="120" s="1"/>
  <c r="M71" i="120"/>
  <c r="E357" i="120"/>
  <c r="E643" i="120" s="1"/>
  <c r="E929" i="120" s="1"/>
  <c r="E1215" i="120" s="1"/>
  <c r="E1501" i="120" s="1"/>
  <c r="E1787" i="120" s="1"/>
  <c r="E2073" i="120" s="1"/>
  <c r="D357" i="120"/>
  <c r="D643" i="120" s="1"/>
  <c r="D929" i="120" s="1"/>
  <c r="D1215" i="120" s="1"/>
  <c r="D1501" i="120" s="1"/>
  <c r="D1787" i="120" s="1"/>
  <c r="D2073" i="120" s="1"/>
  <c r="C357" i="120"/>
  <c r="C643" i="120" s="1"/>
  <c r="C929" i="120" s="1"/>
  <c r="C1215" i="120" s="1"/>
  <c r="C1501" i="120" s="1"/>
  <c r="C1787" i="120" s="1"/>
  <c r="C2073" i="120" s="1"/>
  <c r="B357" i="120"/>
  <c r="B643" i="120" s="1"/>
  <c r="B929" i="120" s="1"/>
  <c r="B1215" i="120" s="1"/>
  <c r="B1501" i="120" s="1"/>
  <c r="B1787" i="120" s="1"/>
  <c r="B2073" i="120" s="1"/>
  <c r="A357" i="120"/>
  <c r="A643" i="120" s="1"/>
  <c r="A929" i="120" s="1"/>
  <c r="A1215" i="120" s="1"/>
  <c r="A1501" i="120" s="1"/>
  <c r="A1787" i="120" s="1"/>
  <c r="A2073" i="120" s="1"/>
  <c r="M70" i="120"/>
  <c r="E356" i="120"/>
  <c r="E642" i="120" s="1"/>
  <c r="E928" i="120" s="1"/>
  <c r="E1214" i="120" s="1"/>
  <c r="E1500" i="120" s="1"/>
  <c r="E1786" i="120" s="1"/>
  <c r="E2072" i="120" s="1"/>
  <c r="D356" i="120"/>
  <c r="D642" i="120" s="1"/>
  <c r="D928" i="120" s="1"/>
  <c r="D1214" i="120" s="1"/>
  <c r="D1500" i="120" s="1"/>
  <c r="D1786" i="120" s="1"/>
  <c r="D2072" i="120" s="1"/>
  <c r="C356" i="120"/>
  <c r="C642" i="120" s="1"/>
  <c r="C928" i="120" s="1"/>
  <c r="C1214" i="120" s="1"/>
  <c r="C1500" i="120" s="1"/>
  <c r="C1786" i="120" s="1"/>
  <c r="C2072" i="120" s="1"/>
  <c r="B356" i="120"/>
  <c r="B642" i="120" s="1"/>
  <c r="B928" i="120" s="1"/>
  <c r="B1214" i="120" s="1"/>
  <c r="B1500" i="120" s="1"/>
  <c r="B1786" i="120" s="1"/>
  <c r="B2072" i="120" s="1"/>
  <c r="A356" i="120"/>
  <c r="A642" i="120" s="1"/>
  <c r="A928" i="120" s="1"/>
  <c r="A1214" i="120" s="1"/>
  <c r="A1500" i="120" s="1"/>
  <c r="A1786" i="120" s="1"/>
  <c r="A2072" i="120" s="1"/>
  <c r="M69" i="120"/>
  <c r="E355" i="120"/>
  <c r="E641" i="120" s="1"/>
  <c r="E927" i="120" s="1"/>
  <c r="E1213" i="120" s="1"/>
  <c r="E1499" i="120" s="1"/>
  <c r="E1785" i="120" s="1"/>
  <c r="E2071" i="120" s="1"/>
  <c r="D355" i="120"/>
  <c r="D641" i="120" s="1"/>
  <c r="D927" i="120" s="1"/>
  <c r="D1213" i="120" s="1"/>
  <c r="D1499" i="120" s="1"/>
  <c r="D1785" i="120" s="1"/>
  <c r="D2071" i="120" s="1"/>
  <c r="C355" i="120"/>
  <c r="C641" i="120" s="1"/>
  <c r="C927" i="120" s="1"/>
  <c r="C1213" i="120" s="1"/>
  <c r="C1499" i="120" s="1"/>
  <c r="C1785" i="120" s="1"/>
  <c r="C2071" i="120" s="1"/>
  <c r="B355" i="120"/>
  <c r="B641" i="120" s="1"/>
  <c r="B927" i="120" s="1"/>
  <c r="B1213" i="120" s="1"/>
  <c r="B1499" i="120" s="1"/>
  <c r="B1785" i="120" s="1"/>
  <c r="B2071" i="120" s="1"/>
  <c r="A355" i="120"/>
  <c r="A641" i="120" s="1"/>
  <c r="A927" i="120" s="1"/>
  <c r="A1213" i="120" s="1"/>
  <c r="A1499" i="120" s="1"/>
  <c r="A1785" i="120" s="1"/>
  <c r="A2071" i="120" s="1"/>
  <c r="M68" i="120"/>
  <c r="D354" i="120"/>
  <c r="D640" i="120" s="1"/>
  <c r="D926" i="120" s="1"/>
  <c r="D1212" i="120" s="1"/>
  <c r="D1498" i="120" s="1"/>
  <c r="D1784" i="120" s="1"/>
  <c r="D2070" i="120" s="1"/>
  <c r="C354" i="120"/>
  <c r="C640" i="120" s="1"/>
  <c r="C926" i="120" s="1"/>
  <c r="C1212" i="120" s="1"/>
  <c r="C1498" i="120" s="1"/>
  <c r="C1784" i="120" s="1"/>
  <c r="C2070" i="120" s="1"/>
  <c r="B354" i="120"/>
  <c r="B640" i="120" s="1"/>
  <c r="B926" i="120" s="1"/>
  <c r="B1212" i="120" s="1"/>
  <c r="B1498" i="120" s="1"/>
  <c r="B1784" i="120" s="1"/>
  <c r="B2070" i="120" s="1"/>
  <c r="A354" i="120"/>
  <c r="A640" i="120" s="1"/>
  <c r="A926" i="120" s="1"/>
  <c r="A1212" i="120" s="1"/>
  <c r="A1498" i="120" s="1"/>
  <c r="A1784" i="120" s="1"/>
  <c r="A2070" i="120" s="1"/>
  <c r="M67" i="120"/>
  <c r="E353" i="120"/>
  <c r="E639" i="120" s="1"/>
  <c r="E925" i="120" s="1"/>
  <c r="E1211" i="120" s="1"/>
  <c r="E1497" i="120" s="1"/>
  <c r="E1783" i="120" s="1"/>
  <c r="E2069" i="120" s="1"/>
  <c r="D353" i="120"/>
  <c r="D639" i="120" s="1"/>
  <c r="D925" i="120" s="1"/>
  <c r="D1211" i="120" s="1"/>
  <c r="D1497" i="120" s="1"/>
  <c r="D1783" i="120" s="1"/>
  <c r="D2069" i="120" s="1"/>
  <c r="C353" i="120"/>
  <c r="C639" i="120" s="1"/>
  <c r="C925" i="120" s="1"/>
  <c r="C1211" i="120" s="1"/>
  <c r="C1497" i="120" s="1"/>
  <c r="C1783" i="120" s="1"/>
  <c r="C2069" i="120" s="1"/>
  <c r="B353" i="120"/>
  <c r="B639" i="120" s="1"/>
  <c r="B925" i="120" s="1"/>
  <c r="B1211" i="120" s="1"/>
  <c r="B1497" i="120" s="1"/>
  <c r="B1783" i="120" s="1"/>
  <c r="B2069" i="120" s="1"/>
  <c r="A353" i="120"/>
  <c r="A639" i="120" s="1"/>
  <c r="A925" i="120" s="1"/>
  <c r="A1211" i="120" s="1"/>
  <c r="A1497" i="120" s="1"/>
  <c r="A1783" i="120" s="1"/>
  <c r="A2069" i="120" s="1"/>
  <c r="M66" i="120"/>
  <c r="D352" i="120"/>
  <c r="D638" i="120" s="1"/>
  <c r="D924" i="120" s="1"/>
  <c r="D1210" i="120" s="1"/>
  <c r="D1496" i="120" s="1"/>
  <c r="D1782" i="120" s="1"/>
  <c r="D2068" i="120" s="1"/>
  <c r="C352" i="120"/>
  <c r="C638" i="120" s="1"/>
  <c r="C924" i="120" s="1"/>
  <c r="C1210" i="120" s="1"/>
  <c r="C1496" i="120" s="1"/>
  <c r="C1782" i="120" s="1"/>
  <c r="C2068" i="120" s="1"/>
  <c r="B352" i="120"/>
  <c r="B638" i="120" s="1"/>
  <c r="B924" i="120" s="1"/>
  <c r="B1210" i="120" s="1"/>
  <c r="B1496" i="120" s="1"/>
  <c r="B1782" i="120" s="1"/>
  <c r="B2068" i="120" s="1"/>
  <c r="A352" i="120"/>
  <c r="A638" i="120" s="1"/>
  <c r="A924" i="120" s="1"/>
  <c r="A1210" i="120" s="1"/>
  <c r="A1496" i="120" s="1"/>
  <c r="A1782" i="120" s="1"/>
  <c r="A2068" i="120" s="1"/>
  <c r="M65" i="120"/>
  <c r="E351" i="120"/>
  <c r="E637" i="120" s="1"/>
  <c r="E923" i="120" s="1"/>
  <c r="E1209" i="120" s="1"/>
  <c r="E1495" i="120" s="1"/>
  <c r="E1781" i="120" s="1"/>
  <c r="E2067" i="120" s="1"/>
  <c r="D351" i="120"/>
  <c r="D637" i="120" s="1"/>
  <c r="D923" i="120" s="1"/>
  <c r="D1209" i="120" s="1"/>
  <c r="D1495" i="120" s="1"/>
  <c r="D1781" i="120" s="1"/>
  <c r="D2067" i="120" s="1"/>
  <c r="C351" i="120"/>
  <c r="C637" i="120" s="1"/>
  <c r="C923" i="120" s="1"/>
  <c r="C1209" i="120" s="1"/>
  <c r="C1495" i="120" s="1"/>
  <c r="C1781" i="120" s="1"/>
  <c r="C2067" i="120" s="1"/>
  <c r="B351" i="120"/>
  <c r="B637" i="120" s="1"/>
  <c r="B923" i="120" s="1"/>
  <c r="B1209" i="120" s="1"/>
  <c r="B1495" i="120" s="1"/>
  <c r="B1781" i="120" s="1"/>
  <c r="B2067" i="120" s="1"/>
  <c r="A351" i="120"/>
  <c r="A637" i="120" s="1"/>
  <c r="A923" i="120" s="1"/>
  <c r="A1209" i="120" s="1"/>
  <c r="A1495" i="120" s="1"/>
  <c r="A1781" i="120" s="1"/>
  <c r="A2067" i="120" s="1"/>
  <c r="M64" i="120"/>
  <c r="E350" i="120"/>
  <c r="E636" i="120" s="1"/>
  <c r="E922" i="120" s="1"/>
  <c r="E1208" i="120" s="1"/>
  <c r="E1494" i="120" s="1"/>
  <c r="E1780" i="120" s="1"/>
  <c r="E2066" i="120" s="1"/>
  <c r="D350" i="120"/>
  <c r="D636" i="120" s="1"/>
  <c r="D922" i="120" s="1"/>
  <c r="D1208" i="120" s="1"/>
  <c r="D1494" i="120" s="1"/>
  <c r="D1780" i="120" s="1"/>
  <c r="D2066" i="120" s="1"/>
  <c r="B350" i="120"/>
  <c r="B636" i="120" s="1"/>
  <c r="B922" i="120" s="1"/>
  <c r="B1208" i="120" s="1"/>
  <c r="B1494" i="120" s="1"/>
  <c r="B1780" i="120" s="1"/>
  <c r="B2066" i="120" s="1"/>
  <c r="A350" i="120"/>
  <c r="A636" i="120" s="1"/>
  <c r="A922" i="120" s="1"/>
  <c r="A1208" i="120" s="1"/>
  <c r="A1494" i="120" s="1"/>
  <c r="A1780" i="120" s="1"/>
  <c r="A2066" i="120" s="1"/>
  <c r="M63" i="120"/>
  <c r="E349" i="120"/>
  <c r="E635" i="120" s="1"/>
  <c r="E921" i="120" s="1"/>
  <c r="E1207" i="120" s="1"/>
  <c r="E1493" i="120" s="1"/>
  <c r="E1779" i="120" s="1"/>
  <c r="E2065" i="120" s="1"/>
  <c r="D349" i="120"/>
  <c r="D635" i="120" s="1"/>
  <c r="D921" i="120" s="1"/>
  <c r="D1207" i="120" s="1"/>
  <c r="D1493" i="120" s="1"/>
  <c r="D1779" i="120" s="1"/>
  <c r="D2065" i="120" s="1"/>
  <c r="C349" i="120"/>
  <c r="C635" i="120" s="1"/>
  <c r="C921" i="120" s="1"/>
  <c r="C1207" i="120" s="1"/>
  <c r="C1493" i="120" s="1"/>
  <c r="C1779" i="120" s="1"/>
  <c r="C2065" i="120" s="1"/>
  <c r="B349" i="120"/>
  <c r="B635" i="120" s="1"/>
  <c r="B921" i="120" s="1"/>
  <c r="B1207" i="120" s="1"/>
  <c r="B1493" i="120" s="1"/>
  <c r="B1779" i="120" s="1"/>
  <c r="B2065" i="120" s="1"/>
  <c r="A349" i="120"/>
  <c r="M62" i="120"/>
  <c r="D348" i="120"/>
  <c r="D634" i="120" s="1"/>
  <c r="D920" i="120" s="1"/>
  <c r="D1206" i="120" s="1"/>
  <c r="D1492" i="120" s="1"/>
  <c r="D1778" i="120" s="1"/>
  <c r="D2064" i="120" s="1"/>
  <c r="C348" i="120"/>
  <c r="C634" i="120" s="1"/>
  <c r="C920" i="120" s="1"/>
  <c r="C1206" i="120" s="1"/>
  <c r="C1492" i="120" s="1"/>
  <c r="C1778" i="120" s="1"/>
  <c r="C2064" i="120" s="1"/>
  <c r="B348" i="120"/>
  <c r="B634" i="120" s="1"/>
  <c r="B920" i="120" s="1"/>
  <c r="B1206" i="120" s="1"/>
  <c r="B1492" i="120" s="1"/>
  <c r="B1778" i="120" s="1"/>
  <c r="B2064" i="120" s="1"/>
  <c r="A348" i="120"/>
  <c r="A634" i="120" s="1"/>
  <c r="A920" i="120" s="1"/>
  <c r="A1206" i="120" s="1"/>
  <c r="A1492" i="120" s="1"/>
  <c r="A1778" i="120" s="1"/>
  <c r="A2064" i="120" s="1"/>
  <c r="M61" i="120"/>
  <c r="E347" i="120"/>
  <c r="E633" i="120" s="1"/>
  <c r="E919" i="120" s="1"/>
  <c r="E1205" i="120" s="1"/>
  <c r="E1491" i="120" s="1"/>
  <c r="E1777" i="120" s="1"/>
  <c r="E2063" i="120" s="1"/>
  <c r="D347" i="120"/>
  <c r="D633" i="120" s="1"/>
  <c r="D919" i="120" s="1"/>
  <c r="D1205" i="120" s="1"/>
  <c r="D1491" i="120" s="1"/>
  <c r="D1777" i="120" s="1"/>
  <c r="D2063" i="120" s="1"/>
  <c r="C347" i="120"/>
  <c r="C633" i="120" s="1"/>
  <c r="C919" i="120" s="1"/>
  <c r="C1205" i="120" s="1"/>
  <c r="C1491" i="120" s="1"/>
  <c r="C1777" i="120" s="1"/>
  <c r="C2063" i="120" s="1"/>
  <c r="B347" i="120"/>
  <c r="B633" i="120" s="1"/>
  <c r="B919" i="120" s="1"/>
  <c r="B1205" i="120" s="1"/>
  <c r="B1491" i="120" s="1"/>
  <c r="B1777" i="120" s="1"/>
  <c r="B2063" i="120" s="1"/>
  <c r="A347" i="120"/>
  <c r="A633" i="120" s="1"/>
  <c r="A919" i="120" s="1"/>
  <c r="A1205" i="120" s="1"/>
  <c r="A1491" i="120" s="1"/>
  <c r="A1777" i="120" s="1"/>
  <c r="A2063" i="120" s="1"/>
  <c r="M60" i="120"/>
  <c r="E346" i="120"/>
  <c r="E632" i="120" s="1"/>
  <c r="E918" i="120" s="1"/>
  <c r="E1204" i="120" s="1"/>
  <c r="E1490" i="120" s="1"/>
  <c r="E1776" i="120" s="1"/>
  <c r="E2062" i="120" s="1"/>
  <c r="D346" i="120"/>
  <c r="D632" i="120" s="1"/>
  <c r="D918" i="120" s="1"/>
  <c r="D1204" i="120" s="1"/>
  <c r="D1490" i="120" s="1"/>
  <c r="D1776" i="120" s="1"/>
  <c r="D2062" i="120" s="1"/>
  <c r="C346" i="120"/>
  <c r="C632" i="120" s="1"/>
  <c r="C918" i="120" s="1"/>
  <c r="C1204" i="120" s="1"/>
  <c r="C1490" i="120" s="1"/>
  <c r="C1776" i="120" s="1"/>
  <c r="C2062" i="120" s="1"/>
  <c r="B346" i="120"/>
  <c r="B632" i="120" s="1"/>
  <c r="B918" i="120" s="1"/>
  <c r="B1204" i="120" s="1"/>
  <c r="B1490" i="120" s="1"/>
  <c r="B1776" i="120" s="1"/>
  <c r="B2062" i="120" s="1"/>
  <c r="A346" i="120"/>
  <c r="A632" i="120" s="1"/>
  <c r="A918" i="120" s="1"/>
  <c r="A1204" i="120" s="1"/>
  <c r="A1490" i="120" s="1"/>
  <c r="A1776" i="120" s="1"/>
  <c r="A2062" i="120" s="1"/>
  <c r="M59" i="120"/>
  <c r="O59" i="120" s="1"/>
  <c r="P59" i="120" s="1"/>
  <c r="E345" i="120"/>
  <c r="E631" i="120" s="1"/>
  <c r="E917" i="120" s="1"/>
  <c r="E1203" i="120" s="1"/>
  <c r="E1489" i="120" s="1"/>
  <c r="E1775" i="120" s="1"/>
  <c r="E2061" i="120" s="1"/>
  <c r="D345" i="120"/>
  <c r="D631" i="120" s="1"/>
  <c r="D917" i="120" s="1"/>
  <c r="D1203" i="120" s="1"/>
  <c r="D1489" i="120" s="1"/>
  <c r="D1775" i="120" s="1"/>
  <c r="D2061" i="120" s="1"/>
  <c r="C345" i="120"/>
  <c r="C631" i="120" s="1"/>
  <c r="C917" i="120" s="1"/>
  <c r="C1203" i="120" s="1"/>
  <c r="C1489" i="120" s="1"/>
  <c r="C1775" i="120" s="1"/>
  <c r="C2061" i="120" s="1"/>
  <c r="B345" i="120"/>
  <c r="B631" i="120" s="1"/>
  <c r="B917" i="120" s="1"/>
  <c r="B1203" i="120" s="1"/>
  <c r="B1489" i="120" s="1"/>
  <c r="B1775" i="120" s="1"/>
  <c r="B2061" i="120" s="1"/>
  <c r="A345" i="120"/>
  <c r="A631" i="120" s="1"/>
  <c r="A917" i="120" s="1"/>
  <c r="A1203" i="120" s="1"/>
  <c r="A1489" i="120" s="1"/>
  <c r="A1775" i="120" s="1"/>
  <c r="A2061" i="120" s="1"/>
  <c r="M58" i="120"/>
  <c r="E344" i="120"/>
  <c r="E630" i="120" s="1"/>
  <c r="E916" i="120" s="1"/>
  <c r="E1202" i="120" s="1"/>
  <c r="E1488" i="120" s="1"/>
  <c r="E1774" i="120" s="1"/>
  <c r="E2060" i="120" s="1"/>
  <c r="B344" i="120"/>
  <c r="B630" i="120" s="1"/>
  <c r="B916" i="120" s="1"/>
  <c r="B1202" i="120" s="1"/>
  <c r="B1488" i="120" s="1"/>
  <c r="B1774" i="120" s="1"/>
  <c r="B2060" i="120" s="1"/>
  <c r="A344" i="120"/>
  <c r="A630" i="120" s="1"/>
  <c r="A916" i="120" s="1"/>
  <c r="A1202" i="120" s="1"/>
  <c r="A1488" i="120" s="1"/>
  <c r="A1774" i="120" s="1"/>
  <c r="A2060" i="120" s="1"/>
  <c r="M57" i="120"/>
  <c r="E343" i="120"/>
  <c r="E629" i="120" s="1"/>
  <c r="E915" i="120" s="1"/>
  <c r="E1201" i="120" s="1"/>
  <c r="E1487" i="120" s="1"/>
  <c r="E1773" i="120" s="1"/>
  <c r="E2059" i="120" s="1"/>
  <c r="B343" i="120"/>
  <c r="B629" i="120" s="1"/>
  <c r="B915" i="120" s="1"/>
  <c r="B1201" i="120" s="1"/>
  <c r="B1487" i="120" s="1"/>
  <c r="B1773" i="120" s="1"/>
  <c r="B2059" i="120" s="1"/>
  <c r="A343" i="120"/>
  <c r="A629" i="120" s="1"/>
  <c r="A915" i="120" s="1"/>
  <c r="A1201" i="120" s="1"/>
  <c r="A1487" i="120" s="1"/>
  <c r="A1773" i="120" s="1"/>
  <c r="A2059" i="120" s="1"/>
  <c r="M56" i="120"/>
  <c r="O56" i="120" s="1"/>
  <c r="B342" i="120"/>
  <c r="B628" i="120" s="1"/>
  <c r="B914" i="120" s="1"/>
  <c r="B1200" i="120" s="1"/>
  <c r="B1486" i="120" s="1"/>
  <c r="B1772" i="120" s="1"/>
  <c r="B2058" i="120" s="1"/>
  <c r="A342" i="120"/>
  <c r="A628" i="120" s="1"/>
  <c r="A914" i="120" s="1"/>
  <c r="A1200" i="120" s="1"/>
  <c r="A1486" i="120" s="1"/>
  <c r="A1772" i="120" s="1"/>
  <c r="A2058" i="120" s="1"/>
  <c r="M55" i="120"/>
  <c r="E341" i="120"/>
  <c r="E627" i="120" s="1"/>
  <c r="E913" i="120" s="1"/>
  <c r="E1199" i="120" s="1"/>
  <c r="E1485" i="120" s="1"/>
  <c r="E1771" i="120" s="1"/>
  <c r="E2057" i="120" s="1"/>
  <c r="B341" i="120"/>
  <c r="B627" i="120" s="1"/>
  <c r="B913" i="120" s="1"/>
  <c r="B1199" i="120" s="1"/>
  <c r="B1485" i="120" s="1"/>
  <c r="B1771" i="120" s="1"/>
  <c r="B2057" i="120" s="1"/>
  <c r="A341" i="120"/>
  <c r="A627" i="120" s="1"/>
  <c r="A913" i="120" s="1"/>
  <c r="A1199" i="120" s="1"/>
  <c r="A1485" i="120" s="1"/>
  <c r="A1771" i="120" s="1"/>
  <c r="A2057" i="120" s="1"/>
  <c r="M54" i="120"/>
  <c r="E340" i="120"/>
  <c r="E626" i="120" s="1"/>
  <c r="E912" i="120" s="1"/>
  <c r="E1198" i="120" s="1"/>
  <c r="E1484" i="120" s="1"/>
  <c r="E1770" i="120" s="1"/>
  <c r="E2056" i="120" s="1"/>
  <c r="B340" i="120"/>
  <c r="B626" i="120" s="1"/>
  <c r="B912" i="120" s="1"/>
  <c r="B1198" i="120" s="1"/>
  <c r="B1484" i="120" s="1"/>
  <c r="B1770" i="120" s="1"/>
  <c r="B2056" i="120" s="1"/>
  <c r="A340" i="120"/>
  <c r="A626" i="120" s="1"/>
  <c r="A912" i="120" s="1"/>
  <c r="A1198" i="120" s="1"/>
  <c r="A1484" i="120" s="1"/>
  <c r="A1770" i="120" s="1"/>
  <c r="A2056" i="120" s="1"/>
  <c r="M53" i="120"/>
  <c r="D339" i="120"/>
  <c r="D625" i="120" s="1"/>
  <c r="D911" i="120" s="1"/>
  <c r="D1197" i="120" s="1"/>
  <c r="D1483" i="120" s="1"/>
  <c r="D1769" i="120" s="1"/>
  <c r="D2055" i="120" s="1"/>
  <c r="C339" i="120"/>
  <c r="C625" i="120" s="1"/>
  <c r="C911" i="120" s="1"/>
  <c r="C1197" i="120" s="1"/>
  <c r="C1483" i="120" s="1"/>
  <c r="C1769" i="120" s="1"/>
  <c r="C2055" i="120" s="1"/>
  <c r="B339" i="120"/>
  <c r="B625" i="120" s="1"/>
  <c r="B911" i="120" s="1"/>
  <c r="B1197" i="120" s="1"/>
  <c r="B1483" i="120" s="1"/>
  <c r="B1769" i="120" s="1"/>
  <c r="B2055" i="120" s="1"/>
  <c r="A339" i="120"/>
  <c r="A625" i="120" s="1"/>
  <c r="A911" i="120" s="1"/>
  <c r="A1197" i="120" s="1"/>
  <c r="A1483" i="120" s="1"/>
  <c r="A1769" i="120" s="1"/>
  <c r="A2055" i="120" s="1"/>
  <c r="M52" i="120"/>
  <c r="E338" i="120"/>
  <c r="E624" i="120" s="1"/>
  <c r="E910" i="120" s="1"/>
  <c r="E1196" i="120" s="1"/>
  <c r="E1482" i="120" s="1"/>
  <c r="E1768" i="120" s="1"/>
  <c r="E2054" i="120" s="1"/>
  <c r="B338" i="120"/>
  <c r="B624" i="120" s="1"/>
  <c r="B910" i="120" s="1"/>
  <c r="B1196" i="120" s="1"/>
  <c r="B1482" i="120" s="1"/>
  <c r="B1768" i="120" s="1"/>
  <c r="B2054" i="120" s="1"/>
  <c r="A338" i="120"/>
  <c r="A624" i="120" s="1"/>
  <c r="A910" i="120" s="1"/>
  <c r="A1196" i="120" s="1"/>
  <c r="A1482" i="120" s="1"/>
  <c r="A1768" i="120" s="1"/>
  <c r="A2054" i="120" s="1"/>
  <c r="O51" i="120"/>
  <c r="P51" i="120" s="1"/>
  <c r="M51" i="120"/>
  <c r="E337" i="120"/>
  <c r="E623" i="120" s="1"/>
  <c r="E909" i="120" s="1"/>
  <c r="E1195" i="120" s="1"/>
  <c r="E1481" i="120" s="1"/>
  <c r="E1767" i="120" s="1"/>
  <c r="E2053" i="120" s="1"/>
  <c r="D337" i="120"/>
  <c r="D623" i="120" s="1"/>
  <c r="D909" i="120" s="1"/>
  <c r="D1195" i="120" s="1"/>
  <c r="D1481" i="120" s="1"/>
  <c r="D1767" i="120" s="1"/>
  <c r="D2053" i="120" s="1"/>
  <c r="B337" i="120"/>
  <c r="B623" i="120" s="1"/>
  <c r="B909" i="120" s="1"/>
  <c r="B1195" i="120" s="1"/>
  <c r="B1481" i="120" s="1"/>
  <c r="B1767" i="120" s="1"/>
  <c r="B2053" i="120" s="1"/>
  <c r="A337" i="120"/>
  <c r="A623" i="120" s="1"/>
  <c r="A909" i="120" s="1"/>
  <c r="A1195" i="120" s="1"/>
  <c r="A1481" i="120" s="1"/>
  <c r="A1767" i="120" s="1"/>
  <c r="A2053" i="120" s="1"/>
  <c r="M50" i="120"/>
  <c r="D336" i="120"/>
  <c r="D622" i="120" s="1"/>
  <c r="D908" i="120" s="1"/>
  <c r="D1194" i="120" s="1"/>
  <c r="D1480" i="120" s="1"/>
  <c r="D1766" i="120" s="1"/>
  <c r="D2052" i="120" s="1"/>
  <c r="C336" i="120"/>
  <c r="C622" i="120" s="1"/>
  <c r="C908" i="120" s="1"/>
  <c r="C1194" i="120" s="1"/>
  <c r="C1480" i="120" s="1"/>
  <c r="C1766" i="120" s="1"/>
  <c r="C2052" i="120" s="1"/>
  <c r="B336" i="120"/>
  <c r="B622" i="120" s="1"/>
  <c r="B908" i="120" s="1"/>
  <c r="B1194" i="120" s="1"/>
  <c r="B1480" i="120" s="1"/>
  <c r="B1766" i="120" s="1"/>
  <c r="B2052" i="120" s="1"/>
  <c r="A336" i="120"/>
  <c r="A622" i="120" s="1"/>
  <c r="A908" i="120" s="1"/>
  <c r="A1194" i="120" s="1"/>
  <c r="A1480" i="120" s="1"/>
  <c r="A1766" i="120" s="1"/>
  <c r="A2052" i="120" s="1"/>
  <c r="M49" i="120"/>
  <c r="E335" i="120"/>
  <c r="E621" i="120" s="1"/>
  <c r="E907" i="120" s="1"/>
  <c r="E1193" i="120" s="1"/>
  <c r="E1479" i="120" s="1"/>
  <c r="E1765" i="120" s="1"/>
  <c r="E2051" i="120" s="1"/>
  <c r="B335" i="120"/>
  <c r="B621" i="120" s="1"/>
  <c r="B907" i="120" s="1"/>
  <c r="B1193" i="120" s="1"/>
  <c r="B1479" i="120" s="1"/>
  <c r="B1765" i="120" s="1"/>
  <c r="B2051" i="120" s="1"/>
  <c r="A335" i="120"/>
  <c r="A621" i="120" s="1"/>
  <c r="A907" i="120" s="1"/>
  <c r="A1193" i="120" s="1"/>
  <c r="A1479" i="120" s="1"/>
  <c r="A1765" i="120" s="1"/>
  <c r="A2051" i="120" s="1"/>
  <c r="M48" i="120"/>
  <c r="E334" i="120"/>
  <c r="E620" i="120" s="1"/>
  <c r="E906" i="120" s="1"/>
  <c r="E1192" i="120" s="1"/>
  <c r="E1478" i="120" s="1"/>
  <c r="E1764" i="120" s="1"/>
  <c r="E2050" i="120" s="1"/>
  <c r="B334" i="120"/>
  <c r="B620" i="120" s="1"/>
  <c r="B906" i="120" s="1"/>
  <c r="B1192" i="120" s="1"/>
  <c r="B1478" i="120" s="1"/>
  <c r="B1764" i="120" s="1"/>
  <c r="B2050" i="120" s="1"/>
  <c r="A334" i="120"/>
  <c r="A620" i="120" s="1"/>
  <c r="A906" i="120" s="1"/>
  <c r="A1192" i="120" s="1"/>
  <c r="A1478" i="120" s="1"/>
  <c r="A1764" i="120" s="1"/>
  <c r="A2050" i="120" s="1"/>
  <c r="M47" i="120"/>
  <c r="E333" i="120"/>
  <c r="E619" i="120" s="1"/>
  <c r="E905" i="120" s="1"/>
  <c r="E1191" i="120" s="1"/>
  <c r="E1477" i="120" s="1"/>
  <c r="E1763" i="120" s="1"/>
  <c r="E2049" i="120" s="1"/>
  <c r="A333" i="120"/>
  <c r="A619" i="120" s="1"/>
  <c r="A905" i="120" s="1"/>
  <c r="A1191" i="120" s="1"/>
  <c r="A1477" i="120" s="1"/>
  <c r="A1763" i="120" s="1"/>
  <c r="A2049" i="120" s="1"/>
  <c r="M46" i="120"/>
  <c r="E332" i="120"/>
  <c r="E618" i="120" s="1"/>
  <c r="E904" i="120" s="1"/>
  <c r="E1190" i="120" s="1"/>
  <c r="E1476" i="120" s="1"/>
  <c r="E1762" i="120" s="1"/>
  <c r="E2048" i="120" s="1"/>
  <c r="B332" i="120"/>
  <c r="B618" i="120" s="1"/>
  <c r="B904" i="120" s="1"/>
  <c r="B1190" i="120" s="1"/>
  <c r="B1476" i="120" s="1"/>
  <c r="B1762" i="120" s="1"/>
  <c r="B2048" i="120" s="1"/>
  <c r="A332" i="120"/>
  <c r="A618" i="120" s="1"/>
  <c r="A904" i="120" s="1"/>
  <c r="A1190" i="120" s="1"/>
  <c r="A1476" i="120" s="1"/>
  <c r="A1762" i="120" s="1"/>
  <c r="A2048" i="120" s="1"/>
  <c r="M45" i="120"/>
  <c r="E331" i="120"/>
  <c r="E617" i="120" s="1"/>
  <c r="E903" i="120" s="1"/>
  <c r="E1189" i="120" s="1"/>
  <c r="E1475" i="120" s="1"/>
  <c r="E1761" i="120" s="1"/>
  <c r="E2047" i="120" s="1"/>
  <c r="C331" i="120"/>
  <c r="C617" i="120" s="1"/>
  <c r="C903" i="120" s="1"/>
  <c r="C1189" i="120" s="1"/>
  <c r="C1475" i="120" s="1"/>
  <c r="C1761" i="120" s="1"/>
  <c r="C2047" i="120" s="1"/>
  <c r="B331" i="120"/>
  <c r="B617" i="120" s="1"/>
  <c r="B903" i="120" s="1"/>
  <c r="B1189" i="120" s="1"/>
  <c r="B1475" i="120" s="1"/>
  <c r="B1761" i="120" s="1"/>
  <c r="B2047" i="120" s="1"/>
  <c r="A331" i="120"/>
  <c r="A617" i="120" s="1"/>
  <c r="A903" i="120" s="1"/>
  <c r="A1189" i="120" s="1"/>
  <c r="A1475" i="120" s="1"/>
  <c r="A1761" i="120" s="1"/>
  <c r="A2047" i="120" s="1"/>
  <c r="M44" i="120"/>
  <c r="E330" i="120"/>
  <c r="E616" i="120" s="1"/>
  <c r="E902" i="120" s="1"/>
  <c r="E1188" i="120" s="1"/>
  <c r="E1474" i="120" s="1"/>
  <c r="E1760" i="120" s="1"/>
  <c r="E2046" i="120" s="1"/>
  <c r="D330" i="120"/>
  <c r="D616" i="120" s="1"/>
  <c r="D902" i="120" s="1"/>
  <c r="D1188" i="120" s="1"/>
  <c r="D1474" i="120" s="1"/>
  <c r="D1760" i="120" s="1"/>
  <c r="D2046" i="120" s="1"/>
  <c r="C330" i="120"/>
  <c r="C616" i="120" s="1"/>
  <c r="C902" i="120" s="1"/>
  <c r="C1188" i="120" s="1"/>
  <c r="C1474" i="120" s="1"/>
  <c r="C1760" i="120" s="1"/>
  <c r="C2046" i="120" s="1"/>
  <c r="B330" i="120"/>
  <c r="B616" i="120" s="1"/>
  <c r="B902" i="120" s="1"/>
  <c r="B1188" i="120" s="1"/>
  <c r="B1474" i="120" s="1"/>
  <c r="B1760" i="120" s="1"/>
  <c r="B2046" i="120" s="1"/>
  <c r="A330" i="120"/>
  <c r="A616" i="120" s="1"/>
  <c r="A902" i="120" s="1"/>
  <c r="A1188" i="120" s="1"/>
  <c r="A1474" i="120" s="1"/>
  <c r="A1760" i="120" s="1"/>
  <c r="A2046" i="120" s="1"/>
  <c r="M43" i="120"/>
  <c r="E329" i="120"/>
  <c r="E615" i="120" s="1"/>
  <c r="E901" i="120" s="1"/>
  <c r="E1187" i="120" s="1"/>
  <c r="E1473" i="120" s="1"/>
  <c r="E1759" i="120" s="1"/>
  <c r="E2045" i="120" s="1"/>
  <c r="D329" i="120"/>
  <c r="D615" i="120" s="1"/>
  <c r="D901" i="120" s="1"/>
  <c r="D1187" i="120" s="1"/>
  <c r="D1473" i="120" s="1"/>
  <c r="D1759" i="120" s="1"/>
  <c r="D2045" i="120" s="1"/>
  <c r="C329" i="120"/>
  <c r="C615" i="120" s="1"/>
  <c r="C901" i="120" s="1"/>
  <c r="C1187" i="120" s="1"/>
  <c r="C1473" i="120" s="1"/>
  <c r="C1759" i="120" s="1"/>
  <c r="C2045" i="120" s="1"/>
  <c r="B329" i="120"/>
  <c r="B615" i="120" s="1"/>
  <c r="B901" i="120" s="1"/>
  <c r="B1187" i="120" s="1"/>
  <c r="B1473" i="120" s="1"/>
  <c r="B1759" i="120" s="1"/>
  <c r="B2045" i="120" s="1"/>
  <c r="A329" i="120"/>
  <c r="A615" i="120" s="1"/>
  <c r="A901" i="120" s="1"/>
  <c r="A1187" i="120" s="1"/>
  <c r="A1473" i="120" s="1"/>
  <c r="A1759" i="120" s="1"/>
  <c r="A2045" i="120" s="1"/>
  <c r="M42" i="120"/>
  <c r="E328" i="120"/>
  <c r="E614" i="120" s="1"/>
  <c r="E900" i="120" s="1"/>
  <c r="E1186" i="120" s="1"/>
  <c r="E1472" i="120" s="1"/>
  <c r="E1758" i="120" s="1"/>
  <c r="E2044" i="120" s="1"/>
  <c r="D328" i="120"/>
  <c r="D614" i="120" s="1"/>
  <c r="D900" i="120" s="1"/>
  <c r="D1186" i="120" s="1"/>
  <c r="D1472" i="120" s="1"/>
  <c r="D1758" i="120" s="1"/>
  <c r="D2044" i="120" s="1"/>
  <c r="C328" i="120"/>
  <c r="C614" i="120" s="1"/>
  <c r="C900" i="120" s="1"/>
  <c r="C1186" i="120" s="1"/>
  <c r="C1472" i="120" s="1"/>
  <c r="C1758" i="120" s="1"/>
  <c r="C2044" i="120" s="1"/>
  <c r="B328" i="120"/>
  <c r="B614" i="120" s="1"/>
  <c r="B900" i="120" s="1"/>
  <c r="B1186" i="120" s="1"/>
  <c r="B1472" i="120" s="1"/>
  <c r="B1758" i="120" s="1"/>
  <c r="B2044" i="120" s="1"/>
  <c r="A328" i="120"/>
  <c r="A614" i="120" s="1"/>
  <c r="A900" i="120" s="1"/>
  <c r="A1186" i="120" s="1"/>
  <c r="A1472" i="120" s="1"/>
  <c r="A1758" i="120" s="1"/>
  <c r="A2044" i="120" s="1"/>
  <c r="M41" i="120"/>
  <c r="E327" i="120"/>
  <c r="E613" i="120" s="1"/>
  <c r="E899" i="120" s="1"/>
  <c r="E1185" i="120" s="1"/>
  <c r="E1471" i="120" s="1"/>
  <c r="E1757" i="120" s="1"/>
  <c r="E2043" i="120" s="1"/>
  <c r="D327" i="120"/>
  <c r="D613" i="120" s="1"/>
  <c r="D899" i="120" s="1"/>
  <c r="D1185" i="120" s="1"/>
  <c r="D1471" i="120" s="1"/>
  <c r="D1757" i="120" s="1"/>
  <c r="D2043" i="120" s="1"/>
  <c r="C327" i="120"/>
  <c r="C613" i="120" s="1"/>
  <c r="C899" i="120" s="1"/>
  <c r="C1185" i="120" s="1"/>
  <c r="C1471" i="120" s="1"/>
  <c r="C1757" i="120" s="1"/>
  <c r="C2043" i="120" s="1"/>
  <c r="B327" i="120"/>
  <c r="B613" i="120" s="1"/>
  <c r="B899" i="120" s="1"/>
  <c r="B1185" i="120" s="1"/>
  <c r="B1471" i="120" s="1"/>
  <c r="B1757" i="120" s="1"/>
  <c r="B2043" i="120" s="1"/>
  <c r="A327" i="120"/>
  <c r="A613" i="120" s="1"/>
  <c r="A899" i="120" s="1"/>
  <c r="A1185" i="120" s="1"/>
  <c r="A1471" i="120" s="1"/>
  <c r="A1757" i="120" s="1"/>
  <c r="A2043" i="120" s="1"/>
  <c r="M40" i="120"/>
  <c r="E326" i="120"/>
  <c r="E612" i="120" s="1"/>
  <c r="E898" i="120" s="1"/>
  <c r="E1184" i="120" s="1"/>
  <c r="E1470" i="120" s="1"/>
  <c r="E1756" i="120" s="1"/>
  <c r="E2042" i="120" s="1"/>
  <c r="D326" i="120"/>
  <c r="D612" i="120" s="1"/>
  <c r="D898" i="120" s="1"/>
  <c r="D1184" i="120" s="1"/>
  <c r="D1470" i="120" s="1"/>
  <c r="D1756" i="120" s="1"/>
  <c r="D2042" i="120" s="1"/>
  <c r="C326" i="120"/>
  <c r="C612" i="120" s="1"/>
  <c r="C898" i="120" s="1"/>
  <c r="C1184" i="120" s="1"/>
  <c r="C1470" i="120" s="1"/>
  <c r="C1756" i="120" s="1"/>
  <c r="C2042" i="120" s="1"/>
  <c r="B326" i="120"/>
  <c r="B612" i="120" s="1"/>
  <c r="B898" i="120" s="1"/>
  <c r="B1184" i="120" s="1"/>
  <c r="B1470" i="120" s="1"/>
  <c r="B1756" i="120" s="1"/>
  <c r="B2042" i="120" s="1"/>
  <c r="A326" i="120"/>
  <c r="A612" i="120" s="1"/>
  <c r="A898" i="120" s="1"/>
  <c r="A1184" i="120" s="1"/>
  <c r="A1470" i="120" s="1"/>
  <c r="A1756" i="120" s="1"/>
  <c r="A2042" i="120" s="1"/>
  <c r="M39" i="120"/>
  <c r="E325" i="120"/>
  <c r="E611" i="120" s="1"/>
  <c r="E897" i="120" s="1"/>
  <c r="E1183" i="120" s="1"/>
  <c r="E1469" i="120" s="1"/>
  <c r="E1755" i="120" s="1"/>
  <c r="E2041" i="120" s="1"/>
  <c r="D325" i="120"/>
  <c r="D611" i="120" s="1"/>
  <c r="D897" i="120" s="1"/>
  <c r="D1183" i="120" s="1"/>
  <c r="D1469" i="120" s="1"/>
  <c r="D1755" i="120" s="1"/>
  <c r="D2041" i="120" s="1"/>
  <c r="C325" i="120"/>
  <c r="C611" i="120" s="1"/>
  <c r="C897" i="120" s="1"/>
  <c r="C1183" i="120" s="1"/>
  <c r="C1469" i="120" s="1"/>
  <c r="C1755" i="120" s="1"/>
  <c r="C2041" i="120" s="1"/>
  <c r="B325" i="120"/>
  <c r="B611" i="120" s="1"/>
  <c r="B897" i="120" s="1"/>
  <c r="B1183" i="120" s="1"/>
  <c r="B1469" i="120" s="1"/>
  <c r="B1755" i="120" s="1"/>
  <c r="B2041" i="120" s="1"/>
  <c r="A325" i="120"/>
  <c r="A611" i="120" s="1"/>
  <c r="A897" i="120" s="1"/>
  <c r="A1183" i="120" s="1"/>
  <c r="A1469" i="120" s="1"/>
  <c r="A1755" i="120" s="1"/>
  <c r="A2041" i="120" s="1"/>
  <c r="M38" i="120"/>
  <c r="O38" i="120" s="1"/>
  <c r="P38" i="120" s="1"/>
  <c r="E324" i="120"/>
  <c r="E610" i="120" s="1"/>
  <c r="E896" i="120" s="1"/>
  <c r="E1182" i="120" s="1"/>
  <c r="E1468" i="120" s="1"/>
  <c r="E1754" i="120" s="1"/>
  <c r="E2040" i="120" s="1"/>
  <c r="A324" i="120"/>
  <c r="A610" i="120" s="1"/>
  <c r="A896" i="120" s="1"/>
  <c r="A1182" i="120" s="1"/>
  <c r="A1468" i="120" s="1"/>
  <c r="A1754" i="120" s="1"/>
  <c r="A2040" i="120" s="1"/>
  <c r="M37" i="120"/>
  <c r="O37" i="120" s="1"/>
  <c r="P37" i="120" s="1"/>
  <c r="D323" i="120"/>
  <c r="D609" i="120" s="1"/>
  <c r="D895" i="120" s="1"/>
  <c r="D1181" i="120" s="1"/>
  <c r="D1467" i="120" s="1"/>
  <c r="D1753" i="120" s="1"/>
  <c r="D2039" i="120" s="1"/>
  <c r="C323" i="120"/>
  <c r="B323" i="120"/>
  <c r="B609" i="120" s="1"/>
  <c r="B895" i="120" s="1"/>
  <c r="B1181" i="120" s="1"/>
  <c r="B1467" i="120" s="1"/>
  <c r="B1753" i="120" s="1"/>
  <c r="B2039" i="120" s="1"/>
  <c r="A323" i="120"/>
  <c r="A609" i="120" s="1"/>
  <c r="A895" i="120" s="1"/>
  <c r="A1181" i="120" s="1"/>
  <c r="A1467" i="120" s="1"/>
  <c r="A1753" i="120" s="1"/>
  <c r="A2039" i="120" s="1"/>
  <c r="M36" i="120"/>
  <c r="E322" i="120"/>
  <c r="E608" i="120" s="1"/>
  <c r="E894" i="120" s="1"/>
  <c r="E1180" i="120" s="1"/>
  <c r="E1466" i="120" s="1"/>
  <c r="E1752" i="120" s="1"/>
  <c r="E2038" i="120" s="1"/>
  <c r="B322" i="120"/>
  <c r="B608" i="120" s="1"/>
  <c r="B894" i="120" s="1"/>
  <c r="B1180" i="120" s="1"/>
  <c r="B1466" i="120" s="1"/>
  <c r="B1752" i="120" s="1"/>
  <c r="B2038" i="120" s="1"/>
  <c r="A322" i="120"/>
  <c r="A608" i="120" s="1"/>
  <c r="A894" i="120" s="1"/>
  <c r="A1180" i="120" s="1"/>
  <c r="A1466" i="120" s="1"/>
  <c r="A1752" i="120" s="1"/>
  <c r="A2038" i="120" s="1"/>
  <c r="P35" i="120"/>
  <c r="M35" i="120"/>
  <c r="O35" i="120" s="1"/>
  <c r="E321" i="120"/>
  <c r="E607" i="120" s="1"/>
  <c r="E893" i="120" s="1"/>
  <c r="E1179" i="120" s="1"/>
  <c r="E1465" i="120" s="1"/>
  <c r="E1751" i="120" s="1"/>
  <c r="E2037" i="120" s="1"/>
  <c r="B321" i="120"/>
  <c r="B607" i="120" s="1"/>
  <c r="B893" i="120" s="1"/>
  <c r="B1179" i="120" s="1"/>
  <c r="B1465" i="120" s="1"/>
  <c r="B1751" i="120" s="1"/>
  <c r="B2037" i="120" s="1"/>
  <c r="A321" i="120"/>
  <c r="A607" i="120" s="1"/>
  <c r="A893" i="120" s="1"/>
  <c r="A1179" i="120" s="1"/>
  <c r="A1465" i="120" s="1"/>
  <c r="A1751" i="120" s="1"/>
  <c r="A2037" i="120" s="1"/>
  <c r="M34" i="120"/>
  <c r="O34" i="120" s="1"/>
  <c r="D320" i="120"/>
  <c r="D606" i="120" s="1"/>
  <c r="D892" i="120" s="1"/>
  <c r="D1178" i="120" s="1"/>
  <c r="D1464" i="120" s="1"/>
  <c r="D1750" i="120" s="1"/>
  <c r="D2036" i="120" s="1"/>
  <c r="B320" i="120"/>
  <c r="B606" i="120" s="1"/>
  <c r="B892" i="120" s="1"/>
  <c r="B1178" i="120" s="1"/>
  <c r="B1464" i="120" s="1"/>
  <c r="B1750" i="120" s="1"/>
  <c r="B2036" i="120" s="1"/>
  <c r="A320" i="120"/>
  <c r="A606" i="120" s="1"/>
  <c r="A892" i="120" s="1"/>
  <c r="A1178" i="120" s="1"/>
  <c r="A1464" i="120" s="1"/>
  <c r="A1750" i="120" s="1"/>
  <c r="A2036" i="120" s="1"/>
  <c r="P33" i="120"/>
  <c r="M33" i="120"/>
  <c r="O33" i="120" s="1"/>
  <c r="E319" i="120"/>
  <c r="E605" i="120" s="1"/>
  <c r="E891" i="120" s="1"/>
  <c r="E1177" i="120" s="1"/>
  <c r="E1463" i="120" s="1"/>
  <c r="E1749" i="120" s="1"/>
  <c r="E2035" i="120" s="1"/>
  <c r="B319" i="120"/>
  <c r="B605" i="120" s="1"/>
  <c r="B891" i="120" s="1"/>
  <c r="B1177" i="120" s="1"/>
  <c r="B1463" i="120" s="1"/>
  <c r="B1749" i="120" s="1"/>
  <c r="B2035" i="120" s="1"/>
  <c r="A319" i="120"/>
  <c r="A605" i="120" s="1"/>
  <c r="A891" i="120" s="1"/>
  <c r="A1177" i="120" s="1"/>
  <c r="A1463" i="120" s="1"/>
  <c r="A1749" i="120" s="1"/>
  <c r="A2035" i="120" s="1"/>
  <c r="M32" i="120"/>
  <c r="E318" i="120"/>
  <c r="E604" i="120" s="1"/>
  <c r="E890" i="120" s="1"/>
  <c r="E1176" i="120" s="1"/>
  <c r="E1462" i="120" s="1"/>
  <c r="E1748" i="120" s="1"/>
  <c r="E2034" i="120" s="1"/>
  <c r="B318" i="120"/>
  <c r="B604" i="120" s="1"/>
  <c r="B890" i="120" s="1"/>
  <c r="B1176" i="120" s="1"/>
  <c r="B1462" i="120" s="1"/>
  <c r="B1748" i="120" s="1"/>
  <c r="B2034" i="120" s="1"/>
  <c r="A318" i="120"/>
  <c r="A604" i="120" s="1"/>
  <c r="A890" i="120" s="1"/>
  <c r="A1176" i="120" s="1"/>
  <c r="A1462" i="120" s="1"/>
  <c r="A1748" i="120" s="1"/>
  <c r="A2034" i="120" s="1"/>
  <c r="M31" i="120"/>
  <c r="E317" i="120"/>
  <c r="E603" i="120" s="1"/>
  <c r="E889" i="120" s="1"/>
  <c r="E1175" i="120" s="1"/>
  <c r="E1461" i="120" s="1"/>
  <c r="E1747" i="120" s="1"/>
  <c r="E2033" i="120" s="1"/>
  <c r="B317" i="120"/>
  <c r="B603" i="120" s="1"/>
  <c r="B889" i="120" s="1"/>
  <c r="B1175" i="120" s="1"/>
  <c r="B1461" i="120" s="1"/>
  <c r="B1747" i="120" s="1"/>
  <c r="B2033" i="120" s="1"/>
  <c r="A317" i="120"/>
  <c r="A603" i="120" s="1"/>
  <c r="A889" i="120" s="1"/>
  <c r="A1175" i="120" s="1"/>
  <c r="A1461" i="120" s="1"/>
  <c r="A1747" i="120" s="1"/>
  <c r="A2033" i="120" s="1"/>
  <c r="M30" i="120"/>
  <c r="D316" i="120"/>
  <c r="D602" i="120" s="1"/>
  <c r="D888" i="120" s="1"/>
  <c r="D1174" i="120" s="1"/>
  <c r="D1460" i="120" s="1"/>
  <c r="D1746" i="120" s="1"/>
  <c r="D2032" i="120" s="1"/>
  <c r="C316" i="120"/>
  <c r="C602" i="120" s="1"/>
  <c r="C888" i="120" s="1"/>
  <c r="C1174" i="120" s="1"/>
  <c r="C1460" i="120" s="1"/>
  <c r="C1746" i="120" s="1"/>
  <c r="C2032" i="120" s="1"/>
  <c r="B316" i="120"/>
  <c r="B602" i="120" s="1"/>
  <c r="B888" i="120" s="1"/>
  <c r="B1174" i="120" s="1"/>
  <c r="B1460" i="120" s="1"/>
  <c r="B1746" i="120" s="1"/>
  <c r="B2032" i="120" s="1"/>
  <c r="A316" i="120"/>
  <c r="A602" i="120" s="1"/>
  <c r="A888" i="120" s="1"/>
  <c r="A1174" i="120" s="1"/>
  <c r="A1460" i="120" s="1"/>
  <c r="A1746" i="120" s="1"/>
  <c r="A2032" i="120" s="1"/>
  <c r="M29" i="120"/>
  <c r="B315" i="120"/>
  <c r="B601" i="120" s="1"/>
  <c r="B887" i="120" s="1"/>
  <c r="B1173" i="120" s="1"/>
  <c r="B1459" i="120" s="1"/>
  <c r="B1745" i="120" s="1"/>
  <c r="B2031" i="120" s="1"/>
  <c r="M28" i="120"/>
  <c r="O28" i="120" s="1"/>
  <c r="E314" i="120"/>
  <c r="E600" i="120" s="1"/>
  <c r="E886" i="120" s="1"/>
  <c r="E1172" i="120" s="1"/>
  <c r="E1458" i="120" s="1"/>
  <c r="E1744" i="120" s="1"/>
  <c r="E2030" i="120" s="1"/>
  <c r="B314" i="120"/>
  <c r="B600" i="120" s="1"/>
  <c r="B886" i="120" s="1"/>
  <c r="B1172" i="120" s="1"/>
  <c r="B1458" i="120" s="1"/>
  <c r="B1744" i="120" s="1"/>
  <c r="B2030" i="120" s="1"/>
  <c r="A314" i="120"/>
  <c r="A600" i="120" s="1"/>
  <c r="A886" i="120" s="1"/>
  <c r="A1172" i="120" s="1"/>
  <c r="A1458" i="120" s="1"/>
  <c r="A1744" i="120" s="1"/>
  <c r="A2030" i="120" s="1"/>
  <c r="M27" i="120"/>
  <c r="B313" i="120"/>
  <c r="B599" i="120" s="1"/>
  <c r="B885" i="120" s="1"/>
  <c r="B1171" i="120" s="1"/>
  <c r="B1457" i="120" s="1"/>
  <c r="B1743" i="120" s="1"/>
  <c r="B2029" i="120" s="1"/>
  <c r="A313" i="120"/>
  <c r="A599" i="120" s="1"/>
  <c r="A885" i="120" s="1"/>
  <c r="A1171" i="120" s="1"/>
  <c r="A1457" i="120" s="1"/>
  <c r="A1743" i="120" s="1"/>
  <c r="A2029" i="120" s="1"/>
  <c r="M26" i="120"/>
  <c r="D312" i="120"/>
  <c r="D598" i="120" s="1"/>
  <c r="D884" i="120" s="1"/>
  <c r="D1170" i="120" s="1"/>
  <c r="D1456" i="120" s="1"/>
  <c r="D1742" i="120" s="1"/>
  <c r="D2028" i="120" s="1"/>
  <c r="C312" i="120"/>
  <c r="C598" i="120" s="1"/>
  <c r="C884" i="120" s="1"/>
  <c r="C1170" i="120" s="1"/>
  <c r="C1456" i="120" s="1"/>
  <c r="C1742" i="120" s="1"/>
  <c r="C2028" i="120" s="1"/>
  <c r="B312" i="120"/>
  <c r="B598" i="120" s="1"/>
  <c r="B884" i="120" s="1"/>
  <c r="B1170" i="120" s="1"/>
  <c r="B1456" i="120" s="1"/>
  <c r="B1742" i="120" s="1"/>
  <c r="B2028" i="120" s="1"/>
  <c r="A312" i="120"/>
  <c r="A598" i="120" s="1"/>
  <c r="A884" i="120" s="1"/>
  <c r="A1170" i="120" s="1"/>
  <c r="A1456" i="120" s="1"/>
  <c r="A1742" i="120" s="1"/>
  <c r="A2028" i="120" s="1"/>
  <c r="M25" i="120"/>
  <c r="E311" i="120"/>
  <c r="E597" i="120" s="1"/>
  <c r="E883" i="120" s="1"/>
  <c r="E1169" i="120" s="1"/>
  <c r="E1455" i="120" s="1"/>
  <c r="E1741" i="120" s="1"/>
  <c r="E2027" i="120" s="1"/>
  <c r="B311" i="120"/>
  <c r="B597" i="120" s="1"/>
  <c r="B883" i="120" s="1"/>
  <c r="B1169" i="120" s="1"/>
  <c r="B1455" i="120" s="1"/>
  <c r="B1741" i="120" s="1"/>
  <c r="B2027" i="120" s="1"/>
  <c r="A311" i="120"/>
  <c r="A597" i="120" s="1"/>
  <c r="A883" i="120" s="1"/>
  <c r="A1169" i="120" s="1"/>
  <c r="A1455" i="120" s="1"/>
  <c r="A1741" i="120" s="1"/>
  <c r="A2027" i="120" s="1"/>
  <c r="M24" i="120"/>
  <c r="E310" i="120"/>
  <c r="E596" i="120" s="1"/>
  <c r="E882" i="120" s="1"/>
  <c r="E1168" i="120" s="1"/>
  <c r="E1454" i="120" s="1"/>
  <c r="E1740" i="120" s="1"/>
  <c r="E2026" i="120" s="1"/>
  <c r="B310" i="120"/>
  <c r="B596" i="120" s="1"/>
  <c r="B882" i="120" s="1"/>
  <c r="B1168" i="120" s="1"/>
  <c r="B1454" i="120" s="1"/>
  <c r="B1740" i="120" s="1"/>
  <c r="B2026" i="120" s="1"/>
  <c r="A310" i="120"/>
  <c r="A596" i="120" s="1"/>
  <c r="A882" i="120" s="1"/>
  <c r="A1168" i="120" s="1"/>
  <c r="A1454" i="120" s="1"/>
  <c r="A1740" i="120" s="1"/>
  <c r="A2026" i="120" s="1"/>
  <c r="P23" i="120"/>
  <c r="M23" i="120"/>
  <c r="O23" i="120" s="1"/>
  <c r="E309" i="120"/>
  <c r="E595" i="120" s="1"/>
  <c r="E881" i="120" s="1"/>
  <c r="E1167" i="120" s="1"/>
  <c r="E1453" i="120" s="1"/>
  <c r="E1739" i="120" s="1"/>
  <c r="E2025" i="120" s="1"/>
  <c r="B309" i="120"/>
  <c r="B595" i="120" s="1"/>
  <c r="B881" i="120" s="1"/>
  <c r="B1167" i="120" s="1"/>
  <c r="B1453" i="120" s="1"/>
  <c r="B1739" i="120" s="1"/>
  <c r="B2025" i="120" s="1"/>
  <c r="M22" i="120"/>
  <c r="O22" i="120" s="1"/>
  <c r="P22" i="120" s="1"/>
  <c r="D308" i="120"/>
  <c r="D594" i="120" s="1"/>
  <c r="D880" i="120" s="1"/>
  <c r="D1166" i="120" s="1"/>
  <c r="D1452" i="120" s="1"/>
  <c r="D1738" i="120" s="1"/>
  <c r="D2024" i="120" s="1"/>
  <c r="C308" i="120"/>
  <c r="C594" i="120" s="1"/>
  <c r="C880" i="120" s="1"/>
  <c r="C1166" i="120" s="1"/>
  <c r="C1452" i="120" s="1"/>
  <c r="C1738" i="120" s="1"/>
  <c r="C2024" i="120" s="1"/>
  <c r="B308" i="120"/>
  <c r="B594" i="120" s="1"/>
  <c r="B880" i="120" s="1"/>
  <c r="B1166" i="120" s="1"/>
  <c r="B1452" i="120" s="1"/>
  <c r="B1738" i="120" s="1"/>
  <c r="B2024" i="120" s="1"/>
  <c r="A308" i="120"/>
  <c r="A594" i="120" s="1"/>
  <c r="A880" i="120" s="1"/>
  <c r="A1166" i="120" s="1"/>
  <c r="A1452" i="120" s="1"/>
  <c r="A1738" i="120" s="1"/>
  <c r="A2024" i="120" s="1"/>
  <c r="M21" i="120"/>
  <c r="D307" i="120"/>
  <c r="D593" i="120" s="1"/>
  <c r="D879" i="120" s="1"/>
  <c r="D1165" i="120" s="1"/>
  <c r="D1451" i="120" s="1"/>
  <c r="D1737" i="120" s="1"/>
  <c r="D2023" i="120" s="1"/>
  <c r="C307" i="120"/>
  <c r="C593" i="120" s="1"/>
  <c r="C879" i="120" s="1"/>
  <c r="C1165" i="120" s="1"/>
  <c r="C1451" i="120" s="1"/>
  <c r="C1737" i="120" s="1"/>
  <c r="C2023" i="120" s="1"/>
  <c r="B307" i="120"/>
  <c r="B593" i="120" s="1"/>
  <c r="B879" i="120" s="1"/>
  <c r="B1165" i="120" s="1"/>
  <c r="B1451" i="120" s="1"/>
  <c r="B1737" i="120" s="1"/>
  <c r="B2023" i="120" s="1"/>
  <c r="A307" i="120"/>
  <c r="A593" i="120" s="1"/>
  <c r="A879" i="120" s="1"/>
  <c r="A1165" i="120" s="1"/>
  <c r="A1451" i="120" s="1"/>
  <c r="A1737" i="120" s="1"/>
  <c r="A2023" i="120" s="1"/>
  <c r="M20" i="120"/>
  <c r="O20" i="120" s="1"/>
  <c r="E306" i="120"/>
  <c r="E592" i="120" s="1"/>
  <c r="E878" i="120" s="1"/>
  <c r="E1164" i="120" s="1"/>
  <c r="E1450" i="120" s="1"/>
  <c r="E1736" i="120" s="1"/>
  <c r="E2022" i="120" s="1"/>
  <c r="B306" i="120"/>
  <c r="B592" i="120" s="1"/>
  <c r="B878" i="120" s="1"/>
  <c r="B1164" i="120" s="1"/>
  <c r="B1450" i="120" s="1"/>
  <c r="B1736" i="120" s="1"/>
  <c r="B2022" i="120" s="1"/>
  <c r="A306" i="120"/>
  <c r="A592" i="120" s="1"/>
  <c r="A878" i="120" s="1"/>
  <c r="A1164" i="120" s="1"/>
  <c r="A1450" i="120" s="1"/>
  <c r="A1736" i="120" s="1"/>
  <c r="A2022" i="120" s="1"/>
  <c r="M19" i="120"/>
  <c r="D305" i="120"/>
  <c r="D591" i="120" s="1"/>
  <c r="D877" i="120" s="1"/>
  <c r="D1163" i="120" s="1"/>
  <c r="D1449" i="120" s="1"/>
  <c r="D1735" i="120" s="1"/>
  <c r="D2021" i="120" s="1"/>
  <c r="C305" i="120"/>
  <c r="C591" i="120" s="1"/>
  <c r="C877" i="120" s="1"/>
  <c r="C1163" i="120" s="1"/>
  <c r="C1449" i="120" s="1"/>
  <c r="C1735" i="120" s="1"/>
  <c r="C2021" i="120" s="1"/>
  <c r="B305" i="120"/>
  <c r="B591" i="120" s="1"/>
  <c r="B877" i="120" s="1"/>
  <c r="B1163" i="120" s="1"/>
  <c r="B1449" i="120" s="1"/>
  <c r="B1735" i="120" s="1"/>
  <c r="B2021" i="120" s="1"/>
  <c r="A305" i="120"/>
  <c r="A591" i="120" s="1"/>
  <c r="A877" i="120" s="1"/>
  <c r="A1163" i="120" s="1"/>
  <c r="A1449" i="120" s="1"/>
  <c r="A1735" i="120" s="1"/>
  <c r="A2021" i="120" s="1"/>
  <c r="M18" i="120"/>
  <c r="O18" i="120" s="1"/>
  <c r="P18" i="120" s="1"/>
  <c r="E304" i="120"/>
  <c r="E590" i="120" s="1"/>
  <c r="E876" i="120" s="1"/>
  <c r="E1162" i="120" s="1"/>
  <c r="E1448" i="120" s="1"/>
  <c r="E1734" i="120" s="1"/>
  <c r="E2020" i="120" s="1"/>
  <c r="B304" i="120"/>
  <c r="B590" i="120" s="1"/>
  <c r="B876" i="120" s="1"/>
  <c r="B1162" i="120" s="1"/>
  <c r="B1448" i="120" s="1"/>
  <c r="B1734" i="120" s="1"/>
  <c r="B2020" i="120" s="1"/>
  <c r="A304" i="120"/>
  <c r="A590" i="120" s="1"/>
  <c r="A876" i="120" s="1"/>
  <c r="A1162" i="120" s="1"/>
  <c r="A1448" i="120" s="1"/>
  <c r="A1734" i="120" s="1"/>
  <c r="A2020" i="120" s="1"/>
  <c r="O17" i="120"/>
  <c r="M17" i="120"/>
  <c r="E303" i="120"/>
  <c r="E589" i="120" s="1"/>
  <c r="E875" i="120" s="1"/>
  <c r="E1161" i="120" s="1"/>
  <c r="E1447" i="120" s="1"/>
  <c r="E1733" i="120" s="1"/>
  <c r="E2019" i="120" s="1"/>
  <c r="B303" i="120"/>
  <c r="B589" i="120" s="1"/>
  <c r="B875" i="120" s="1"/>
  <c r="B1161" i="120" s="1"/>
  <c r="B1447" i="120" s="1"/>
  <c r="B1733" i="120" s="1"/>
  <c r="B2019" i="120" s="1"/>
  <c r="M16" i="120"/>
  <c r="E302" i="120"/>
  <c r="E588" i="120" s="1"/>
  <c r="E874" i="120" s="1"/>
  <c r="E1160" i="120" s="1"/>
  <c r="E1446" i="120" s="1"/>
  <c r="E1732" i="120" s="1"/>
  <c r="E2018" i="120" s="1"/>
  <c r="B302" i="120"/>
  <c r="B588" i="120" s="1"/>
  <c r="B874" i="120" s="1"/>
  <c r="B1160" i="120" s="1"/>
  <c r="B1446" i="120" s="1"/>
  <c r="B1732" i="120" s="1"/>
  <c r="B2018" i="120" s="1"/>
  <c r="A302" i="120"/>
  <c r="A588" i="120" s="1"/>
  <c r="A874" i="120" s="1"/>
  <c r="A1160" i="120" s="1"/>
  <c r="A1446" i="120" s="1"/>
  <c r="A1732" i="120" s="1"/>
  <c r="A2018" i="120" s="1"/>
  <c r="M15" i="120"/>
  <c r="O15" i="120" s="1"/>
  <c r="C301" i="120"/>
  <c r="C587" i="120" s="1"/>
  <c r="C873" i="120" s="1"/>
  <c r="C1159" i="120" s="1"/>
  <c r="C1445" i="120" s="1"/>
  <c r="C1731" i="120" s="1"/>
  <c r="C2017" i="120" s="1"/>
  <c r="B301" i="120"/>
  <c r="B587" i="120" s="1"/>
  <c r="B873" i="120" s="1"/>
  <c r="B1159" i="120" s="1"/>
  <c r="B1445" i="120" s="1"/>
  <c r="B1731" i="120" s="1"/>
  <c r="B2017" i="120" s="1"/>
  <c r="A301" i="120"/>
  <c r="A587" i="120" s="1"/>
  <c r="A873" i="120" s="1"/>
  <c r="A1159" i="120" s="1"/>
  <c r="A1445" i="120" s="1"/>
  <c r="A1731" i="120" s="1"/>
  <c r="A2017" i="120" s="1"/>
  <c r="M14" i="120"/>
  <c r="E300" i="120"/>
  <c r="E586" i="120" s="1"/>
  <c r="E872" i="120" s="1"/>
  <c r="E1158" i="120" s="1"/>
  <c r="E1444" i="120" s="1"/>
  <c r="E1730" i="120" s="1"/>
  <c r="E2016" i="120" s="1"/>
  <c r="B300" i="120"/>
  <c r="B586" i="120" s="1"/>
  <c r="B872" i="120" s="1"/>
  <c r="B1158" i="120" s="1"/>
  <c r="B1444" i="120" s="1"/>
  <c r="B1730" i="120" s="1"/>
  <c r="B2016" i="120" s="1"/>
  <c r="A300" i="120"/>
  <c r="A586" i="120" s="1"/>
  <c r="A872" i="120" s="1"/>
  <c r="A1158" i="120" s="1"/>
  <c r="A1444" i="120" s="1"/>
  <c r="A1730" i="120" s="1"/>
  <c r="A2016" i="120" s="1"/>
  <c r="M13" i="120"/>
  <c r="O13" i="120" s="1"/>
  <c r="D299" i="120"/>
  <c r="D585" i="120" s="1"/>
  <c r="D871" i="120" s="1"/>
  <c r="D1157" i="120" s="1"/>
  <c r="D1443" i="120" s="1"/>
  <c r="D1729" i="120" s="1"/>
  <c r="D2015" i="120" s="1"/>
  <c r="C299" i="120"/>
  <c r="C585" i="120" s="1"/>
  <c r="C871" i="120" s="1"/>
  <c r="C1157" i="120" s="1"/>
  <c r="C1443" i="120" s="1"/>
  <c r="C1729" i="120" s="1"/>
  <c r="C2015" i="120" s="1"/>
  <c r="A299" i="120"/>
  <c r="A585" i="120" s="1"/>
  <c r="A871" i="120" s="1"/>
  <c r="A1157" i="120" s="1"/>
  <c r="A1443" i="120" s="1"/>
  <c r="A1729" i="120" s="1"/>
  <c r="A2015" i="120" s="1"/>
  <c r="E298" i="120"/>
  <c r="E584" i="120" s="1"/>
  <c r="E870" i="120" s="1"/>
  <c r="E1156" i="120" s="1"/>
  <c r="E1442" i="120" s="1"/>
  <c r="E1728" i="120" s="1"/>
  <c r="E2014" i="120" s="1"/>
  <c r="B298" i="120"/>
  <c r="B584" i="120" s="1"/>
  <c r="B870" i="120" s="1"/>
  <c r="B1156" i="120" s="1"/>
  <c r="B1442" i="120" s="1"/>
  <c r="B1728" i="120" s="1"/>
  <c r="B2014" i="120" s="1"/>
  <c r="A298" i="120"/>
  <c r="A584" i="120" s="1"/>
  <c r="A870" i="120" s="1"/>
  <c r="A1156" i="120" s="1"/>
  <c r="A1442" i="120" s="1"/>
  <c r="A1728" i="120" s="1"/>
  <c r="A2014" i="120" s="1"/>
  <c r="M11" i="120"/>
  <c r="E297" i="120"/>
  <c r="E583" i="120" s="1"/>
  <c r="E869" i="120" s="1"/>
  <c r="E1155" i="120" s="1"/>
  <c r="E1441" i="120" s="1"/>
  <c r="E1727" i="120" s="1"/>
  <c r="E2013" i="120" s="1"/>
  <c r="B297" i="120"/>
  <c r="B583" i="120" s="1"/>
  <c r="B869" i="120" s="1"/>
  <c r="B1155" i="120" s="1"/>
  <c r="B1441" i="120" s="1"/>
  <c r="B1727" i="120" s="1"/>
  <c r="B2013" i="120" s="1"/>
  <c r="A297" i="120"/>
  <c r="A583" i="120" s="1"/>
  <c r="A869" i="120" s="1"/>
  <c r="A1155" i="120" s="1"/>
  <c r="A1441" i="120" s="1"/>
  <c r="A1727" i="120" s="1"/>
  <c r="A2013" i="120" s="1"/>
  <c r="O10" i="120"/>
  <c r="P10" i="120" s="1"/>
  <c r="M10" i="120"/>
  <c r="D296" i="120"/>
  <c r="D582" i="120" s="1"/>
  <c r="D868" i="120" s="1"/>
  <c r="D1154" i="120" s="1"/>
  <c r="D1440" i="120" s="1"/>
  <c r="D1726" i="120" s="1"/>
  <c r="D2012" i="120" s="1"/>
  <c r="B296" i="120"/>
  <c r="B582" i="120" s="1"/>
  <c r="B868" i="120" s="1"/>
  <c r="B1154" i="120" s="1"/>
  <c r="B1440" i="120" s="1"/>
  <c r="B1726" i="120" s="1"/>
  <c r="B2012" i="120" s="1"/>
  <c r="A296" i="120"/>
  <c r="A582" i="120" s="1"/>
  <c r="A868" i="120" s="1"/>
  <c r="A1154" i="120" s="1"/>
  <c r="A1440" i="120" s="1"/>
  <c r="A1726" i="120" s="1"/>
  <c r="A2012" i="120" s="1"/>
  <c r="B295" i="120"/>
  <c r="B581" i="120" s="1"/>
  <c r="B867" i="120" s="1"/>
  <c r="B1153" i="120" s="1"/>
  <c r="B1439" i="120" s="1"/>
  <c r="B1725" i="120" s="1"/>
  <c r="B2011" i="120" s="1"/>
  <c r="P1171" i="120" l="1"/>
  <c r="O1171" i="120"/>
  <c r="O1197" i="120"/>
  <c r="P1197" i="120" s="1"/>
  <c r="P17" i="120"/>
  <c r="O336" i="120"/>
  <c r="P336" i="120" s="1"/>
  <c r="I291" i="120"/>
  <c r="O30" i="120"/>
  <c r="P30" i="120" s="1"/>
  <c r="J291" i="120"/>
  <c r="O1733" i="120"/>
  <c r="P1733" i="120" s="1"/>
  <c r="P1192" i="120"/>
  <c r="O1192" i="120"/>
  <c r="O2015" i="120"/>
  <c r="P2015" i="120" s="1"/>
  <c r="P1180" i="120"/>
  <c r="O1180" i="120"/>
  <c r="O1457" i="120"/>
  <c r="P1457" i="120" s="1"/>
  <c r="O1460" i="120"/>
  <c r="P1460" i="120"/>
  <c r="O1726" i="120"/>
  <c r="P1726" i="120" s="1"/>
  <c r="O315" i="120"/>
  <c r="P315" i="120" s="1"/>
  <c r="O913" i="120"/>
  <c r="P913" i="120" s="1"/>
  <c r="P583" i="120"/>
  <c r="O1164" i="120"/>
  <c r="P1164" i="120" s="1"/>
  <c r="P1445" i="120"/>
  <c r="O1445" i="120"/>
  <c r="O1468" i="120"/>
  <c r="P1468" i="120"/>
  <c r="O2023" i="120"/>
  <c r="P2023" i="120" s="1"/>
  <c r="O1465" i="120"/>
  <c r="P1465" i="120" s="1"/>
  <c r="O2059" i="120"/>
  <c r="P2059" i="120" s="1"/>
  <c r="P1449" i="120"/>
  <c r="P1745" i="120"/>
  <c r="O2013" i="120"/>
  <c r="P2013" i="120" s="1"/>
  <c r="P2025" i="120"/>
  <c r="O300" i="120"/>
  <c r="P300" i="120" s="1"/>
  <c r="O21" i="120"/>
  <c r="P21" i="120" s="1"/>
  <c r="O324" i="120"/>
  <c r="P324" i="120" s="1"/>
  <c r="O917" i="120"/>
  <c r="P917" i="120" s="1"/>
  <c r="O880" i="120"/>
  <c r="P880" i="120" s="1"/>
  <c r="O317" i="120"/>
  <c r="P317" i="120" s="1"/>
  <c r="O597" i="120"/>
  <c r="P597" i="120" s="1"/>
  <c r="O301" i="120"/>
  <c r="P301" i="120" s="1"/>
  <c r="O308" i="120"/>
  <c r="P308" i="120" s="1"/>
  <c r="O316" i="120"/>
  <c r="P316" i="120" s="1"/>
  <c r="O618" i="120"/>
  <c r="P618" i="120" s="1"/>
  <c r="O890" i="120"/>
  <c r="P890" i="120"/>
  <c r="O36" i="120"/>
  <c r="P36" i="120" s="1"/>
  <c r="O27" i="120"/>
  <c r="P27" i="120"/>
  <c r="O48" i="120"/>
  <c r="P48" i="120" s="1"/>
  <c r="O57" i="120"/>
  <c r="P57" i="120" s="1"/>
  <c r="O605" i="120"/>
  <c r="P605" i="120" s="1"/>
  <c r="O29" i="120"/>
  <c r="P29" i="120" s="1"/>
  <c r="O309" i="120"/>
  <c r="P309" i="120" s="1"/>
  <c r="O53" i="120"/>
  <c r="P53" i="120" s="1"/>
  <c r="O589" i="120"/>
  <c r="P589" i="120" s="1"/>
  <c r="O904" i="120"/>
  <c r="P904" i="120" s="1"/>
  <c r="P587" i="120"/>
  <c r="O26" i="120"/>
  <c r="P26" i="120" s="1"/>
  <c r="O1177" i="120"/>
  <c r="P1177" i="120" s="1"/>
  <c r="O298" i="120"/>
  <c r="P298" i="120" s="1"/>
  <c r="O870" i="120"/>
  <c r="P870" i="120"/>
  <c r="O11" i="120"/>
  <c r="P11" i="120"/>
  <c r="P13" i="120"/>
  <c r="O16" i="120"/>
  <c r="P16" i="120" s="1"/>
  <c r="O602" i="120"/>
  <c r="P602" i="120" s="1"/>
  <c r="O1485" i="120"/>
  <c r="P1485" i="120" s="1"/>
  <c r="P297" i="120"/>
  <c r="O305" i="120"/>
  <c r="P305" i="120" s="1"/>
  <c r="O310" i="120"/>
  <c r="P310" i="120" s="1"/>
  <c r="O314" i="120"/>
  <c r="P314" i="120" s="1"/>
  <c r="O319" i="120"/>
  <c r="P319" i="120" s="1"/>
  <c r="M577" i="120"/>
  <c r="O585" i="120"/>
  <c r="P585" i="120" s="1"/>
  <c r="O594" i="120"/>
  <c r="P594" i="120" s="1"/>
  <c r="O621" i="120"/>
  <c r="P621" i="120"/>
  <c r="O896" i="120"/>
  <c r="P896" i="120" s="1"/>
  <c r="P15" i="120"/>
  <c r="O31" i="120"/>
  <c r="P31" i="120"/>
  <c r="O1175" i="120"/>
  <c r="P1175" i="120" s="1"/>
  <c r="O1203" i="120"/>
  <c r="P1203" i="120" s="1"/>
  <c r="P20" i="120"/>
  <c r="P620" i="120"/>
  <c r="O625" i="120"/>
  <c r="P625" i="120" s="1"/>
  <c r="O306" i="120"/>
  <c r="P306" i="120" s="1"/>
  <c r="O46" i="120"/>
  <c r="P46" i="120" s="1"/>
  <c r="O58" i="120"/>
  <c r="P58" i="120" s="1"/>
  <c r="O313" i="120"/>
  <c r="P313" i="120" s="1"/>
  <c r="P322" i="120"/>
  <c r="O322" i="120"/>
  <c r="O333" i="120"/>
  <c r="P333" i="120" s="1"/>
  <c r="O337" i="120"/>
  <c r="P337" i="120" s="1"/>
  <c r="O338" i="120"/>
  <c r="P338" i="120" s="1"/>
  <c r="O341" i="120"/>
  <c r="P341" i="120" s="1"/>
  <c r="O345" i="120"/>
  <c r="P345" i="120" s="1"/>
  <c r="O586" i="120"/>
  <c r="P586" i="120" s="1"/>
  <c r="O604" i="120"/>
  <c r="P604" i="120"/>
  <c r="P606" i="120"/>
  <c r="O606" i="120"/>
  <c r="P871" i="120"/>
  <c r="O871" i="120"/>
  <c r="O895" i="120"/>
  <c r="P895" i="120" s="1"/>
  <c r="O911" i="120"/>
  <c r="P911" i="120"/>
  <c r="I1435" i="120"/>
  <c r="O1170" i="120"/>
  <c r="P1170" i="120" s="1"/>
  <c r="O47" i="120"/>
  <c r="P47" i="120" s="1"/>
  <c r="O590" i="120"/>
  <c r="P590" i="120" s="1"/>
  <c r="P595" i="120"/>
  <c r="J863" i="120"/>
  <c r="M582" i="120"/>
  <c r="P34" i="120"/>
  <c r="O50" i="120"/>
  <c r="P50" i="120" s="1"/>
  <c r="O587" i="120"/>
  <c r="O593" i="120"/>
  <c r="P593" i="120" s="1"/>
  <c r="O622" i="120"/>
  <c r="P622" i="120" s="1"/>
  <c r="O14" i="120"/>
  <c r="P14" i="120" s="1"/>
  <c r="M12" i="120"/>
  <c r="M291" i="120" s="1"/>
  <c r="P28" i="120"/>
  <c r="O49" i="120"/>
  <c r="P49" i="120" s="1"/>
  <c r="P56" i="120"/>
  <c r="O340" i="120"/>
  <c r="P340" i="120" s="1"/>
  <c r="O343" i="120"/>
  <c r="P343" i="120" s="1"/>
  <c r="P592" i="120"/>
  <c r="P596" i="120"/>
  <c r="P610" i="120"/>
  <c r="O875" i="120"/>
  <c r="P875" i="120" s="1"/>
  <c r="P877" i="120"/>
  <c r="O916" i="120"/>
  <c r="P916" i="120" s="1"/>
  <c r="O52" i="120"/>
  <c r="P52" i="120"/>
  <c r="O623" i="120"/>
  <c r="P623" i="120" s="1"/>
  <c r="O629" i="120"/>
  <c r="P629" i="120"/>
  <c r="P1190" i="120"/>
  <c r="O1190" i="120"/>
  <c r="O311" i="120"/>
  <c r="P311" i="120" s="1"/>
  <c r="O19" i="120"/>
  <c r="P19" i="120" s="1"/>
  <c r="I577" i="120"/>
  <c r="O598" i="120"/>
  <c r="P598" i="120" s="1"/>
  <c r="O626" i="120"/>
  <c r="P626" i="120" s="1"/>
  <c r="P869" i="120"/>
  <c r="O912" i="120"/>
  <c r="P912" i="120" s="1"/>
  <c r="O1198" i="120"/>
  <c r="P1198" i="120" s="1"/>
  <c r="O1462" i="120"/>
  <c r="P1462" i="120" s="1"/>
  <c r="I1149" i="120"/>
  <c r="O874" i="120"/>
  <c r="P874" i="120" s="1"/>
  <c r="O883" i="120"/>
  <c r="P883" i="120" s="1"/>
  <c r="O1443" i="120"/>
  <c r="P1443" i="120" s="1"/>
  <c r="J577" i="120"/>
  <c r="O608" i="120"/>
  <c r="P608" i="120" s="1"/>
  <c r="P624" i="120"/>
  <c r="O1169" i="120"/>
  <c r="P1169" i="120" s="1"/>
  <c r="O296" i="120"/>
  <c r="P296" i="120" s="1"/>
  <c r="O312" i="120"/>
  <c r="P312" i="120" s="1"/>
  <c r="O320" i="120"/>
  <c r="P320" i="120" s="1"/>
  <c r="P609" i="120"/>
  <c r="O627" i="120"/>
  <c r="P627" i="120" s="1"/>
  <c r="P630" i="120"/>
  <c r="O869" i="120"/>
  <c r="O872" i="120"/>
  <c r="P872" i="120" s="1"/>
  <c r="O878" i="120"/>
  <c r="P878" i="120" s="1"/>
  <c r="O879" i="120"/>
  <c r="P879" i="120" s="1"/>
  <c r="O882" i="120"/>
  <c r="P882" i="120" s="1"/>
  <c r="O891" i="120"/>
  <c r="P891" i="120" s="1"/>
  <c r="O905" i="120"/>
  <c r="P905" i="120" s="1"/>
  <c r="O1166" i="120"/>
  <c r="P1166" i="120" s="1"/>
  <c r="P1484" i="120"/>
  <c r="O1484" i="120"/>
  <c r="P601" i="120"/>
  <c r="P887" i="120"/>
  <c r="P915" i="120"/>
  <c r="O1161" i="120"/>
  <c r="P1161" i="120" s="1"/>
  <c r="O1202" i="120"/>
  <c r="P1202" i="120" s="1"/>
  <c r="O907" i="120"/>
  <c r="P907" i="120" s="1"/>
  <c r="O1155" i="120"/>
  <c r="P1155" i="120" s="1"/>
  <c r="O1158" i="120"/>
  <c r="P1158" i="120" s="1"/>
  <c r="O1165" i="120"/>
  <c r="P1165" i="120" s="1"/>
  <c r="O1173" i="120"/>
  <c r="P1173" i="120" s="1"/>
  <c r="O1479" i="120"/>
  <c r="P1479" i="120" s="1"/>
  <c r="O1488" i="120"/>
  <c r="P1488" i="120" s="1"/>
  <c r="J1149" i="120"/>
  <c r="O1162" i="120"/>
  <c r="P1162" i="120" s="1"/>
  <c r="P1178" i="120"/>
  <c r="O1181" i="120"/>
  <c r="P1181" i="120" s="1"/>
  <c r="I863" i="120"/>
  <c r="M1149" i="120"/>
  <c r="P1174" i="120"/>
  <c r="O1199" i="120"/>
  <c r="P1199" i="120" s="1"/>
  <c r="O1754" i="120"/>
  <c r="P1754" i="120" s="1"/>
  <c r="O1769" i="120"/>
  <c r="P1769" i="120" s="1"/>
  <c r="P1191" i="120"/>
  <c r="O1446" i="120"/>
  <c r="P1446" i="120" s="1"/>
  <c r="O1195" i="120"/>
  <c r="P1195" i="120" s="1"/>
  <c r="I1721" i="120"/>
  <c r="P1451" i="120"/>
  <c r="O1451" i="120"/>
  <c r="O1453" i="120"/>
  <c r="P1453" i="120" s="1"/>
  <c r="O1157" i="120"/>
  <c r="P1157" i="120" s="1"/>
  <c r="O1179" i="120"/>
  <c r="P1179" i="120" s="1"/>
  <c r="P1182" i="120"/>
  <c r="O1444" i="120"/>
  <c r="P1444" i="120" s="1"/>
  <c r="O1477" i="120"/>
  <c r="P1477" i="120" s="1"/>
  <c r="M2007" i="120"/>
  <c r="J1435" i="120"/>
  <c r="O1442" i="120"/>
  <c r="P1442" i="120" s="1"/>
  <c r="O1454" i="120"/>
  <c r="P1454" i="120" s="1"/>
  <c r="O1483" i="120"/>
  <c r="P1483" i="120" s="1"/>
  <c r="O1742" i="120"/>
  <c r="P1742" i="120" s="1"/>
  <c r="M1435" i="120"/>
  <c r="P1154" i="120"/>
  <c r="O1461" i="120"/>
  <c r="P1461" i="120" s="1"/>
  <c r="O1732" i="120"/>
  <c r="P1732" i="120" s="1"/>
  <c r="O1763" i="120"/>
  <c r="P1763" i="120" s="1"/>
  <c r="M1721" i="120"/>
  <c r="J1721" i="120"/>
  <c r="O1459" i="120"/>
  <c r="P1459" i="120" s="1"/>
  <c r="O1467" i="120"/>
  <c r="P1467" i="120" s="1"/>
  <c r="O1489" i="120"/>
  <c r="P1489" i="120" s="1"/>
  <c r="P1481" i="120"/>
  <c r="O1743" i="120"/>
  <c r="P1743" i="120" s="1"/>
  <c r="O1774" i="120"/>
  <c r="P1774" i="120"/>
  <c r="O1440" i="120"/>
  <c r="P1440" i="120" s="1"/>
  <c r="P1448" i="120"/>
  <c r="P1450" i="120"/>
  <c r="P1456" i="120"/>
  <c r="P1458" i="120"/>
  <c r="P1464" i="120"/>
  <c r="P1466" i="120"/>
  <c r="O1476" i="120"/>
  <c r="P1476" i="120" s="1"/>
  <c r="P1480" i="120"/>
  <c r="O1739" i="120"/>
  <c r="P1739" i="120" s="1"/>
  <c r="P1487" i="120"/>
  <c r="O1487" i="120"/>
  <c r="P1731" i="120"/>
  <c r="O1775" i="120"/>
  <c r="P1775" i="120" s="1"/>
  <c r="M1441" i="120"/>
  <c r="P1447" i="120"/>
  <c r="P1455" i="120"/>
  <c r="P1463" i="120"/>
  <c r="O1727" i="120"/>
  <c r="P1727" i="120" s="1"/>
  <c r="O1731" i="120"/>
  <c r="O1740" i="120"/>
  <c r="P1740" i="120" s="1"/>
  <c r="O1751" i="120"/>
  <c r="P1751" i="120" s="1"/>
  <c r="P1764" i="120"/>
  <c r="J2007" i="120"/>
  <c r="P1734" i="120"/>
  <c r="O1734" i="120"/>
  <c r="P1744" i="120"/>
  <c r="O1738" i="120"/>
  <c r="P1738" i="120" s="1"/>
  <c r="O1736" i="120"/>
  <c r="P1736" i="120" s="1"/>
  <c r="O2061" i="120"/>
  <c r="P2061" i="120" s="1"/>
  <c r="P1735" i="120"/>
  <c r="O1767" i="120"/>
  <c r="P1767" i="120" s="1"/>
  <c r="O1768" i="120"/>
  <c r="P1768" i="120" s="1"/>
  <c r="P2034" i="120"/>
  <c r="O2034" i="120"/>
  <c r="I2007" i="120"/>
  <c r="O1750" i="120"/>
  <c r="P1750" i="120" s="1"/>
  <c r="O1765" i="120"/>
  <c r="P1765" i="120" s="1"/>
  <c r="I2293" i="120"/>
  <c r="P1746" i="120"/>
  <c r="O1746" i="120"/>
  <c r="P1747" i="120"/>
  <c r="O1771" i="120"/>
  <c r="P1771" i="120" s="1"/>
  <c r="P1772" i="120"/>
  <c r="O2021" i="120"/>
  <c r="P2021" i="120" s="1"/>
  <c r="O2040" i="120"/>
  <c r="P2040" i="120" s="1"/>
  <c r="J2293" i="120"/>
  <c r="O2035" i="120"/>
  <c r="P2035" i="120" s="1"/>
  <c r="M2012" i="120"/>
  <c r="O2032" i="120"/>
  <c r="P2032" i="120" s="1"/>
  <c r="O2017" i="120"/>
  <c r="P2017" i="120" s="1"/>
  <c r="P2018" i="120"/>
  <c r="O2019" i="120"/>
  <c r="P2019" i="120" s="1"/>
  <c r="O2020" i="120"/>
  <c r="P2020" i="120" s="1"/>
  <c r="O2024" i="120"/>
  <c r="P2024" i="120" s="1"/>
  <c r="P2026" i="120"/>
  <c r="P2039" i="120"/>
  <c r="O2029" i="120"/>
  <c r="P2029" i="120"/>
  <c r="O2014" i="120"/>
  <c r="P2014" i="120" s="1"/>
  <c r="P2027" i="120"/>
  <c r="O2036" i="120"/>
  <c r="P2036" i="120" s="1"/>
  <c r="O2048" i="120"/>
  <c r="P2048" i="120" s="1"/>
  <c r="P2051" i="120"/>
  <c r="O2054" i="120"/>
  <c r="P2054" i="120" s="1"/>
  <c r="P2058" i="120"/>
  <c r="M2293" i="120" l="1"/>
  <c r="O2012" i="120"/>
  <c r="P2012" i="120" s="1"/>
  <c r="O1441" i="120"/>
  <c r="P1441" i="120" s="1"/>
  <c r="M863" i="120"/>
  <c r="O582" i="120"/>
  <c r="P582" i="120" s="1"/>
  <c r="O12" i="120"/>
  <c r="P12" i="120" s="1"/>
  <c r="G351" i="120" l="1"/>
  <c r="G637" i="120" s="1"/>
  <c r="G923" i="120" s="1"/>
  <c r="G1209" i="120" s="1"/>
  <c r="G1495" i="120" s="1"/>
  <c r="G1781" i="120" s="1"/>
  <c r="G2067" i="120" s="1"/>
  <c r="F330" i="120" l="1"/>
  <c r="G571" i="120"/>
  <c r="G857" i="120" s="1"/>
  <c r="G1143" i="120" s="1"/>
  <c r="G1429" i="120" s="1"/>
  <c r="G1715" i="120" s="1"/>
  <c r="G2001" i="120" s="1"/>
  <c r="G2287" i="120" s="1"/>
  <c r="G555" i="120"/>
  <c r="G841" i="120" s="1"/>
  <c r="G1127" i="120" s="1"/>
  <c r="G1413" i="120" s="1"/>
  <c r="G1699" i="120" s="1"/>
  <c r="G1985" i="120" s="1"/>
  <c r="G2271" i="120" s="1"/>
  <c r="G523" i="120"/>
  <c r="G809" i="120" s="1"/>
  <c r="G1095" i="120" s="1"/>
  <c r="G1381" i="120" s="1"/>
  <c r="G1667" i="120" s="1"/>
  <c r="G1953" i="120" s="1"/>
  <c r="G2239" i="120" s="1"/>
  <c r="G491" i="120"/>
  <c r="G777" i="120" s="1"/>
  <c r="G1063" i="120" s="1"/>
  <c r="G1349" i="120" s="1"/>
  <c r="G1635" i="120" s="1"/>
  <c r="G1921" i="120" s="1"/>
  <c r="G2207" i="120" s="1"/>
  <c r="G451" i="120"/>
  <c r="G737" i="120" s="1"/>
  <c r="G1023" i="120" s="1"/>
  <c r="G1309" i="120" s="1"/>
  <c r="G1595" i="120" s="1"/>
  <c r="G1881" i="120" s="1"/>
  <c r="G2167" i="120" s="1"/>
  <c r="G419" i="120"/>
  <c r="G705" i="120" s="1"/>
  <c r="G991" i="120" s="1"/>
  <c r="G1277" i="120" s="1"/>
  <c r="G1563" i="120" s="1"/>
  <c r="G1849" i="120" s="1"/>
  <c r="G2135" i="120" s="1"/>
  <c r="G387" i="120"/>
  <c r="G673" i="120" s="1"/>
  <c r="G959" i="120" s="1"/>
  <c r="G1245" i="120" s="1"/>
  <c r="G1531" i="120" s="1"/>
  <c r="G1817" i="120" s="1"/>
  <c r="G2103" i="120" s="1"/>
  <c r="G355" i="120"/>
  <c r="G641" i="120" s="1"/>
  <c r="G927" i="120" s="1"/>
  <c r="G1213" i="120" s="1"/>
  <c r="G1499" i="120" s="1"/>
  <c r="G1785" i="120" s="1"/>
  <c r="G2071" i="120" s="1"/>
  <c r="G323" i="120"/>
  <c r="G609" i="120" s="1"/>
  <c r="G895" i="120" s="1"/>
  <c r="G1181" i="120" s="1"/>
  <c r="G1467" i="120" s="1"/>
  <c r="G1753" i="120" s="1"/>
  <c r="G2039" i="120" s="1"/>
  <c r="G307" i="120"/>
  <c r="G593" i="120" s="1"/>
  <c r="G879" i="120" s="1"/>
  <c r="G1165" i="120" s="1"/>
  <c r="G1451" i="120" s="1"/>
  <c r="G1737" i="120" s="1"/>
  <c r="G2023" i="120" s="1"/>
  <c r="G546" i="120"/>
  <c r="G832" i="120" s="1"/>
  <c r="G1118" i="120" s="1"/>
  <c r="G1404" i="120" s="1"/>
  <c r="G1690" i="120" s="1"/>
  <c r="G1976" i="120" s="1"/>
  <c r="G2262" i="120" s="1"/>
  <c r="G498" i="120"/>
  <c r="G784" i="120" s="1"/>
  <c r="G1070" i="120" s="1"/>
  <c r="G1356" i="120" s="1"/>
  <c r="G1642" i="120" s="1"/>
  <c r="G1928" i="120" s="1"/>
  <c r="G2214" i="120" s="1"/>
  <c r="G458" i="120"/>
  <c r="G744" i="120" s="1"/>
  <c r="G1030" i="120" s="1"/>
  <c r="G1316" i="120" s="1"/>
  <c r="G1602" i="120" s="1"/>
  <c r="G1888" i="120" s="1"/>
  <c r="G2174" i="120" s="1"/>
  <c r="G418" i="120"/>
  <c r="G704" i="120" s="1"/>
  <c r="G990" i="120" s="1"/>
  <c r="G1276" i="120" s="1"/>
  <c r="G1562" i="120" s="1"/>
  <c r="G1848" i="120" s="1"/>
  <c r="G2134" i="120" s="1"/>
  <c r="G378" i="120"/>
  <c r="G664" i="120" s="1"/>
  <c r="G950" i="120" s="1"/>
  <c r="G1236" i="120" s="1"/>
  <c r="G1522" i="120" s="1"/>
  <c r="G1808" i="120" s="1"/>
  <c r="G2094" i="120" s="1"/>
  <c r="G338" i="120"/>
  <c r="G624" i="120" s="1"/>
  <c r="G910" i="120" s="1"/>
  <c r="G1196" i="120" s="1"/>
  <c r="G1482" i="120" s="1"/>
  <c r="G1768" i="120" s="1"/>
  <c r="G2054" i="120" s="1"/>
  <c r="F336" i="120"/>
  <c r="F312" i="120"/>
  <c r="G296" i="120"/>
  <c r="G569" i="120"/>
  <c r="G855" i="120" s="1"/>
  <c r="G1141" i="120" s="1"/>
  <c r="G1427" i="120" s="1"/>
  <c r="G1713" i="120" s="1"/>
  <c r="G1999" i="120" s="1"/>
  <c r="G2285" i="120" s="1"/>
  <c r="G561" i="120"/>
  <c r="G847" i="120" s="1"/>
  <c r="G1133" i="120" s="1"/>
  <c r="G1419" i="120" s="1"/>
  <c r="G1705" i="120" s="1"/>
  <c r="G1991" i="120" s="1"/>
  <c r="G2277" i="120" s="1"/>
  <c r="G553" i="120"/>
  <c r="G839" i="120" s="1"/>
  <c r="G1125" i="120" s="1"/>
  <c r="G1411" i="120" s="1"/>
  <c r="G1697" i="120" s="1"/>
  <c r="G1983" i="120" s="1"/>
  <c r="G2269" i="120" s="1"/>
  <c r="G545" i="120"/>
  <c r="G831" i="120" s="1"/>
  <c r="G1117" i="120" s="1"/>
  <c r="G1403" i="120" s="1"/>
  <c r="G1689" i="120" s="1"/>
  <c r="G1975" i="120" s="1"/>
  <c r="G2261" i="120" s="1"/>
  <c r="G537" i="120"/>
  <c r="G823" i="120" s="1"/>
  <c r="G1109" i="120" s="1"/>
  <c r="G1395" i="120" s="1"/>
  <c r="G1681" i="120" s="1"/>
  <c r="G1967" i="120" s="1"/>
  <c r="G2253" i="120" s="1"/>
  <c r="G529" i="120"/>
  <c r="G815" i="120" s="1"/>
  <c r="G1101" i="120" s="1"/>
  <c r="G1387" i="120" s="1"/>
  <c r="G1673" i="120" s="1"/>
  <c r="G1959" i="120" s="1"/>
  <c r="G2245" i="120" s="1"/>
  <c r="G521" i="120"/>
  <c r="G807" i="120" s="1"/>
  <c r="G1093" i="120" s="1"/>
  <c r="G1379" i="120" s="1"/>
  <c r="G1665" i="120" s="1"/>
  <c r="G1951" i="120" s="1"/>
  <c r="G2237" i="120" s="1"/>
  <c r="G513" i="120"/>
  <c r="G799" i="120" s="1"/>
  <c r="G1085" i="120" s="1"/>
  <c r="G1371" i="120" s="1"/>
  <c r="G1657" i="120" s="1"/>
  <c r="G1943" i="120" s="1"/>
  <c r="G2229" i="120" s="1"/>
  <c r="G505" i="120"/>
  <c r="G791" i="120" s="1"/>
  <c r="G1077" i="120" s="1"/>
  <c r="G1363" i="120" s="1"/>
  <c r="G1649" i="120" s="1"/>
  <c r="G1935" i="120" s="1"/>
  <c r="G2221" i="120" s="1"/>
  <c r="G497" i="120"/>
  <c r="G783" i="120" s="1"/>
  <c r="G1069" i="120" s="1"/>
  <c r="G1355" i="120" s="1"/>
  <c r="G1641" i="120" s="1"/>
  <c r="G1927" i="120" s="1"/>
  <c r="G2213" i="120" s="1"/>
  <c r="G489" i="120"/>
  <c r="G775" i="120" s="1"/>
  <c r="G1061" i="120" s="1"/>
  <c r="G1347" i="120" s="1"/>
  <c r="G1633" i="120" s="1"/>
  <c r="G1919" i="120" s="1"/>
  <c r="G2205" i="120" s="1"/>
  <c r="G481" i="120"/>
  <c r="G767" i="120" s="1"/>
  <c r="G1053" i="120" s="1"/>
  <c r="G1339" i="120" s="1"/>
  <c r="G1625" i="120" s="1"/>
  <c r="G1911" i="120" s="1"/>
  <c r="G2197" i="120" s="1"/>
  <c r="G473" i="120"/>
  <c r="G759" i="120" s="1"/>
  <c r="G1045" i="120" s="1"/>
  <c r="G1331" i="120" s="1"/>
  <c r="G1617" i="120" s="1"/>
  <c r="G1903" i="120" s="1"/>
  <c r="G2189" i="120" s="1"/>
  <c r="G465" i="120"/>
  <c r="G751" i="120" s="1"/>
  <c r="G1037" i="120" s="1"/>
  <c r="G1323" i="120" s="1"/>
  <c r="G1609" i="120" s="1"/>
  <c r="G1895" i="120" s="1"/>
  <c r="G2181" i="120" s="1"/>
  <c r="G457" i="120"/>
  <c r="G743" i="120" s="1"/>
  <c r="G1029" i="120" s="1"/>
  <c r="G1315" i="120" s="1"/>
  <c r="G1601" i="120" s="1"/>
  <c r="G1887" i="120" s="1"/>
  <c r="G2173" i="120" s="1"/>
  <c r="G449" i="120"/>
  <c r="G735" i="120" s="1"/>
  <c r="G1021" i="120" s="1"/>
  <c r="G1307" i="120" s="1"/>
  <c r="G1593" i="120" s="1"/>
  <c r="G1879" i="120" s="1"/>
  <c r="G2165" i="120" s="1"/>
  <c r="G441" i="120"/>
  <c r="G727" i="120" s="1"/>
  <c r="G1013" i="120" s="1"/>
  <c r="G1299" i="120" s="1"/>
  <c r="G1585" i="120" s="1"/>
  <c r="G1871" i="120" s="1"/>
  <c r="G2157" i="120" s="1"/>
  <c r="G433" i="120"/>
  <c r="G719" i="120" s="1"/>
  <c r="G1005" i="120" s="1"/>
  <c r="G1291" i="120" s="1"/>
  <c r="G1577" i="120" s="1"/>
  <c r="G1863" i="120" s="1"/>
  <c r="G2149" i="120" s="1"/>
  <c r="G425" i="120"/>
  <c r="G711" i="120" s="1"/>
  <c r="G997" i="120" s="1"/>
  <c r="G1283" i="120" s="1"/>
  <c r="G1569" i="120" s="1"/>
  <c r="G1855" i="120" s="1"/>
  <c r="G2141" i="120" s="1"/>
  <c r="G417" i="120"/>
  <c r="G703" i="120" s="1"/>
  <c r="G989" i="120" s="1"/>
  <c r="G1275" i="120" s="1"/>
  <c r="G1561" i="120" s="1"/>
  <c r="G1847" i="120" s="1"/>
  <c r="G2133" i="120" s="1"/>
  <c r="G409" i="120"/>
  <c r="G695" i="120" s="1"/>
  <c r="G981" i="120" s="1"/>
  <c r="G1267" i="120" s="1"/>
  <c r="G1553" i="120" s="1"/>
  <c r="G1839" i="120" s="1"/>
  <c r="G2125" i="120" s="1"/>
  <c r="G401" i="120"/>
  <c r="G687" i="120" s="1"/>
  <c r="G973" i="120" s="1"/>
  <c r="G1259" i="120" s="1"/>
  <c r="G1545" i="120" s="1"/>
  <c r="G1831" i="120" s="1"/>
  <c r="G2117" i="120" s="1"/>
  <c r="G393" i="120"/>
  <c r="G679" i="120" s="1"/>
  <c r="G965" i="120" s="1"/>
  <c r="G1251" i="120" s="1"/>
  <c r="G1537" i="120" s="1"/>
  <c r="G1823" i="120" s="1"/>
  <c r="G2109" i="120" s="1"/>
  <c r="G385" i="120"/>
  <c r="G671" i="120" s="1"/>
  <c r="G957" i="120" s="1"/>
  <c r="G1243" i="120" s="1"/>
  <c r="G1529" i="120" s="1"/>
  <c r="G1815" i="120" s="1"/>
  <c r="G2101" i="120" s="1"/>
  <c r="G377" i="120"/>
  <c r="G663" i="120" s="1"/>
  <c r="G949" i="120" s="1"/>
  <c r="G1235" i="120" s="1"/>
  <c r="G1521" i="120" s="1"/>
  <c r="G1807" i="120" s="1"/>
  <c r="G2093" i="120" s="1"/>
  <c r="G369" i="120"/>
  <c r="G655" i="120" s="1"/>
  <c r="G941" i="120" s="1"/>
  <c r="G1227" i="120" s="1"/>
  <c r="G1513" i="120" s="1"/>
  <c r="G1799" i="120" s="1"/>
  <c r="G2085" i="120" s="1"/>
  <c r="G361" i="120"/>
  <c r="G647" i="120" s="1"/>
  <c r="G933" i="120" s="1"/>
  <c r="G1219" i="120" s="1"/>
  <c r="G1505" i="120" s="1"/>
  <c r="G1791" i="120" s="1"/>
  <c r="G2077" i="120" s="1"/>
  <c r="G353" i="120"/>
  <c r="G639" i="120" s="1"/>
  <c r="G925" i="120" s="1"/>
  <c r="G1211" i="120" s="1"/>
  <c r="G1497" i="120" s="1"/>
  <c r="G1783" i="120" s="1"/>
  <c r="G2069" i="120" s="1"/>
  <c r="G345" i="120"/>
  <c r="G631" i="120" s="1"/>
  <c r="G917" i="120" s="1"/>
  <c r="G1203" i="120" s="1"/>
  <c r="G1489" i="120" s="1"/>
  <c r="G1775" i="120" s="1"/>
  <c r="G2061" i="120" s="1"/>
  <c r="G337" i="120"/>
  <c r="G623" i="120" s="1"/>
  <c r="G909" i="120" s="1"/>
  <c r="G329" i="120"/>
  <c r="G615" i="120" s="1"/>
  <c r="G901" i="120" s="1"/>
  <c r="G1187" i="120" s="1"/>
  <c r="G1473" i="120" s="1"/>
  <c r="G1759" i="120" s="1"/>
  <c r="G2045" i="120" s="1"/>
  <c r="G321" i="120"/>
  <c r="G607" i="120" s="1"/>
  <c r="G893" i="120" s="1"/>
  <c r="G313" i="120"/>
  <c r="G599" i="120" s="1"/>
  <c r="G885" i="120" s="1"/>
  <c r="G1171" i="120" s="1"/>
  <c r="G1457" i="120" s="1"/>
  <c r="G1743" i="120" s="1"/>
  <c r="G2029" i="120" s="1"/>
  <c r="G305" i="120"/>
  <c r="G591" i="120" s="1"/>
  <c r="G877" i="120" s="1"/>
  <c r="G1163" i="120" s="1"/>
  <c r="G297" i="120"/>
  <c r="G583" i="120" s="1"/>
  <c r="G869" i="120" s="1"/>
  <c r="G1155" i="120" s="1"/>
  <c r="G1441" i="120" s="1"/>
  <c r="G1727" i="120" s="1"/>
  <c r="G2013" i="120" s="1"/>
  <c r="F297" i="120"/>
  <c r="H11" i="120"/>
  <c r="N11" i="120" s="1"/>
  <c r="G522" i="120"/>
  <c r="G808" i="120" s="1"/>
  <c r="G1094" i="120" s="1"/>
  <c r="G1380" i="120" s="1"/>
  <c r="G1666" i="120" s="1"/>
  <c r="G1952" i="120" s="1"/>
  <c r="G2238" i="120" s="1"/>
  <c r="G466" i="120"/>
  <c r="G752" i="120" s="1"/>
  <c r="G1038" i="120" s="1"/>
  <c r="G1324" i="120" s="1"/>
  <c r="G1610" i="120" s="1"/>
  <c r="G1896" i="120" s="1"/>
  <c r="G2182" i="120" s="1"/>
  <c r="G386" i="120"/>
  <c r="G672" i="120" s="1"/>
  <c r="G958" i="120" s="1"/>
  <c r="G1244" i="120" s="1"/>
  <c r="G1530" i="120" s="1"/>
  <c r="G1816" i="120" s="1"/>
  <c r="G2102" i="120" s="1"/>
  <c r="G330" i="120"/>
  <c r="G616" i="120" s="1"/>
  <c r="G902" i="120" s="1"/>
  <c r="G1188" i="120" s="1"/>
  <c r="G1474" i="120" s="1"/>
  <c r="G1760" i="120" s="1"/>
  <c r="G2046" i="120" s="1"/>
  <c r="F327" i="120"/>
  <c r="H17" i="120"/>
  <c r="N17" i="120" s="1"/>
  <c r="F303" i="120"/>
  <c r="G576" i="120"/>
  <c r="G862" i="120" s="1"/>
  <c r="G1148" i="120" s="1"/>
  <c r="G1434" i="120" s="1"/>
  <c r="G1720" i="120" s="1"/>
  <c r="G2006" i="120" s="1"/>
  <c r="G2292" i="120" s="1"/>
  <c r="G568" i="120"/>
  <c r="G854" i="120" s="1"/>
  <c r="G1140" i="120" s="1"/>
  <c r="G1426" i="120" s="1"/>
  <c r="G1712" i="120" s="1"/>
  <c r="G1998" i="120" s="1"/>
  <c r="G2284" i="120" s="1"/>
  <c r="G560" i="120"/>
  <c r="G846" i="120" s="1"/>
  <c r="G1132" i="120" s="1"/>
  <c r="G1418" i="120" s="1"/>
  <c r="G1704" i="120" s="1"/>
  <c r="G1990" i="120" s="1"/>
  <c r="G2276" i="120" s="1"/>
  <c r="G552" i="120"/>
  <c r="G838" i="120" s="1"/>
  <c r="G1124" i="120" s="1"/>
  <c r="G1410" i="120" s="1"/>
  <c r="G1696" i="120" s="1"/>
  <c r="G1982" i="120" s="1"/>
  <c r="G2268" i="120" s="1"/>
  <c r="G544" i="120"/>
  <c r="G830" i="120" s="1"/>
  <c r="G1116" i="120" s="1"/>
  <c r="G1402" i="120" s="1"/>
  <c r="G1688" i="120" s="1"/>
  <c r="G1974" i="120" s="1"/>
  <c r="G2260" i="120" s="1"/>
  <c r="G536" i="120"/>
  <c r="G822" i="120" s="1"/>
  <c r="G1108" i="120" s="1"/>
  <c r="G1394" i="120" s="1"/>
  <c r="G1680" i="120" s="1"/>
  <c r="G1966" i="120" s="1"/>
  <c r="G2252" i="120" s="1"/>
  <c r="G528" i="120"/>
  <c r="G814" i="120" s="1"/>
  <c r="G1100" i="120" s="1"/>
  <c r="G1386" i="120" s="1"/>
  <c r="G1672" i="120" s="1"/>
  <c r="G1958" i="120" s="1"/>
  <c r="G2244" i="120" s="1"/>
  <c r="G520" i="120"/>
  <c r="G806" i="120" s="1"/>
  <c r="G1092" i="120" s="1"/>
  <c r="G1378" i="120" s="1"/>
  <c r="G1664" i="120" s="1"/>
  <c r="G1950" i="120" s="1"/>
  <c r="G2236" i="120" s="1"/>
  <c r="G512" i="120"/>
  <c r="G798" i="120" s="1"/>
  <c r="G1084" i="120" s="1"/>
  <c r="G1370" i="120" s="1"/>
  <c r="G1656" i="120" s="1"/>
  <c r="G1942" i="120" s="1"/>
  <c r="G2228" i="120" s="1"/>
  <c r="G504" i="120"/>
  <c r="G790" i="120" s="1"/>
  <c r="G1076" i="120" s="1"/>
  <c r="G1362" i="120" s="1"/>
  <c r="G1648" i="120" s="1"/>
  <c r="G1934" i="120" s="1"/>
  <c r="G2220" i="120" s="1"/>
  <c r="G496" i="120"/>
  <c r="G782" i="120" s="1"/>
  <c r="G1068" i="120" s="1"/>
  <c r="G1354" i="120" s="1"/>
  <c r="G1640" i="120" s="1"/>
  <c r="G1926" i="120" s="1"/>
  <c r="G2212" i="120" s="1"/>
  <c r="G488" i="120"/>
  <c r="G774" i="120" s="1"/>
  <c r="G1060" i="120" s="1"/>
  <c r="G1346" i="120" s="1"/>
  <c r="G1632" i="120" s="1"/>
  <c r="G1918" i="120" s="1"/>
  <c r="G2204" i="120" s="1"/>
  <c r="G480" i="120"/>
  <c r="G766" i="120" s="1"/>
  <c r="G1052" i="120" s="1"/>
  <c r="G1338" i="120" s="1"/>
  <c r="G1624" i="120" s="1"/>
  <c r="G1910" i="120" s="1"/>
  <c r="G2196" i="120" s="1"/>
  <c r="G472" i="120"/>
  <c r="G758" i="120" s="1"/>
  <c r="G1044" i="120" s="1"/>
  <c r="G1330" i="120" s="1"/>
  <c r="G1616" i="120" s="1"/>
  <c r="G1902" i="120" s="1"/>
  <c r="G2188" i="120" s="1"/>
  <c r="G464" i="120"/>
  <c r="G750" i="120" s="1"/>
  <c r="G1036" i="120" s="1"/>
  <c r="G1322" i="120" s="1"/>
  <c r="G1608" i="120" s="1"/>
  <c r="G1894" i="120" s="1"/>
  <c r="G2180" i="120" s="1"/>
  <c r="G456" i="120"/>
  <c r="G742" i="120" s="1"/>
  <c r="G1028" i="120" s="1"/>
  <c r="G1314" i="120" s="1"/>
  <c r="G1600" i="120" s="1"/>
  <c r="G1886" i="120" s="1"/>
  <c r="G2172" i="120" s="1"/>
  <c r="G448" i="120"/>
  <c r="G734" i="120" s="1"/>
  <c r="G1020" i="120" s="1"/>
  <c r="G1306" i="120" s="1"/>
  <c r="G1592" i="120" s="1"/>
  <c r="G1878" i="120" s="1"/>
  <c r="G2164" i="120" s="1"/>
  <c r="G440" i="120"/>
  <c r="G726" i="120" s="1"/>
  <c r="G1012" i="120" s="1"/>
  <c r="G1298" i="120" s="1"/>
  <c r="G1584" i="120" s="1"/>
  <c r="G1870" i="120" s="1"/>
  <c r="G2156" i="120" s="1"/>
  <c r="G432" i="120"/>
  <c r="G718" i="120" s="1"/>
  <c r="G1004" i="120" s="1"/>
  <c r="G1290" i="120" s="1"/>
  <c r="G1576" i="120" s="1"/>
  <c r="G1862" i="120" s="1"/>
  <c r="G2148" i="120" s="1"/>
  <c r="G424" i="120"/>
  <c r="G710" i="120" s="1"/>
  <c r="G996" i="120" s="1"/>
  <c r="G1282" i="120" s="1"/>
  <c r="G1568" i="120" s="1"/>
  <c r="G1854" i="120" s="1"/>
  <c r="G2140" i="120" s="1"/>
  <c r="G416" i="120"/>
  <c r="G702" i="120" s="1"/>
  <c r="G988" i="120" s="1"/>
  <c r="G1274" i="120" s="1"/>
  <c r="G1560" i="120" s="1"/>
  <c r="G1846" i="120" s="1"/>
  <c r="G2132" i="120" s="1"/>
  <c r="G408" i="120"/>
  <c r="G694" i="120" s="1"/>
  <c r="G980" i="120" s="1"/>
  <c r="G1266" i="120" s="1"/>
  <c r="G1552" i="120" s="1"/>
  <c r="G1838" i="120" s="1"/>
  <c r="G2124" i="120" s="1"/>
  <c r="G400" i="120"/>
  <c r="G686" i="120" s="1"/>
  <c r="G972" i="120" s="1"/>
  <c r="G1258" i="120" s="1"/>
  <c r="G1544" i="120" s="1"/>
  <c r="G1830" i="120" s="1"/>
  <c r="G2116" i="120" s="1"/>
  <c r="G392" i="120"/>
  <c r="G678" i="120" s="1"/>
  <c r="G964" i="120" s="1"/>
  <c r="G1250" i="120" s="1"/>
  <c r="G1536" i="120" s="1"/>
  <c r="G1822" i="120" s="1"/>
  <c r="G2108" i="120" s="1"/>
  <c r="G384" i="120"/>
  <c r="G670" i="120" s="1"/>
  <c r="G956" i="120" s="1"/>
  <c r="G1242" i="120" s="1"/>
  <c r="G1528" i="120" s="1"/>
  <c r="G1814" i="120" s="1"/>
  <c r="G2100" i="120" s="1"/>
  <c r="G376" i="120"/>
  <c r="G662" i="120" s="1"/>
  <c r="G948" i="120" s="1"/>
  <c r="G1234" i="120" s="1"/>
  <c r="G1520" i="120" s="1"/>
  <c r="G1806" i="120" s="1"/>
  <c r="G2092" i="120" s="1"/>
  <c r="G368" i="120"/>
  <c r="G654" i="120" s="1"/>
  <c r="G940" i="120" s="1"/>
  <c r="G1226" i="120" s="1"/>
  <c r="G1512" i="120" s="1"/>
  <c r="G1798" i="120" s="1"/>
  <c r="G2084" i="120" s="1"/>
  <c r="G360" i="120"/>
  <c r="G646" i="120" s="1"/>
  <c r="G932" i="120" s="1"/>
  <c r="G1218" i="120" s="1"/>
  <c r="G1504" i="120" s="1"/>
  <c r="G1790" i="120" s="1"/>
  <c r="G2076" i="120" s="1"/>
  <c r="G352" i="120"/>
  <c r="G638" i="120" s="1"/>
  <c r="G924" i="120" s="1"/>
  <c r="G1210" i="120" s="1"/>
  <c r="G1496" i="120" s="1"/>
  <c r="G1782" i="120" s="1"/>
  <c r="G2068" i="120" s="1"/>
  <c r="G344" i="120"/>
  <c r="G630" i="120" s="1"/>
  <c r="G916" i="120" s="1"/>
  <c r="G1202" i="120" s="1"/>
  <c r="G1488" i="120" s="1"/>
  <c r="G1774" i="120" s="1"/>
  <c r="G2060" i="120" s="1"/>
  <c r="G336" i="120"/>
  <c r="G622" i="120" s="1"/>
  <c r="G908" i="120" s="1"/>
  <c r="G328" i="120"/>
  <c r="G614" i="120" s="1"/>
  <c r="G900" i="120" s="1"/>
  <c r="G1186" i="120" s="1"/>
  <c r="G1472" i="120" s="1"/>
  <c r="G1758" i="120" s="1"/>
  <c r="G2044" i="120" s="1"/>
  <c r="G320" i="120"/>
  <c r="G606" i="120" s="1"/>
  <c r="G892" i="120" s="1"/>
  <c r="G312" i="120"/>
  <c r="G598" i="120" s="1"/>
  <c r="G884" i="120" s="1"/>
  <c r="G304" i="120"/>
  <c r="G563" i="120"/>
  <c r="G849" i="120" s="1"/>
  <c r="G1135" i="120" s="1"/>
  <c r="G1421" i="120" s="1"/>
  <c r="G1707" i="120" s="1"/>
  <c r="G1993" i="120" s="1"/>
  <c r="G2279" i="120" s="1"/>
  <c r="G539" i="120"/>
  <c r="G825" i="120" s="1"/>
  <c r="G1111" i="120" s="1"/>
  <c r="G1397" i="120" s="1"/>
  <c r="G1683" i="120" s="1"/>
  <c r="G1969" i="120" s="1"/>
  <c r="G2255" i="120" s="1"/>
  <c r="G507" i="120"/>
  <c r="G793" i="120" s="1"/>
  <c r="G1079" i="120" s="1"/>
  <c r="G1365" i="120" s="1"/>
  <c r="G1651" i="120" s="1"/>
  <c r="G1937" i="120" s="1"/>
  <c r="G2223" i="120" s="1"/>
  <c r="G475" i="120"/>
  <c r="G761" i="120" s="1"/>
  <c r="G1047" i="120" s="1"/>
  <c r="G1333" i="120" s="1"/>
  <c r="G1619" i="120" s="1"/>
  <c r="G1905" i="120" s="1"/>
  <c r="G2191" i="120" s="1"/>
  <c r="G467" i="120"/>
  <c r="G753" i="120" s="1"/>
  <c r="G1039" i="120" s="1"/>
  <c r="G1325" i="120" s="1"/>
  <c r="G1611" i="120" s="1"/>
  <c r="G1897" i="120" s="1"/>
  <c r="G2183" i="120" s="1"/>
  <c r="G435" i="120"/>
  <c r="G721" i="120" s="1"/>
  <c r="G1007" i="120" s="1"/>
  <c r="G1293" i="120" s="1"/>
  <c r="G1579" i="120" s="1"/>
  <c r="G1865" i="120" s="1"/>
  <c r="G2151" i="120" s="1"/>
  <c r="G395" i="120"/>
  <c r="G681" i="120" s="1"/>
  <c r="G967" i="120" s="1"/>
  <c r="G1253" i="120" s="1"/>
  <c r="G1539" i="120" s="1"/>
  <c r="G1825" i="120" s="1"/>
  <c r="G2111" i="120" s="1"/>
  <c r="G363" i="120"/>
  <c r="G649" i="120" s="1"/>
  <c r="G935" i="120" s="1"/>
  <c r="G1221" i="120" s="1"/>
  <c r="G1507" i="120" s="1"/>
  <c r="G1793" i="120" s="1"/>
  <c r="G2079" i="120" s="1"/>
  <c r="G347" i="120"/>
  <c r="G633" i="120" s="1"/>
  <c r="G919" i="120" s="1"/>
  <c r="G1205" i="120" s="1"/>
  <c r="G1491" i="120" s="1"/>
  <c r="G1777" i="120" s="1"/>
  <c r="G2063" i="120" s="1"/>
  <c r="G315" i="120"/>
  <c r="G601" i="120" s="1"/>
  <c r="G887" i="120" s="1"/>
  <c r="G1173" i="120" s="1"/>
  <c r="G1459" i="120" s="1"/>
  <c r="G1745" i="120" s="1"/>
  <c r="G2031" i="120" s="1"/>
  <c r="F345" i="120"/>
  <c r="G554" i="120"/>
  <c r="G840" i="120" s="1"/>
  <c r="G1126" i="120" s="1"/>
  <c r="G1412" i="120" s="1"/>
  <c r="G1698" i="120" s="1"/>
  <c r="G1984" i="120" s="1"/>
  <c r="G2270" i="120" s="1"/>
  <c r="G530" i="120"/>
  <c r="G816" i="120" s="1"/>
  <c r="G1102" i="120" s="1"/>
  <c r="G1388" i="120" s="1"/>
  <c r="G1674" i="120" s="1"/>
  <c r="G1960" i="120" s="1"/>
  <c r="G2246" i="120" s="1"/>
  <c r="G490" i="120"/>
  <c r="G776" i="120" s="1"/>
  <c r="G1062" i="120" s="1"/>
  <c r="G1348" i="120" s="1"/>
  <c r="G1634" i="120" s="1"/>
  <c r="G1920" i="120" s="1"/>
  <c r="G2206" i="120" s="1"/>
  <c r="G450" i="120"/>
  <c r="G736" i="120" s="1"/>
  <c r="G1022" i="120" s="1"/>
  <c r="G1308" i="120" s="1"/>
  <c r="G1594" i="120" s="1"/>
  <c r="G1880" i="120" s="1"/>
  <c r="G2166" i="120" s="1"/>
  <c r="G410" i="120"/>
  <c r="G696" i="120" s="1"/>
  <c r="G982" i="120" s="1"/>
  <c r="G1268" i="120" s="1"/>
  <c r="G1554" i="120" s="1"/>
  <c r="G1840" i="120" s="1"/>
  <c r="G2126" i="120" s="1"/>
  <c r="G362" i="120"/>
  <c r="G648" i="120" s="1"/>
  <c r="G934" i="120" s="1"/>
  <c r="G1220" i="120" s="1"/>
  <c r="G1506" i="120" s="1"/>
  <c r="G1792" i="120" s="1"/>
  <c r="G2078" i="120" s="1"/>
  <c r="G322" i="120"/>
  <c r="G608" i="120" s="1"/>
  <c r="G894" i="120" s="1"/>
  <c r="G1180" i="120" s="1"/>
  <c r="G1466" i="120" s="1"/>
  <c r="G1752" i="120" s="1"/>
  <c r="G2038" i="120" s="1"/>
  <c r="F342" i="120"/>
  <c r="H56" i="120"/>
  <c r="N56" i="120" s="1"/>
  <c r="F318" i="120"/>
  <c r="G575" i="120"/>
  <c r="G861" i="120" s="1"/>
  <c r="G1147" i="120" s="1"/>
  <c r="G1433" i="120" s="1"/>
  <c r="G1719" i="120" s="1"/>
  <c r="G2005" i="120" s="1"/>
  <c r="G2291" i="120" s="1"/>
  <c r="G567" i="120"/>
  <c r="G853" i="120" s="1"/>
  <c r="G1139" i="120" s="1"/>
  <c r="G1425" i="120" s="1"/>
  <c r="G1711" i="120" s="1"/>
  <c r="G1997" i="120" s="1"/>
  <c r="G2283" i="120" s="1"/>
  <c r="G559" i="120"/>
  <c r="G845" i="120" s="1"/>
  <c r="G1131" i="120" s="1"/>
  <c r="G1417" i="120" s="1"/>
  <c r="G1703" i="120" s="1"/>
  <c r="G1989" i="120" s="1"/>
  <c r="G2275" i="120" s="1"/>
  <c r="G551" i="120"/>
  <c r="G837" i="120" s="1"/>
  <c r="G1123" i="120" s="1"/>
  <c r="G1409" i="120" s="1"/>
  <c r="G1695" i="120" s="1"/>
  <c r="G1981" i="120" s="1"/>
  <c r="G2267" i="120" s="1"/>
  <c r="G543" i="120"/>
  <c r="G829" i="120" s="1"/>
  <c r="G1115" i="120" s="1"/>
  <c r="G1401" i="120" s="1"/>
  <c r="G1687" i="120" s="1"/>
  <c r="G1973" i="120" s="1"/>
  <c r="G2259" i="120" s="1"/>
  <c r="G535" i="120"/>
  <c r="G821" i="120" s="1"/>
  <c r="G1107" i="120" s="1"/>
  <c r="G1393" i="120" s="1"/>
  <c r="G1679" i="120" s="1"/>
  <c r="G1965" i="120" s="1"/>
  <c r="G2251" i="120" s="1"/>
  <c r="G527" i="120"/>
  <c r="G813" i="120" s="1"/>
  <c r="G1099" i="120" s="1"/>
  <c r="G1385" i="120" s="1"/>
  <c r="G1671" i="120" s="1"/>
  <c r="G1957" i="120" s="1"/>
  <c r="G2243" i="120" s="1"/>
  <c r="G519" i="120"/>
  <c r="G805" i="120" s="1"/>
  <c r="G1091" i="120" s="1"/>
  <c r="G1377" i="120" s="1"/>
  <c r="G1663" i="120" s="1"/>
  <c r="G1949" i="120" s="1"/>
  <c r="G2235" i="120" s="1"/>
  <c r="G511" i="120"/>
  <c r="G797" i="120" s="1"/>
  <c r="G1083" i="120" s="1"/>
  <c r="G1369" i="120" s="1"/>
  <c r="G1655" i="120" s="1"/>
  <c r="G1941" i="120" s="1"/>
  <c r="G2227" i="120" s="1"/>
  <c r="G503" i="120"/>
  <c r="G789" i="120" s="1"/>
  <c r="G1075" i="120" s="1"/>
  <c r="G1361" i="120" s="1"/>
  <c r="G1647" i="120" s="1"/>
  <c r="G1933" i="120" s="1"/>
  <c r="G2219" i="120" s="1"/>
  <c r="G495" i="120"/>
  <c r="G781" i="120" s="1"/>
  <c r="G1067" i="120" s="1"/>
  <c r="G1353" i="120" s="1"/>
  <c r="G1639" i="120" s="1"/>
  <c r="G1925" i="120" s="1"/>
  <c r="G2211" i="120" s="1"/>
  <c r="G487" i="120"/>
  <c r="G773" i="120" s="1"/>
  <c r="G1059" i="120" s="1"/>
  <c r="G1345" i="120" s="1"/>
  <c r="G1631" i="120" s="1"/>
  <c r="G1917" i="120" s="1"/>
  <c r="G2203" i="120" s="1"/>
  <c r="G479" i="120"/>
  <c r="G765" i="120" s="1"/>
  <c r="G1051" i="120" s="1"/>
  <c r="G1337" i="120" s="1"/>
  <c r="G1623" i="120" s="1"/>
  <c r="G1909" i="120" s="1"/>
  <c r="G2195" i="120" s="1"/>
  <c r="G471" i="120"/>
  <c r="G757" i="120" s="1"/>
  <c r="G1043" i="120" s="1"/>
  <c r="G1329" i="120" s="1"/>
  <c r="G1615" i="120" s="1"/>
  <c r="G1901" i="120" s="1"/>
  <c r="G2187" i="120" s="1"/>
  <c r="G463" i="120"/>
  <c r="G749" i="120" s="1"/>
  <c r="G1035" i="120" s="1"/>
  <c r="G1321" i="120" s="1"/>
  <c r="G1607" i="120" s="1"/>
  <c r="G1893" i="120" s="1"/>
  <c r="G2179" i="120" s="1"/>
  <c r="G455" i="120"/>
  <c r="G741" i="120" s="1"/>
  <c r="G1027" i="120" s="1"/>
  <c r="G1313" i="120" s="1"/>
  <c r="G1599" i="120" s="1"/>
  <c r="G1885" i="120" s="1"/>
  <c r="G2171" i="120" s="1"/>
  <c r="G447" i="120"/>
  <c r="G733" i="120" s="1"/>
  <c r="G1019" i="120" s="1"/>
  <c r="G1305" i="120" s="1"/>
  <c r="G1591" i="120" s="1"/>
  <c r="G1877" i="120" s="1"/>
  <c r="G2163" i="120" s="1"/>
  <c r="G439" i="120"/>
  <c r="G725" i="120" s="1"/>
  <c r="G1011" i="120" s="1"/>
  <c r="G1297" i="120" s="1"/>
  <c r="G1583" i="120" s="1"/>
  <c r="G1869" i="120" s="1"/>
  <c r="G2155" i="120" s="1"/>
  <c r="G431" i="120"/>
  <c r="G717" i="120" s="1"/>
  <c r="G1003" i="120" s="1"/>
  <c r="G1289" i="120" s="1"/>
  <c r="G1575" i="120" s="1"/>
  <c r="G1861" i="120" s="1"/>
  <c r="G2147" i="120" s="1"/>
  <c r="G423" i="120"/>
  <c r="G709" i="120" s="1"/>
  <c r="G995" i="120" s="1"/>
  <c r="G1281" i="120" s="1"/>
  <c r="G1567" i="120" s="1"/>
  <c r="G1853" i="120" s="1"/>
  <c r="G2139" i="120" s="1"/>
  <c r="G415" i="120"/>
  <c r="G701" i="120" s="1"/>
  <c r="G987" i="120" s="1"/>
  <c r="G1273" i="120" s="1"/>
  <c r="G1559" i="120" s="1"/>
  <c r="G1845" i="120" s="1"/>
  <c r="G2131" i="120" s="1"/>
  <c r="G407" i="120"/>
  <c r="G693" i="120" s="1"/>
  <c r="G979" i="120" s="1"/>
  <c r="G1265" i="120" s="1"/>
  <c r="G1551" i="120" s="1"/>
  <c r="G1837" i="120" s="1"/>
  <c r="G2123" i="120" s="1"/>
  <c r="G399" i="120"/>
  <c r="G685" i="120" s="1"/>
  <c r="G971" i="120" s="1"/>
  <c r="G1257" i="120" s="1"/>
  <c r="G1543" i="120" s="1"/>
  <c r="G1829" i="120" s="1"/>
  <c r="G2115" i="120" s="1"/>
  <c r="G391" i="120"/>
  <c r="G677" i="120" s="1"/>
  <c r="G963" i="120" s="1"/>
  <c r="G1249" i="120" s="1"/>
  <c r="G1535" i="120" s="1"/>
  <c r="G1821" i="120" s="1"/>
  <c r="G2107" i="120" s="1"/>
  <c r="G383" i="120"/>
  <c r="G669" i="120" s="1"/>
  <c r="G955" i="120" s="1"/>
  <c r="G1241" i="120" s="1"/>
  <c r="G1527" i="120" s="1"/>
  <c r="G1813" i="120" s="1"/>
  <c r="G2099" i="120" s="1"/>
  <c r="G375" i="120"/>
  <c r="G661" i="120" s="1"/>
  <c r="G947" i="120" s="1"/>
  <c r="G1233" i="120" s="1"/>
  <c r="G1519" i="120" s="1"/>
  <c r="G1805" i="120" s="1"/>
  <c r="G2091" i="120" s="1"/>
  <c r="G367" i="120"/>
  <c r="G653" i="120" s="1"/>
  <c r="G939" i="120" s="1"/>
  <c r="G1225" i="120" s="1"/>
  <c r="G1511" i="120" s="1"/>
  <c r="G1797" i="120" s="1"/>
  <c r="G2083" i="120" s="1"/>
  <c r="G359" i="120"/>
  <c r="G645" i="120" s="1"/>
  <c r="G931" i="120" s="1"/>
  <c r="G1217" i="120" s="1"/>
  <c r="G1503" i="120" s="1"/>
  <c r="G1789" i="120" s="1"/>
  <c r="G2075" i="120" s="1"/>
  <c r="G343" i="120"/>
  <c r="G629" i="120" s="1"/>
  <c r="G915" i="120" s="1"/>
  <c r="G1201" i="120" s="1"/>
  <c r="G1487" i="120" s="1"/>
  <c r="G335" i="120"/>
  <c r="G327" i="120"/>
  <c r="G613" i="120" s="1"/>
  <c r="G899" i="120" s="1"/>
  <c r="G1185" i="120" s="1"/>
  <c r="G1471" i="120" s="1"/>
  <c r="G1757" i="120" s="1"/>
  <c r="G2043" i="120" s="1"/>
  <c r="G319" i="120"/>
  <c r="G605" i="120" s="1"/>
  <c r="G891" i="120" s="1"/>
  <c r="G1177" i="120" s="1"/>
  <c r="G1463" i="120" s="1"/>
  <c r="G1749" i="120" s="1"/>
  <c r="G2035" i="120" s="1"/>
  <c r="G303" i="120"/>
  <c r="F306" i="120"/>
  <c r="G547" i="120"/>
  <c r="G833" i="120" s="1"/>
  <c r="G1119" i="120" s="1"/>
  <c r="G1405" i="120" s="1"/>
  <c r="G1691" i="120" s="1"/>
  <c r="G1977" i="120" s="1"/>
  <c r="G2263" i="120" s="1"/>
  <c r="G515" i="120"/>
  <c r="G801" i="120" s="1"/>
  <c r="G1087" i="120" s="1"/>
  <c r="G1373" i="120" s="1"/>
  <c r="G1659" i="120" s="1"/>
  <c r="G1945" i="120" s="1"/>
  <c r="G2231" i="120" s="1"/>
  <c r="G483" i="120"/>
  <c r="G769" i="120" s="1"/>
  <c r="G1055" i="120" s="1"/>
  <c r="G1341" i="120" s="1"/>
  <c r="G1627" i="120" s="1"/>
  <c r="G1913" i="120" s="1"/>
  <c r="G2199" i="120" s="1"/>
  <c r="G459" i="120"/>
  <c r="G745" i="120" s="1"/>
  <c r="G1031" i="120" s="1"/>
  <c r="G1317" i="120" s="1"/>
  <c r="G1603" i="120" s="1"/>
  <c r="G1889" i="120" s="1"/>
  <c r="G2175" i="120" s="1"/>
  <c r="G427" i="120"/>
  <c r="G713" i="120" s="1"/>
  <c r="G999" i="120" s="1"/>
  <c r="G1285" i="120" s="1"/>
  <c r="G1571" i="120" s="1"/>
  <c r="G1857" i="120" s="1"/>
  <c r="G2143" i="120" s="1"/>
  <c r="G403" i="120"/>
  <c r="G689" i="120" s="1"/>
  <c r="G975" i="120" s="1"/>
  <c r="G1261" i="120" s="1"/>
  <c r="G1547" i="120" s="1"/>
  <c r="G1833" i="120" s="1"/>
  <c r="G2119" i="120" s="1"/>
  <c r="G379" i="120"/>
  <c r="G665" i="120" s="1"/>
  <c r="G951" i="120" s="1"/>
  <c r="G1237" i="120" s="1"/>
  <c r="G1523" i="120" s="1"/>
  <c r="G1809" i="120" s="1"/>
  <c r="G2095" i="120" s="1"/>
  <c r="G339" i="120"/>
  <c r="G625" i="120" s="1"/>
  <c r="G911" i="120" s="1"/>
  <c r="G1197" i="120" s="1"/>
  <c r="G1483" i="120" s="1"/>
  <c r="G1769" i="120" s="1"/>
  <c r="G2055" i="120" s="1"/>
  <c r="G299" i="120"/>
  <c r="G585" i="120" s="1"/>
  <c r="G871" i="120" s="1"/>
  <c r="G1157" i="120" s="1"/>
  <c r="G1443" i="120" s="1"/>
  <c r="G1729" i="120" s="1"/>
  <c r="G2015" i="120" s="1"/>
  <c r="F321" i="120"/>
  <c r="H35" i="120"/>
  <c r="N35" i="120" s="1"/>
  <c r="G570" i="120"/>
  <c r="G856" i="120" s="1"/>
  <c r="G1142" i="120" s="1"/>
  <c r="G1428" i="120" s="1"/>
  <c r="G1714" i="120" s="1"/>
  <c r="G2000" i="120" s="1"/>
  <c r="G2286" i="120" s="1"/>
  <c r="G538" i="120"/>
  <c r="G824" i="120" s="1"/>
  <c r="G1110" i="120" s="1"/>
  <c r="G1396" i="120" s="1"/>
  <c r="G1682" i="120" s="1"/>
  <c r="G1968" i="120" s="1"/>
  <c r="G2254" i="120" s="1"/>
  <c r="G506" i="120"/>
  <c r="G792" i="120" s="1"/>
  <c r="G1078" i="120" s="1"/>
  <c r="G1364" i="120" s="1"/>
  <c r="G1650" i="120" s="1"/>
  <c r="G1936" i="120" s="1"/>
  <c r="G2222" i="120" s="1"/>
  <c r="G474" i="120"/>
  <c r="G760" i="120" s="1"/>
  <c r="G1046" i="120" s="1"/>
  <c r="G1332" i="120" s="1"/>
  <c r="G1618" i="120" s="1"/>
  <c r="G1904" i="120" s="1"/>
  <c r="G2190" i="120" s="1"/>
  <c r="G426" i="120"/>
  <c r="G712" i="120" s="1"/>
  <c r="G998" i="120" s="1"/>
  <c r="G1284" i="120" s="1"/>
  <c r="G1570" i="120" s="1"/>
  <c r="G1856" i="120" s="1"/>
  <c r="G2142" i="120" s="1"/>
  <c r="G402" i="120"/>
  <c r="G688" i="120" s="1"/>
  <c r="G974" i="120" s="1"/>
  <c r="G1260" i="120" s="1"/>
  <c r="G1546" i="120" s="1"/>
  <c r="G1832" i="120" s="1"/>
  <c r="G2118" i="120" s="1"/>
  <c r="G354" i="120"/>
  <c r="G640" i="120" s="1"/>
  <c r="G926" i="120" s="1"/>
  <c r="G1212" i="120" s="1"/>
  <c r="G1498" i="120" s="1"/>
  <c r="G1784" i="120" s="1"/>
  <c r="G2070" i="120" s="1"/>
  <c r="G314" i="120"/>
  <c r="G600" i="120" s="1"/>
  <c r="F333" i="120"/>
  <c r="F309" i="120"/>
  <c r="H23" i="120"/>
  <c r="N23" i="120" s="1"/>
  <c r="G574" i="120"/>
  <c r="G860" i="120" s="1"/>
  <c r="G1146" i="120" s="1"/>
  <c r="G1432" i="120" s="1"/>
  <c r="G1718" i="120" s="1"/>
  <c r="G2004" i="120" s="1"/>
  <c r="G2290" i="120" s="1"/>
  <c r="G566" i="120"/>
  <c r="G852" i="120" s="1"/>
  <c r="G1138" i="120" s="1"/>
  <c r="G1424" i="120" s="1"/>
  <c r="G1710" i="120" s="1"/>
  <c r="G1996" i="120" s="1"/>
  <c r="G2282" i="120" s="1"/>
  <c r="G558" i="120"/>
  <c r="G844" i="120" s="1"/>
  <c r="G1130" i="120" s="1"/>
  <c r="G1416" i="120" s="1"/>
  <c r="G1702" i="120" s="1"/>
  <c r="G1988" i="120" s="1"/>
  <c r="G2274" i="120" s="1"/>
  <c r="G550" i="120"/>
  <c r="G836" i="120" s="1"/>
  <c r="G1122" i="120" s="1"/>
  <c r="G1408" i="120" s="1"/>
  <c r="G1694" i="120" s="1"/>
  <c r="G1980" i="120" s="1"/>
  <c r="G2266" i="120" s="1"/>
  <c r="G542" i="120"/>
  <c r="G828" i="120" s="1"/>
  <c r="G1114" i="120" s="1"/>
  <c r="G1400" i="120" s="1"/>
  <c r="G1686" i="120" s="1"/>
  <c r="G1972" i="120" s="1"/>
  <c r="G2258" i="120" s="1"/>
  <c r="G534" i="120"/>
  <c r="G820" i="120" s="1"/>
  <c r="G1106" i="120" s="1"/>
  <c r="G1392" i="120" s="1"/>
  <c r="G1678" i="120" s="1"/>
  <c r="G1964" i="120" s="1"/>
  <c r="G2250" i="120" s="1"/>
  <c r="G526" i="120"/>
  <c r="G812" i="120" s="1"/>
  <c r="G1098" i="120" s="1"/>
  <c r="G1384" i="120" s="1"/>
  <c r="G1670" i="120" s="1"/>
  <c r="G1956" i="120" s="1"/>
  <c r="G2242" i="120" s="1"/>
  <c r="G518" i="120"/>
  <c r="G804" i="120" s="1"/>
  <c r="G1090" i="120" s="1"/>
  <c r="G1376" i="120" s="1"/>
  <c r="G1662" i="120" s="1"/>
  <c r="G1948" i="120" s="1"/>
  <c r="G2234" i="120" s="1"/>
  <c r="G510" i="120"/>
  <c r="G796" i="120" s="1"/>
  <c r="G1082" i="120" s="1"/>
  <c r="G1368" i="120" s="1"/>
  <c r="G1654" i="120" s="1"/>
  <c r="G1940" i="120" s="1"/>
  <c r="G2226" i="120" s="1"/>
  <c r="G502" i="120"/>
  <c r="G788" i="120" s="1"/>
  <c r="G1074" i="120" s="1"/>
  <c r="G1360" i="120" s="1"/>
  <c r="G1646" i="120" s="1"/>
  <c r="G1932" i="120" s="1"/>
  <c r="G2218" i="120" s="1"/>
  <c r="G494" i="120"/>
  <c r="G780" i="120" s="1"/>
  <c r="G1066" i="120" s="1"/>
  <c r="G1352" i="120" s="1"/>
  <c r="G1638" i="120" s="1"/>
  <c r="G1924" i="120" s="1"/>
  <c r="G2210" i="120" s="1"/>
  <c r="G486" i="120"/>
  <c r="G772" i="120" s="1"/>
  <c r="G1058" i="120" s="1"/>
  <c r="G1344" i="120" s="1"/>
  <c r="G1630" i="120" s="1"/>
  <c r="G1916" i="120" s="1"/>
  <c r="G2202" i="120" s="1"/>
  <c r="G478" i="120"/>
  <c r="G764" i="120" s="1"/>
  <c r="G1050" i="120" s="1"/>
  <c r="G1336" i="120" s="1"/>
  <c r="G1622" i="120" s="1"/>
  <c r="G1908" i="120" s="1"/>
  <c r="G2194" i="120" s="1"/>
  <c r="G470" i="120"/>
  <c r="G756" i="120" s="1"/>
  <c r="G1042" i="120" s="1"/>
  <c r="G1328" i="120" s="1"/>
  <c r="G1614" i="120" s="1"/>
  <c r="G1900" i="120" s="1"/>
  <c r="G2186" i="120" s="1"/>
  <c r="G462" i="120"/>
  <c r="G748" i="120" s="1"/>
  <c r="G1034" i="120" s="1"/>
  <c r="G1320" i="120" s="1"/>
  <c r="G1606" i="120" s="1"/>
  <c r="G1892" i="120" s="1"/>
  <c r="G2178" i="120" s="1"/>
  <c r="G454" i="120"/>
  <c r="G740" i="120" s="1"/>
  <c r="G1026" i="120" s="1"/>
  <c r="G1312" i="120" s="1"/>
  <c r="G1598" i="120" s="1"/>
  <c r="G1884" i="120" s="1"/>
  <c r="G2170" i="120" s="1"/>
  <c r="G446" i="120"/>
  <c r="G732" i="120" s="1"/>
  <c r="G1018" i="120" s="1"/>
  <c r="G1304" i="120" s="1"/>
  <c r="G1590" i="120" s="1"/>
  <c r="G1876" i="120" s="1"/>
  <c r="G2162" i="120" s="1"/>
  <c r="G438" i="120"/>
  <c r="G724" i="120" s="1"/>
  <c r="G1010" i="120" s="1"/>
  <c r="G1296" i="120" s="1"/>
  <c r="G1582" i="120" s="1"/>
  <c r="G1868" i="120" s="1"/>
  <c r="G2154" i="120" s="1"/>
  <c r="G430" i="120"/>
  <c r="G716" i="120" s="1"/>
  <c r="G1002" i="120" s="1"/>
  <c r="G1288" i="120" s="1"/>
  <c r="G1574" i="120" s="1"/>
  <c r="G1860" i="120" s="1"/>
  <c r="G2146" i="120" s="1"/>
  <c r="G422" i="120"/>
  <c r="G708" i="120" s="1"/>
  <c r="G994" i="120" s="1"/>
  <c r="G1280" i="120" s="1"/>
  <c r="G1566" i="120" s="1"/>
  <c r="G1852" i="120" s="1"/>
  <c r="G2138" i="120" s="1"/>
  <c r="G414" i="120"/>
  <c r="G700" i="120" s="1"/>
  <c r="G986" i="120" s="1"/>
  <c r="G1272" i="120" s="1"/>
  <c r="G1558" i="120" s="1"/>
  <c r="G1844" i="120" s="1"/>
  <c r="G2130" i="120" s="1"/>
  <c r="G406" i="120"/>
  <c r="G692" i="120" s="1"/>
  <c r="G978" i="120" s="1"/>
  <c r="G1264" i="120" s="1"/>
  <c r="G1550" i="120" s="1"/>
  <c r="G1836" i="120" s="1"/>
  <c r="G2122" i="120" s="1"/>
  <c r="G398" i="120"/>
  <c r="G684" i="120" s="1"/>
  <c r="G970" i="120" s="1"/>
  <c r="G1256" i="120" s="1"/>
  <c r="G1542" i="120" s="1"/>
  <c r="G1828" i="120" s="1"/>
  <c r="G2114" i="120" s="1"/>
  <c r="G390" i="120"/>
  <c r="G676" i="120" s="1"/>
  <c r="G962" i="120" s="1"/>
  <c r="G1248" i="120" s="1"/>
  <c r="G1534" i="120" s="1"/>
  <c r="G1820" i="120" s="1"/>
  <c r="G2106" i="120" s="1"/>
  <c r="G382" i="120"/>
  <c r="G668" i="120" s="1"/>
  <c r="G954" i="120" s="1"/>
  <c r="G1240" i="120" s="1"/>
  <c r="G1526" i="120" s="1"/>
  <c r="G1812" i="120" s="1"/>
  <c r="G2098" i="120" s="1"/>
  <c r="G374" i="120"/>
  <c r="G660" i="120" s="1"/>
  <c r="G946" i="120" s="1"/>
  <c r="G1232" i="120" s="1"/>
  <c r="G1518" i="120" s="1"/>
  <c r="G1804" i="120" s="1"/>
  <c r="G2090" i="120" s="1"/>
  <c r="G366" i="120"/>
  <c r="G652" i="120" s="1"/>
  <c r="G938" i="120" s="1"/>
  <c r="G1224" i="120" s="1"/>
  <c r="G1510" i="120" s="1"/>
  <c r="G1796" i="120" s="1"/>
  <c r="G2082" i="120" s="1"/>
  <c r="G358" i="120"/>
  <c r="G644" i="120" s="1"/>
  <c r="G930" i="120" s="1"/>
  <c r="G1216" i="120" s="1"/>
  <c r="G1502" i="120" s="1"/>
  <c r="G1788" i="120" s="1"/>
  <c r="G2074" i="120" s="1"/>
  <c r="G350" i="120"/>
  <c r="G636" i="120" s="1"/>
  <c r="G922" i="120" s="1"/>
  <c r="G1208" i="120" s="1"/>
  <c r="G1494" i="120" s="1"/>
  <c r="G1780" i="120" s="1"/>
  <c r="G2066" i="120" s="1"/>
  <c r="G342" i="120"/>
  <c r="G628" i="120" s="1"/>
  <c r="G914" i="120" s="1"/>
  <c r="G1200" i="120" s="1"/>
  <c r="G1486" i="120" s="1"/>
  <c r="G1772" i="120" s="1"/>
  <c r="G2058" i="120" s="1"/>
  <c r="G334" i="120"/>
  <c r="G620" i="120" s="1"/>
  <c r="G906" i="120" s="1"/>
  <c r="G1192" i="120" s="1"/>
  <c r="G1478" i="120" s="1"/>
  <c r="G1764" i="120" s="1"/>
  <c r="G2050" i="120" s="1"/>
  <c r="G326" i="120"/>
  <c r="G612" i="120" s="1"/>
  <c r="G898" i="120" s="1"/>
  <c r="G1184" i="120" s="1"/>
  <c r="G1470" i="120" s="1"/>
  <c r="G1756" i="120" s="1"/>
  <c r="G2042" i="120" s="1"/>
  <c r="H32" i="120"/>
  <c r="N32" i="120" s="1"/>
  <c r="G302" i="120"/>
  <c r="G482" i="120"/>
  <c r="G768" i="120" s="1"/>
  <c r="G1054" i="120" s="1"/>
  <c r="G1340" i="120" s="1"/>
  <c r="G1626" i="120" s="1"/>
  <c r="G1912" i="120" s="1"/>
  <c r="G2198" i="120" s="1"/>
  <c r="G434" i="120"/>
  <c r="G720" i="120" s="1"/>
  <c r="G1006" i="120" s="1"/>
  <c r="G1292" i="120" s="1"/>
  <c r="G1578" i="120" s="1"/>
  <c r="G1864" i="120" s="1"/>
  <c r="G2150" i="120" s="1"/>
  <c r="G394" i="120"/>
  <c r="G680" i="120" s="1"/>
  <c r="G966" i="120" s="1"/>
  <c r="G1252" i="120" s="1"/>
  <c r="G1538" i="120" s="1"/>
  <c r="G1824" i="120" s="1"/>
  <c r="G2110" i="120" s="1"/>
  <c r="G346" i="120"/>
  <c r="G632" i="120" s="1"/>
  <c r="G918" i="120" s="1"/>
  <c r="G1204" i="120" s="1"/>
  <c r="G1490" i="120" s="1"/>
  <c r="G1776" i="120" s="1"/>
  <c r="G2062" i="120" s="1"/>
  <c r="G298" i="120"/>
  <c r="G584" i="120" s="1"/>
  <c r="G870" i="120" s="1"/>
  <c r="G1156" i="120" s="1"/>
  <c r="F348" i="120"/>
  <c r="F324" i="120"/>
  <c r="F300" i="120"/>
  <c r="G573" i="120"/>
  <c r="G859" i="120" s="1"/>
  <c r="G1145" i="120" s="1"/>
  <c r="G1431" i="120" s="1"/>
  <c r="G1717" i="120" s="1"/>
  <c r="G2003" i="120" s="1"/>
  <c r="G2289" i="120" s="1"/>
  <c r="G565" i="120"/>
  <c r="G851" i="120" s="1"/>
  <c r="G1137" i="120" s="1"/>
  <c r="G1423" i="120" s="1"/>
  <c r="G1709" i="120" s="1"/>
  <c r="G1995" i="120" s="1"/>
  <c r="G2281" i="120" s="1"/>
  <c r="G557" i="120"/>
  <c r="G843" i="120" s="1"/>
  <c r="G1129" i="120" s="1"/>
  <c r="G1415" i="120" s="1"/>
  <c r="G1701" i="120" s="1"/>
  <c r="G1987" i="120" s="1"/>
  <c r="G549" i="120"/>
  <c r="G835" i="120" s="1"/>
  <c r="G1121" i="120" s="1"/>
  <c r="G1407" i="120" s="1"/>
  <c r="G1693" i="120" s="1"/>
  <c r="G1979" i="120" s="1"/>
  <c r="G2265" i="120" s="1"/>
  <c r="G541" i="120"/>
  <c r="G827" i="120" s="1"/>
  <c r="G1113" i="120" s="1"/>
  <c r="G1399" i="120" s="1"/>
  <c r="G1685" i="120" s="1"/>
  <c r="G1971" i="120" s="1"/>
  <c r="G2257" i="120" s="1"/>
  <c r="G533" i="120"/>
  <c r="G819" i="120" s="1"/>
  <c r="G1105" i="120" s="1"/>
  <c r="G1391" i="120" s="1"/>
  <c r="G1677" i="120" s="1"/>
  <c r="G1963" i="120" s="1"/>
  <c r="G2249" i="120" s="1"/>
  <c r="G525" i="120"/>
  <c r="G811" i="120" s="1"/>
  <c r="G1097" i="120" s="1"/>
  <c r="G1383" i="120" s="1"/>
  <c r="G1669" i="120" s="1"/>
  <c r="G1955" i="120" s="1"/>
  <c r="G2241" i="120" s="1"/>
  <c r="G517" i="120"/>
  <c r="G803" i="120" s="1"/>
  <c r="G1089" i="120" s="1"/>
  <c r="G1375" i="120" s="1"/>
  <c r="G1661" i="120" s="1"/>
  <c r="G1947" i="120" s="1"/>
  <c r="G2233" i="120" s="1"/>
  <c r="G509" i="120"/>
  <c r="G795" i="120" s="1"/>
  <c r="G1081" i="120" s="1"/>
  <c r="G1367" i="120" s="1"/>
  <c r="G1653" i="120" s="1"/>
  <c r="G1939" i="120" s="1"/>
  <c r="G2225" i="120" s="1"/>
  <c r="G501" i="120"/>
  <c r="G787" i="120" s="1"/>
  <c r="G1073" i="120" s="1"/>
  <c r="G1359" i="120" s="1"/>
  <c r="G1645" i="120" s="1"/>
  <c r="G1931" i="120" s="1"/>
  <c r="G2217" i="120" s="1"/>
  <c r="G493" i="120"/>
  <c r="G779" i="120" s="1"/>
  <c r="G1065" i="120" s="1"/>
  <c r="G1351" i="120" s="1"/>
  <c r="G1637" i="120" s="1"/>
  <c r="G1923" i="120" s="1"/>
  <c r="G2209" i="120" s="1"/>
  <c r="G485" i="120"/>
  <c r="G771" i="120" s="1"/>
  <c r="G1057" i="120" s="1"/>
  <c r="G1343" i="120" s="1"/>
  <c r="G1629" i="120" s="1"/>
  <c r="G1915" i="120" s="1"/>
  <c r="G2201" i="120" s="1"/>
  <c r="G477" i="120"/>
  <c r="G763" i="120" s="1"/>
  <c r="G1049" i="120" s="1"/>
  <c r="G1335" i="120" s="1"/>
  <c r="G1621" i="120" s="1"/>
  <c r="G1907" i="120" s="1"/>
  <c r="G2193" i="120" s="1"/>
  <c r="G469" i="120"/>
  <c r="G755" i="120" s="1"/>
  <c r="G1041" i="120" s="1"/>
  <c r="G1327" i="120" s="1"/>
  <c r="G1613" i="120" s="1"/>
  <c r="G1899" i="120" s="1"/>
  <c r="G2185" i="120" s="1"/>
  <c r="G461" i="120"/>
  <c r="G747" i="120" s="1"/>
  <c r="G1033" i="120" s="1"/>
  <c r="G1319" i="120" s="1"/>
  <c r="G1605" i="120" s="1"/>
  <c r="G1891" i="120" s="1"/>
  <c r="G2177" i="120" s="1"/>
  <c r="G453" i="120"/>
  <c r="G739" i="120" s="1"/>
  <c r="G1025" i="120" s="1"/>
  <c r="G1311" i="120" s="1"/>
  <c r="G1597" i="120" s="1"/>
  <c r="G1883" i="120" s="1"/>
  <c r="G2169" i="120" s="1"/>
  <c r="G445" i="120"/>
  <c r="G731" i="120" s="1"/>
  <c r="G1017" i="120" s="1"/>
  <c r="G1303" i="120" s="1"/>
  <c r="G1589" i="120" s="1"/>
  <c r="G1875" i="120" s="1"/>
  <c r="G2161" i="120" s="1"/>
  <c r="G437" i="120"/>
  <c r="G723" i="120" s="1"/>
  <c r="G1009" i="120" s="1"/>
  <c r="G1295" i="120" s="1"/>
  <c r="G1581" i="120" s="1"/>
  <c r="G1867" i="120" s="1"/>
  <c r="G2153" i="120" s="1"/>
  <c r="G429" i="120"/>
  <c r="G715" i="120" s="1"/>
  <c r="G1001" i="120" s="1"/>
  <c r="G1287" i="120" s="1"/>
  <c r="G1573" i="120" s="1"/>
  <c r="G1859" i="120" s="1"/>
  <c r="G2145" i="120" s="1"/>
  <c r="G421" i="120"/>
  <c r="G707" i="120" s="1"/>
  <c r="G993" i="120" s="1"/>
  <c r="G1279" i="120" s="1"/>
  <c r="G1565" i="120" s="1"/>
  <c r="G1851" i="120" s="1"/>
  <c r="G2137" i="120" s="1"/>
  <c r="G413" i="120"/>
  <c r="G699" i="120" s="1"/>
  <c r="G985" i="120" s="1"/>
  <c r="G1271" i="120" s="1"/>
  <c r="G1557" i="120" s="1"/>
  <c r="G1843" i="120" s="1"/>
  <c r="G2129" i="120" s="1"/>
  <c r="G405" i="120"/>
  <c r="G691" i="120" s="1"/>
  <c r="G977" i="120" s="1"/>
  <c r="G1263" i="120" s="1"/>
  <c r="G1549" i="120" s="1"/>
  <c r="G1835" i="120" s="1"/>
  <c r="G2121" i="120" s="1"/>
  <c r="G397" i="120"/>
  <c r="G683" i="120" s="1"/>
  <c r="G969" i="120" s="1"/>
  <c r="G1255" i="120" s="1"/>
  <c r="G1541" i="120" s="1"/>
  <c r="G1827" i="120" s="1"/>
  <c r="G2113" i="120" s="1"/>
  <c r="G389" i="120"/>
  <c r="G675" i="120" s="1"/>
  <c r="G961" i="120" s="1"/>
  <c r="G1247" i="120" s="1"/>
  <c r="G1533" i="120" s="1"/>
  <c r="G1819" i="120" s="1"/>
  <c r="G2105" i="120" s="1"/>
  <c r="G381" i="120"/>
  <c r="G667" i="120" s="1"/>
  <c r="G953" i="120" s="1"/>
  <c r="G1239" i="120" s="1"/>
  <c r="G1525" i="120" s="1"/>
  <c r="G1811" i="120" s="1"/>
  <c r="G2097" i="120" s="1"/>
  <c r="G373" i="120"/>
  <c r="G659" i="120" s="1"/>
  <c r="G945" i="120" s="1"/>
  <c r="G1231" i="120" s="1"/>
  <c r="G1517" i="120" s="1"/>
  <c r="G1803" i="120" s="1"/>
  <c r="G2089" i="120" s="1"/>
  <c r="G365" i="120"/>
  <c r="G651" i="120" s="1"/>
  <c r="G937" i="120" s="1"/>
  <c r="G1223" i="120" s="1"/>
  <c r="G1509" i="120" s="1"/>
  <c r="G1795" i="120" s="1"/>
  <c r="G2081" i="120" s="1"/>
  <c r="G357" i="120"/>
  <c r="G643" i="120" s="1"/>
  <c r="G929" i="120" s="1"/>
  <c r="G1215" i="120" s="1"/>
  <c r="G1501" i="120" s="1"/>
  <c r="G1787" i="120" s="1"/>
  <c r="G2073" i="120" s="1"/>
  <c r="G349" i="120"/>
  <c r="G635" i="120" s="1"/>
  <c r="G921" i="120" s="1"/>
  <c r="G1207" i="120" s="1"/>
  <c r="G1493" i="120" s="1"/>
  <c r="G1779" i="120" s="1"/>
  <c r="G2065" i="120" s="1"/>
  <c r="G333" i="120"/>
  <c r="G619" i="120" s="1"/>
  <c r="G325" i="120"/>
  <c r="G611" i="120" s="1"/>
  <c r="G897" i="120" s="1"/>
  <c r="G1183" i="120" s="1"/>
  <c r="G1469" i="120" s="1"/>
  <c r="G1755" i="120" s="1"/>
  <c r="G2041" i="120" s="1"/>
  <c r="G317" i="120"/>
  <c r="G603" i="120" s="1"/>
  <c r="G309" i="120"/>
  <c r="G595" i="120" s="1"/>
  <c r="G881" i="120" s="1"/>
  <c r="G1167" i="120" s="1"/>
  <c r="G1453" i="120" s="1"/>
  <c r="G1739" i="120" s="1"/>
  <c r="G2025" i="120" s="1"/>
  <c r="G301" i="120"/>
  <c r="G587" i="120" s="1"/>
  <c r="G873" i="120" s="1"/>
  <c r="G1159" i="120" s="1"/>
  <c r="G1445" i="120" s="1"/>
  <c r="G1731" i="120" s="1"/>
  <c r="G2017" i="120" s="1"/>
  <c r="G531" i="120"/>
  <c r="G817" i="120" s="1"/>
  <c r="G1103" i="120" s="1"/>
  <c r="G1389" i="120" s="1"/>
  <c r="G1675" i="120" s="1"/>
  <c r="G1961" i="120" s="1"/>
  <c r="G2247" i="120" s="1"/>
  <c r="G499" i="120"/>
  <c r="G785" i="120" s="1"/>
  <c r="G1071" i="120" s="1"/>
  <c r="G1357" i="120" s="1"/>
  <c r="G1643" i="120" s="1"/>
  <c r="G1929" i="120" s="1"/>
  <c r="G2215" i="120" s="1"/>
  <c r="G443" i="120"/>
  <c r="G729" i="120" s="1"/>
  <c r="G1015" i="120" s="1"/>
  <c r="G1301" i="120" s="1"/>
  <c r="G1587" i="120" s="1"/>
  <c r="G1873" i="120" s="1"/>
  <c r="G2159" i="120" s="1"/>
  <c r="G411" i="120"/>
  <c r="G697" i="120" s="1"/>
  <c r="G983" i="120" s="1"/>
  <c r="G1269" i="120" s="1"/>
  <c r="G1555" i="120" s="1"/>
  <c r="G1841" i="120" s="1"/>
  <c r="G2127" i="120" s="1"/>
  <c r="G371" i="120"/>
  <c r="G657" i="120" s="1"/>
  <c r="G943" i="120" s="1"/>
  <c r="G1229" i="120" s="1"/>
  <c r="G1515" i="120" s="1"/>
  <c r="G1801" i="120" s="1"/>
  <c r="G2087" i="120" s="1"/>
  <c r="G331" i="120"/>
  <c r="G617" i="120" s="1"/>
  <c r="G903" i="120" s="1"/>
  <c r="G1189" i="120" s="1"/>
  <c r="G1475" i="120" s="1"/>
  <c r="G1761" i="120" s="1"/>
  <c r="G2047" i="120" s="1"/>
  <c r="G562" i="120"/>
  <c r="G848" i="120" s="1"/>
  <c r="G1134" i="120" s="1"/>
  <c r="G1420" i="120" s="1"/>
  <c r="G1706" i="120" s="1"/>
  <c r="G1992" i="120" s="1"/>
  <c r="G2278" i="120" s="1"/>
  <c r="G514" i="120"/>
  <c r="G800" i="120" s="1"/>
  <c r="G1086" i="120" s="1"/>
  <c r="G1372" i="120" s="1"/>
  <c r="G1658" i="120" s="1"/>
  <c r="G1944" i="120" s="1"/>
  <c r="G2230" i="120" s="1"/>
  <c r="G442" i="120"/>
  <c r="G728" i="120" s="1"/>
  <c r="G1014" i="120" s="1"/>
  <c r="G1300" i="120" s="1"/>
  <c r="G1586" i="120" s="1"/>
  <c r="G1872" i="120" s="1"/>
  <c r="G2158" i="120" s="1"/>
  <c r="G370" i="120"/>
  <c r="G656" i="120" s="1"/>
  <c r="G942" i="120" s="1"/>
  <c r="G1228" i="120" s="1"/>
  <c r="G1514" i="120" s="1"/>
  <c r="G1800" i="120" s="1"/>
  <c r="G2086" i="120" s="1"/>
  <c r="G306" i="120"/>
  <c r="G592" i="120" s="1"/>
  <c r="G878" i="120" s="1"/>
  <c r="G1164" i="120" s="1"/>
  <c r="G1450" i="120" s="1"/>
  <c r="G1736" i="120" s="1"/>
  <c r="G2022" i="120" s="1"/>
  <c r="F339" i="120"/>
  <c r="F315" i="120"/>
  <c r="H29" i="120"/>
  <c r="N29" i="120" s="1"/>
  <c r="G572" i="120"/>
  <c r="G858" i="120" s="1"/>
  <c r="G1144" i="120" s="1"/>
  <c r="G1430" i="120" s="1"/>
  <c r="G1716" i="120" s="1"/>
  <c r="G2002" i="120" s="1"/>
  <c r="G2288" i="120" s="1"/>
  <c r="G564" i="120"/>
  <c r="G850" i="120" s="1"/>
  <c r="G1136" i="120" s="1"/>
  <c r="G1422" i="120" s="1"/>
  <c r="G1708" i="120" s="1"/>
  <c r="G1994" i="120" s="1"/>
  <c r="G2280" i="120" s="1"/>
  <c r="G556" i="120"/>
  <c r="G842" i="120" s="1"/>
  <c r="G1128" i="120" s="1"/>
  <c r="G1414" i="120" s="1"/>
  <c r="G1700" i="120" s="1"/>
  <c r="G1986" i="120" s="1"/>
  <c r="G2272" i="120" s="1"/>
  <c r="G548" i="120"/>
  <c r="G834" i="120" s="1"/>
  <c r="G1120" i="120" s="1"/>
  <c r="G1406" i="120" s="1"/>
  <c r="G1692" i="120" s="1"/>
  <c r="G1978" i="120" s="1"/>
  <c r="G2264" i="120" s="1"/>
  <c r="G540" i="120"/>
  <c r="G826" i="120" s="1"/>
  <c r="G1112" i="120" s="1"/>
  <c r="G1398" i="120" s="1"/>
  <c r="G1684" i="120" s="1"/>
  <c r="G1970" i="120" s="1"/>
  <c r="G2256" i="120" s="1"/>
  <c r="G532" i="120"/>
  <c r="G818" i="120" s="1"/>
  <c r="G1104" i="120" s="1"/>
  <c r="G1390" i="120" s="1"/>
  <c r="G1676" i="120" s="1"/>
  <c r="G1962" i="120" s="1"/>
  <c r="G2248" i="120" s="1"/>
  <c r="G524" i="120"/>
  <c r="G810" i="120" s="1"/>
  <c r="G1096" i="120" s="1"/>
  <c r="G1382" i="120" s="1"/>
  <c r="G1668" i="120" s="1"/>
  <c r="G1954" i="120" s="1"/>
  <c r="G2240" i="120" s="1"/>
  <c r="G516" i="120"/>
  <c r="G802" i="120" s="1"/>
  <c r="G1088" i="120" s="1"/>
  <c r="G1374" i="120" s="1"/>
  <c r="G1660" i="120" s="1"/>
  <c r="G1946" i="120" s="1"/>
  <c r="G2232" i="120" s="1"/>
  <c r="G508" i="120"/>
  <c r="G794" i="120" s="1"/>
  <c r="G1080" i="120" s="1"/>
  <c r="G1366" i="120" s="1"/>
  <c r="G1652" i="120" s="1"/>
  <c r="G1938" i="120" s="1"/>
  <c r="G2224" i="120" s="1"/>
  <c r="G500" i="120"/>
  <c r="G786" i="120" s="1"/>
  <c r="G1072" i="120" s="1"/>
  <c r="G1358" i="120" s="1"/>
  <c r="G1644" i="120" s="1"/>
  <c r="G1930" i="120" s="1"/>
  <c r="G2216" i="120" s="1"/>
  <c r="G492" i="120"/>
  <c r="G778" i="120" s="1"/>
  <c r="G1064" i="120" s="1"/>
  <c r="G1350" i="120" s="1"/>
  <c r="G1636" i="120" s="1"/>
  <c r="G1922" i="120" s="1"/>
  <c r="G2208" i="120" s="1"/>
  <c r="G484" i="120"/>
  <c r="G770" i="120" s="1"/>
  <c r="G1056" i="120" s="1"/>
  <c r="G1342" i="120" s="1"/>
  <c r="G1628" i="120" s="1"/>
  <c r="G1914" i="120" s="1"/>
  <c r="G2200" i="120" s="1"/>
  <c r="G476" i="120"/>
  <c r="G762" i="120" s="1"/>
  <c r="G1048" i="120" s="1"/>
  <c r="G1334" i="120" s="1"/>
  <c r="G1620" i="120" s="1"/>
  <c r="G1906" i="120" s="1"/>
  <c r="G2192" i="120" s="1"/>
  <c r="G468" i="120"/>
  <c r="G754" i="120" s="1"/>
  <c r="G1040" i="120" s="1"/>
  <c r="G1326" i="120" s="1"/>
  <c r="G1612" i="120" s="1"/>
  <c r="G1898" i="120" s="1"/>
  <c r="G2184" i="120" s="1"/>
  <c r="G460" i="120"/>
  <c r="G746" i="120" s="1"/>
  <c r="G1032" i="120" s="1"/>
  <c r="G1318" i="120" s="1"/>
  <c r="G1604" i="120" s="1"/>
  <c r="G1890" i="120" s="1"/>
  <c r="G2176" i="120" s="1"/>
  <c r="G452" i="120"/>
  <c r="G738" i="120" s="1"/>
  <c r="G1024" i="120" s="1"/>
  <c r="G1310" i="120" s="1"/>
  <c r="G1596" i="120" s="1"/>
  <c r="G1882" i="120" s="1"/>
  <c r="G2168" i="120" s="1"/>
  <c r="G444" i="120"/>
  <c r="G730" i="120" s="1"/>
  <c r="G1016" i="120" s="1"/>
  <c r="G1302" i="120" s="1"/>
  <c r="G1588" i="120" s="1"/>
  <c r="G1874" i="120" s="1"/>
  <c r="G2160" i="120" s="1"/>
  <c r="G436" i="120"/>
  <c r="G722" i="120" s="1"/>
  <c r="G1008" i="120" s="1"/>
  <c r="G1294" i="120" s="1"/>
  <c r="G1580" i="120" s="1"/>
  <c r="G1866" i="120" s="1"/>
  <c r="G2152" i="120" s="1"/>
  <c r="G428" i="120"/>
  <c r="G714" i="120" s="1"/>
  <c r="G1000" i="120" s="1"/>
  <c r="G1286" i="120" s="1"/>
  <c r="G1572" i="120" s="1"/>
  <c r="G1858" i="120" s="1"/>
  <c r="G2144" i="120" s="1"/>
  <c r="G420" i="120"/>
  <c r="G706" i="120" s="1"/>
  <c r="G992" i="120" s="1"/>
  <c r="G1278" i="120" s="1"/>
  <c r="G1564" i="120" s="1"/>
  <c r="G1850" i="120" s="1"/>
  <c r="G2136" i="120" s="1"/>
  <c r="G412" i="120"/>
  <c r="G698" i="120" s="1"/>
  <c r="G984" i="120" s="1"/>
  <c r="G1270" i="120" s="1"/>
  <c r="G1556" i="120" s="1"/>
  <c r="G1842" i="120" s="1"/>
  <c r="G2128" i="120" s="1"/>
  <c r="G404" i="120"/>
  <c r="G690" i="120" s="1"/>
  <c r="G976" i="120" s="1"/>
  <c r="G1262" i="120" s="1"/>
  <c r="G1548" i="120" s="1"/>
  <c r="G1834" i="120" s="1"/>
  <c r="G2120" i="120" s="1"/>
  <c r="G396" i="120"/>
  <c r="G682" i="120" s="1"/>
  <c r="G968" i="120" s="1"/>
  <c r="G1254" i="120" s="1"/>
  <c r="G1540" i="120" s="1"/>
  <c r="G1826" i="120" s="1"/>
  <c r="G2112" i="120" s="1"/>
  <c r="G388" i="120"/>
  <c r="G674" i="120" s="1"/>
  <c r="G960" i="120" s="1"/>
  <c r="G1246" i="120" s="1"/>
  <c r="G1532" i="120" s="1"/>
  <c r="G1818" i="120" s="1"/>
  <c r="G2104" i="120" s="1"/>
  <c r="G380" i="120"/>
  <c r="G666" i="120" s="1"/>
  <c r="G952" i="120" s="1"/>
  <c r="G1238" i="120" s="1"/>
  <c r="G1524" i="120" s="1"/>
  <c r="G1810" i="120" s="1"/>
  <c r="G2096" i="120" s="1"/>
  <c r="G372" i="120"/>
  <c r="G658" i="120" s="1"/>
  <c r="G944" i="120" s="1"/>
  <c r="G1230" i="120" s="1"/>
  <c r="G1516" i="120" s="1"/>
  <c r="G1802" i="120" s="1"/>
  <c r="G2088" i="120" s="1"/>
  <c r="G364" i="120"/>
  <c r="G650" i="120" s="1"/>
  <c r="G936" i="120" s="1"/>
  <c r="G1222" i="120" s="1"/>
  <c r="G1508" i="120" s="1"/>
  <c r="G1794" i="120" s="1"/>
  <c r="G2080" i="120" s="1"/>
  <c r="G356" i="120"/>
  <c r="G642" i="120" s="1"/>
  <c r="G928" i="120" s="1"/>
  <c r="G1214" i="120" s="1"/>
  <c r="G1500" i="120" s="1"/>
  <c r="G1786" i="120" s="1"/>
  <c r="G2072" i="120" s="1"/>
  <c r="G348" i="120"/>
  <c r="G634" i="120" s="1"/>
  <c r="G920" i="120" s="1"/>
  <c r="G1206" i="120" s="1"/>
  <c r="G1492" i="120" s="1"/>
  <c r="G1778" i="120" s="1"/>
  <c r="G2064" i="120" s="1"/>
  <c r="G332" i="120"/>
  <c r="G324" i="120"/>
  <c r="G610" i="120" s="1"/>
  <c r="G896" i="120" s="1"/>
  <c r="G1182" i="120" s="1"/>
  <c r="G1468" i="120" s="1"/>
  <c r="G1754" i="120" s="1"/>
  <c r="G2040" i="120" s="1"/>
  <c r="G316" i="120"/>
  <c r="G602" i="120" s="1"/>
  <c r="G888" i="120" s="1"/>
  <c r="G308" i="120"/>
  <c r="G594" i="120" s="1"/>
  <c r="G880" i="120" s="1"/>
  <c r="G1166" i="120" s="1"/>
  <c r="G1452" i="120" s="1"/>
  <c r="G1738" i="120" s="1"/>
  <c r="G2024" i="120" s="1"/>
  <c r="G300" i="120"/>
  <c r="G586" i="120" s="1"/>
  <c r="G872" i="120" s="1"/>
  <c r="G1158" i="120" s="1"/>
  <c r="G1444" i="120" s="1"/>
  <c r="G1730" i="120" s="1"/>
  <c r="G2016" i="120" s="1"/>
  <c r="G1773" i="120"/>
  <c r="G1442" i="120"/>
  <c r="H188" i="120" l="1"/>
  <c r="N188" i="120" s="1"/>
  <c r="F474" i="120"/>
  <c r="F541" i="120"/>
  <c r="H255" i="120"/>
  <c r="N255" i="120" s="1"/>
  <c r="F419" i="120"/>
  <c r="H133" i="120"/>
  <c r="N133" i="120" s="1"/>
  <c r="F483" i="120"/>
  <c r="H197" i="120"/>
  <c r="N197" i="120" s="1"/>
  <c r="F547" i="120"/>
  <c r="H261" i="120"/>
  <c r="N261" i="120" s="1"/>
  <c r="H54" i="120"/>
  <c r="N54" i="120" s="1"/>
  <c r="F340" i="120"/>
  <c r="H118" i="120"/>
  <c r="N118" i="120" s="1"/>
  <c r="F404" i="120"/>
  <c r="H182" i="120"/>
  <c r="N182" i="120" s="1"/>
  <c r="F468" i="120"/>
  <c r="H278" i="120"/>
  <c r="N278" i="120" s="1"/>
  <c r="F564" i="120"/>
  <c r="F595" i="120"/>
  <c r="H309" i="120"/>
  <c r="N309" i="120" s="1"/>
  <c r="F406" i="120"/>
  <c r="H120" i="120"/>
  <c r="N120" i="120" s="1"/>
  <c r="F534" i="120"/>
  <c r="H248" i="120"/>
  <c r="N248" i="120" s="1"/>
  <c r="H140" i="120"/>
  <c r="N140" i="120" s="1"/>
  <c r="F426" i="120"/>
  <c r="H327" i="120"/>
  <c r="N327" i="120" s="1"/>
  <c r="F613" i="120"/>
  <c r="H201" i="120"/>
  <c r="N201" i="120" s="1"/>
  <c r="F487" i="120"/>
  <c r="H34" i="120"/>
  <c r="N34" i="120" s="1"/>
  <c r="F320" i="120"/>
  <c r="F480" i="120"/>
  <c r="H194" i="120"/>
  <c r="N194" i="120" s="1"/>
  <c r="F573" i="120"/>
  <c r="H287" i="120"/>
  <c r="N287" i="120" s="1"/>
  <c r="F481" i="120"/>
  <c r="H195" i="120"/>
  <c r="N195" i="120" s="1"/>
  <c r="F592" i="120"/>
  <c r="H306" i="120"/>
  <c r="N306" i="120" s="1"/>
  <c r="H342" i="120"/>
  <c r="N342" i="120" s="1"/>
  <c r="F628" i="120"/>
  <c r="F299" i="120"/>
  <c r="H13" i="120"/>
  <c r="N13" i="120" s="1"/>
  <c r="H45" i="120"/>
  <c r="N45" i="120" s="1"/>
  <c r="F331" i="120"/>
  <c r="H77" i="120"/>
  <c r="N77" i="120" s="1"/>
  <c r="F363" i="120"/>
  <c r="H109" i="120"/>
  <c r="N109" i="120" s="1"/>
  <c r="F395" i="120"/>
  <c r="H141" i="120"/>
  <c r="N141" i="120" s="1"/>
  <c r="F427" i="120"/>
  <c r="H173" i="120"/>
  <c r="N173" i="120" s="1"/>
  <c r="F459" i="120"/>
  <c r="H205" i="120"/>
  <c r="N205" i="120" s="1"/>
  <c r="F491" i="120"/>
  <c r="H237" i="120"/>
  <c r="N237" i="120" s="1"/>
  <c r="F523" i="120"/>
  <c r="H269" i="120"/>
  <c r="N269" i="120" s="1"/>
  <c r="F555" i="120"/>
  <c r="F329" i="120"/>
  <c r="H43" i="120"/>
  <c r="N43" i="120" s="1"/>
  <c r="H187" i="120"/>
  <c r="N187" i="120" s="1"/>
  <c r="F473" i="120"/>
  <c r="H156" i="120"/>
  <c r="N156" i="120" s="1"/>
  <c r="F442" i="120"/>
  <c r="O55" i="120"/>
  <c r="P55" i="120" s="1"/>
  <c r="G341" i="120"/>
  <c r="G627" i="120" s="1"/>
  <c r="G913" i="120" s="1"/>
  <c r="G1199" i="120" s="1"/>
  <c r="G1485" i="120" s="1"/>
  <c r="G1771" i="120" s="1"/>
  <c r="G2057" i="120" s="1"/>
  <c r="F316" i="120"/>
  <c r="H30" i="120"/>
  <c r="N30" i="120" s="1"/>
  <c r="F634" i="120"/>
  <c r="H348" i="120"/>
  <c r="N348" i="120" s="1"/>
  <c r="H94" i="120"/>
  <c r="N94" i="120" s="1"/>
  <c r="F380" i="120"/>
  <c r="H126" i="120"/>
  <c r="N126" i="120" s="1"/>
  <c r="F412" i="120"/>
  <c r="H158" i="120"/>
  <c r="N158" i="120" s="1"/>
  <c r="F444" i="120"/>
  <c r="H190" i="120"/>
  <c r="N190" i="120" s="1"/>
  <c r="F476" i="120"/>
  <c r="F508" i="120"/>
  <c r="H222" i="120"/>
  <c r="N222" i="120" s="1"/>
  <c r="F540" i="120"/>
  <c r="H254" i="120"/>
  <c r="N254" i="120" s="1"/>
  <c r="F572" i="120"/>
  <c r="H286" i="120"/>
  <c r="N286" i="120" s="1"/>
  <c r="H20" i="120"/>
  <c r="N20" i="120" s="1"/>
  <c r="G589" i="120"/>
  <c r="G875" i="120" s="1"/>
  <c r="G1161" i="120" s="1"/>
  <c r="G1447" i="120" s="1"/>
  <c r="G1733" i="120" s="1"/>
  <c r="G2019" i="120" s="1"/>
  <c r="O303" i="120"/>
  <c r="P303" i="120" s="1"/>
  <c r="G621" i="120"/>
  <c r="G907" i="120" s="1"/>
  <c r="G1193" i="120" s="1"/>
  <c r="G1479" i="120" s="1"/>
  <c r="G1765" i="120" s="1"/>
  <c r="G2051" i="120" s="1"/>
  <c r="O335" i="120"/>
  <c r="P335" i="120" s="1"/>
  <c r="F350" i="120"/>
  <c r="H64" i="120"/>
  <c r="N64" i="120" s="1"/>
  <c r="F382" i="120"/>
  <c r="H96" i="120"/>
  <c r="N96" i="120" s="1"/>
  <c r="F414" i="120"/>
  <c r="H128" i="120"/>
  <c r="N128" i="120" s="1"/>
  <c r="F446" i="120"/>
  <c r="H160" i="120"/>
  <c r="N160" i="120" s="1"/>
  <c r="F478" i="120"/>
  <c r="H192" i="120"/>
  <c r="N192" i="120" s="1"/>
  <c r="F510" i="120"/>
  <c r="H224" i="120"/>
  <c r="N224" i="120" s="1"/>
  <c r="F542" i="120"/>
  <c r="H256" i="120"/>
  <c r="N256" i="120" s="1"/>
  <c r="H288" i="120"/>
  <c r="N288" i="120" s="1"/>
  <c r="F574" i="120"/>
  <c r="H27" i="120"/>
  <c r="N27" i="120" s="1"/>
  <c r="F313" i="120"/>
  <c r="F465" i="120"/>
  <c r="H179" i="120"/>
  <c r="N179" i="120" s="1"/>
  <c r="F354" i="120"/>
  <c r="H68" i="120"/>
  <c r="N68" i="120" s="1"/>
  <c r="H164" i="120"/>
  <c r="N164" i="120" s="1"/>
  <c r="F450" i="120"/>
  <c r="F562" i="120"/>
  <c r="H276" i="120"/>
  <c r="N276" i="120" s="1"/>
  <c r="F589" i="120"/>
  <c r="H303" i="120"/>
  <c r="N303" i="120" s="1"/>
  <c r="H49" i="120"/>
  <c r="N49" i="120" s="1"/>
  <c r="F335" i="120"/>
  <c r="H81" i="120"/>
  <c r="N81" i="120" s="1"/>
  <c r="F367" i="120"/>
  <c r="H113" i="120"/>
  <c r="N113" i="120" s="1"/>
  <c r="F399" i="120"/>
  <c r="H145" i="120"/>
  <c r="N145" i="120" s="1"/>
  <c r="F431" i="120"/>
  <c r="H177" i="120"/>
  <c r="N177" i="120" s="1"/>
  <c r="F463" i="120"/>
  <c r="H209" i="120"/>
  <c r="N209" i="120" s="1"/>
  <c r="F495" i="120"/>
  <c r="H241" i="120"/>
  <c r="N241" i="120" s="1"/>
  <c r="F527" i="120"/>
  <c r="H273" i="120"/>
  <c r="N273" i="120" s="1"/>
  <c r="F559" i="120"/>
  <c r="F353" i="120"/>
  <c r="H67" i="120"/>
  <c r="N67" i="120" s="1"/>
  <c r="F545" i="120"/>
  <c r="H259" i="120"/>
  <c r="N259" i="120" s="1"/>
  <c r="G1179" i="120"/>
  <c r="G1465" i="120" s="1"/>
  <c r="G1751" i="120" s="1"/>
  <c r="G2037" i="120" s="1"/>
  <c r="O893" i="120"/>
  <c r="P893" i="120" s="1"/>
  <c r="G291" i="120"/>
  <c r="F328" i="120"/>
  <c r="H42" i="120"/>
  <c r="N42" i="120" s="1"/>
  <c r="F360" i="120"/>
  <c r="H74" i="120"/>
  <c r="N74" i="120" s="1"/>
  <c r="F392" i="120"/>
  <c r="H106" i="120"/>
  <c r="N106" i="120" s="1"/>
  <c r="F424" i="120"/>
  <c r="H138" i="120"/>
  <c r="N138" i="120" s="1"/>
  <c r="F456" i="120"/>
  <c r="H170" i="120"/>
  <c r="N170" i="120" s="1"/>
  <c r="F488" i="120"/>
  <c r="H202" i="120"/>
  <c r="N202" i="120" s="1"/>
  <c r="F520" i="120"/>
  <c r="H234" i="120"/>
  <c r="N234" i="120" s="1"/>
  <c r="F552" i="120"/>
  <c r="H266" i="120"/>
  <c r="N266" i="120" s="1"/>
  <c r="H75" i="120"/>
  <c r="N75" i="120" s="1"/>
  <c r="F361" i="120"/>
  <c r="H219" i="120"/>
  <c r="N219" i="120" s="1"/>
  <c r="F505" i="120"/>
  <c r="H108" i="120"/>
  <c r="N108" i="120" s="1"/>
  <c r="F394" i="120"/>
  <c r="F498" i="120"/>
  <c r="H212" i="120"/>
  <c r="N212" i="120" s="1"/>
  <c r="F355" i="120"/>
  <c r="H69" i="120"/>
  <c r="N69" i="120" s="1"/>
  <c r="F433" i="120"/>
  <c r="H147" i="120"/>
  <c r="N147" i="120" s="1"/>
  <c r="F308" i="120"/>
  <c r="H22" i="120"/>
  <c r="N22" i="120" s="1"/>
  <c r="H150" i="120"/>
  <c r="N150" i="120" s="1"/>
  <c r="F436" i="120"/>
  <c r="H246" i="120"/>
  <c r="N246" i="120" s="1"/>
  <c r="F532" i="120"/>
  <c r="F502" i="120"/>
  <c r="H216" i="120"/>
  <c r="N216" i="120" s="1"/>
  <c r="H267" i="120"/>
  <c r="N267" i="120" s="1"/>
  <c r="F553" i="120"/>
  <c r="H52" i="120"/>
  <c r="N52" i="120" s="1"/>
  <c r="F338" i="120"/>
  <c r="H73" i="120"/>
  <c r="N73" i="120" s="1"/>
  <c r="F359" i="120"/>
  <c r="H203" i="120"/>
  <c r="N203" i="120" s="1"/>
  <c r="F489" i="120"/>
  <c r="F384" i="120"/>
  <c r="H98" i="120"/>
  <c r="N98" i="120" s="1"/>
  <c r="F416" i="120"/>
  <c r="H130" i="120"/>
  <c r="N130" i="120" s="1"/>
  <c r="H226" i="120"/>
  <c r="N226" i="120" s="1"/>
  <c r="F512" i="120"/>
  <c r="F544" i="120"/>
  <c r="H258" i="120"/>
  <c r="N258" i="120" s="1"/>
  <c r="F576" i="120"/>
  <c r="H290" i="120"/>
  <c r="N290" i="120" s="1"/>
  <c r="F337" i="120"/>
  <c r="H51" i="120"/>
  <c r="N51" i="120" s="1"/>
  <c r="H171" i="120"/>
  <c r="N171" i="120" s="1"/>
  <c r="F457" i="120"/>
  <c r="F370" i="120"/>
  <c r="H84" i="120"/>
  <c r="N84" i="120" s="1"/>
  <c r="G310" i="120"/>
  <c r="G596" i="120" s="1"/>
  <c r="G882" i="120" s="1"/>
  <c r="G1168" i="120" s="1"/>
  <c r="G1454" i="120" s="1"/>
  <c r="G1740" i="120" s="1"/>
  <c r="G2026" i="120" s="1"/>
  <c r="O24" i="120"/>
  <c r="P24" i="120" s="1"/>
  <c r="H31" i="120"/>
  <c r="N31" i="120" s="1"/>
  <c r="F317" i="120"/>
  <c r="F349" i="120"/>
  <c r="H63" i="120"/>
  <c r="N63" i="120" s="1"/>
  <c r="F381" i="120"/>
  <c r="H95" i="120"/>
  <c r="N95" i="120" s="1"/>
  <c r="F413" i="120"/>
  <c r="H127" i="120"/>
  <c r="N127" i="120" s="1"/>
  <c r="F445" i="120"/>
  <c r="H159" i="120"/>
  <c r="N159" i="120" s="1"/>
  <c r="F477" i="120"/>
  <c r="H191" i="120"/>
  <c r="N191" i="120" s="1"/>
  <c r="F509" i="120"/>
  <c r="H223" i="120"/>
  <c r="N223" i="120" s="1"/>
  <c r="H62" i="120"/>
  <c r="N62" i="120" s="1"/>
  <c r="O32" i="120"/>
  <c r="P32" i="120" s="1"/>
  <c r="G318" i="120"/>
  <c r="F325" i="120"/>
  <c r="H39" i="120"/>
  <c r="N39" i="120" s="1"/>
  <c r="F357" i="120"/>
  <c r="H71" i="120"/>
  <c r="N71" i="120" s="1"/>
  <c r="F389" i="120"/>
  <c r="H103" i="120"/>
  <c r="N103" i="120" s="1"/>
  <c r="F421" i="120"/>
  <c r="H135" i="120"/>
  <c r="N135" i="120" s="1"/>
  <c r="F453" i="120"/>
  <c r="H167" i="120"/>
  <c r="N167" i="120" s="1"/>
  <c r="F485" i="120"/>
  <c r="H199" i="120"/>
  <c r="N199" i="120" s="1"/>
  <c r="F517" i="120"/>
  <c r="H231" i="120"/>
  <c r="N231" i="120" s="1"/>
  <c r="F549" i="120"/>
  <c r="H263" i="120"/>
  <c r="N263" i="120" s="1"/>
  <c r="G886" i="120"/>
  <c r="O600" i="120"/>
  <c r="P600" i="120" s="1"/>
  <c r="F521" i="120"/>
  <c r="H235" i="120"/>
  <c r="N235" i="120" s="1"/>
  <c r="H76" i="120"/>
  <c r="N76" i="120" s="1"/>
  <c r="F362" i="120"/>
  <c r="H228" i="120"/>
  <c r="N228" i="120" s="1"/>
  <c r="F514" i="120"/>
  <c r="F604" i="120"/>
  <c r="H318" i="120"/>
  <c r="N318" i="120" s="1"/>
  <c r="G582" i="120"/>
  <c r="G1174" i="120"/>
  <c r="G1460" i="120" s="1"/>
  <c r="G1746" i="120" s="1"/>
  <c r="G2032" i="120" s="1"/>
  <c r="F387" i="120"/>
  <c r="H101" i="120"/>
  <c r="N101" i="120" s="1"/>
  <c r="F451" i="120"/>
  <c r="H165" i="120"/>
  <c r="N165" i="120" s="1"/>
  <c r="H229" i="120"/>
  <c r="N229" i="120" s="1"/>
  <c r="F515" i="120"/>
  <c r="F386" i="120"/>
  <c r="H100" i="120"/>
  <c r="N100" i="120" s="1"/>
  <c r="G905" i="120"/>
  <c r="G1191" i="120" s="1"/>
  <c r="G1477" i="120" s="1"/>
  <c r="G1763" i="120" s="1"/>
  <c r="G2049" i="120" s="1"/>
  <c r="O619" i="120"/>
  <c r="P619" i="120" s="1"/>
  <c r="H24" i="120"/>
  <c r="N24" i="120" s="1"/>
  <c r="F310" i="120"/>
  <c r="F438" i="120"/>
  <c r="H152" i="120"/>
  <c r="N152" i="120" s="1"/>
  <c r="H139" i="120"/>
  <c r="N139" i="120" s="1"/>
  <c r="F425" i="120"/>
  <c r="G1178" i="120"/>
  <c r="G1464" i="120" s="1"/>
  <c r="G1750" i="120" s="1"/>
  <c r="G2036" i="120" s="1"/>
  <c r="H137" i="120"/>
  <c r="N137" i="120" s="1"/>
  <c r="F423" i="120"/>
  <c r="H66" i="120"/>
  <c r="N66" i="120" s="1"/>
  <c r="F352" i="120"/>
  <c r="F448" i="120"/>
  <c r="H162" i="120"/>
  <c r="N162" i="120" s="1"/>
  <c r="F466" i="120"/>
  <c r="H180" i="120"/>
  <c r="N180" i="120" s="1"/>
  <c r="H41" i="120"/>
  <c r="N41" i="120" s="1"/>
  <c r="F583" i="120"/>
  <c r="H297" i="120"/>
  <c r="N297" i="120" s="1"/>
  <c r="G618" i="120"/>
  <c r="G904" i="120" s="1"/>
  <c r="G1190" i="120" s="1"/>
  <c r="G1476" i="120" s="1"/>
  <c r="G1762" i="120" s="1"/>
  <c r="G2048" i="120" s="1"/>
  <c r="O332" i="120"/>
  <c r="P332" i="120" s="1"/>
  <c r="H21" i="120"/>
  <c r="N21" i="120" s="1"/>
  <c r="F307" i="120"/>
  <c r="H53" i="120"/>
  <c r="N53" i="120" s="1"/>
  <c r="H85" i="120"/>
  <c r="N85" i="120" s="1"/>
  <c r="F371" i="120"/>
  <c r="H117" i="120"/>
  <c r="N117" i="120" s="1"/>
  <c r="F403" i="120"/>
  <c r="H149" i="120"/>
  <c r="N149" i="120" s="1"/>
  <c r="F435" i="120"/>
  <c r="H181" i="120"/>
  <c r="N181" i="120" s="1"/>
  <c r="F467" i="120"/>
  <c r="H213" i="120"/>
  <c r="N213" i="120" s="1"/>
  <c r="F499" i="120"/>
  <c r="H245" i="120"/>
  <c r="N245" i="120" s="1"/>
  <c r="F531" i="120"/>
  <c r="F563" i="120"/>
  <c r="H277" i="120"/>
  <c r="N277" i="120" s="1"/>
  <c r="H83" i="120"/>
  <c r="N83" i="120" s="1"/>
  <c r="F369" i="120"/>
  <c r="F513" i="120"/>
  <c r="H227" i="120"/>
  <c r="N227" i="120" s="1"/>
  <c r="H12" i="120"/>
  <c r="N12" i="120" s="1"/>
  <c r="F298" i="120"/>
  <c r="H204" i="120"/>
  <c r="N204" i="120" s="1"/>
  <c r="F490" i="120"/>
  <c r="G889" i="120"/>
  <c r="O603" i="120"/>
  <c r="P603" i="120" s="1"/>
  <c r="F610" i="120"/>
  <c r="H324" i="120"/>
  <c r="N324" i="120" s="1"/>
  <c r="H70" i="120"/>
  <c r="N70" i="120" s="1"/>
  <c r="F356" i="120"/>
  <c r="H102" i="120"/>
  <c r="N102" i="120" s="1"/>
  <c r="F388" i="120"/>
  <c r="H134" i="120"/>
  <c r="N134" i="120" s="1"/>
  <c r="F420" i="120"/>
  <c r="H166" i="120"/>
  <c r="N166" i="120" s="1"/>
  <c r="F452" i="120"/>
  <c r="H198" i="120"/>
  <c r="N198" i="120" s="1"/>
  <c r="F484" i="120"/>
  <c r="H230" i="120"/>
  <c r="N230" i="120" s="1"/>
  <c r="F516" i="120"/>
  <c r="H262" i="120"/>
  <c r="N262" i="120" s="1"/>
  <c r="F548" i="120"/>
  <c r="H321" i="120"/>
  <c r="N321" i="120" s="1"/>
  <c r="F607" i="120"/>
  <c r="G311" i="120"/>
  <c r="G597" i="120" s="1"/>
  <c r="G883" i="120" s="1"/>
  <c r="G1169" i="120" s="1"/>
  <c r="G1455" i="120" s="1"/>
  <c r="G1741" i="120" s="1"/>
  <c r="G2027" i="120" s="1"/>
  <c r="O25" i="120"/>
  <c r="P25" i="120" s="1"/>
  <c r="H40" i="120"/>
  <c r="N40" i="120" s="1"/>
  <c r="F326" i="120"/>
  <c r="F358" i="120"/>
  <c r="H72" i="120"/>
  <c r="N72" i="120" s="1"/>
  <c r="F390" i="120"/>
  <c r="H104" i="120"/>
  <c r="N104" i="120" s="1"/>
  <c r="F422" i="120"/>
  <c r="H136" i="120"/>
  <c r="N136" i="120" s="1"/>
  <c r="F454" i="120"/>
  <c r="H168" i="120"/>
  <c r="N168" i="120" s="1"/>
  <c r="F486" i="120"/>
  <c r="H200" i="120"/>
  <c r="N200" i="120" s="1"/>
  <c r="F518" i="120"/>
  <c r="H232" i="120"/>
  <c r="N232" i="120" s="1"/>
  <c r="F550" i="120"/>
  <c r="H264" i="120"/>
  <c r="N264" i="120" s="1"/>
  <c r="H59" i="120"/>
  <c r="N59" i="120" s="1"/>
  <c r="H211" i="120"/>
  <c r="N211" i="120" s="1"/>
  <c r="F497" i="120"/>
  <c r="F378" i="120"/>
  <c r="H92" i="120"/>
  <c r="N92" i="120" s="1"/>
  <c r="F482" i="120"/>
  <c r="H196" i="120"/>
  <c r="N196" i="120" s="1"/>
  <c r="G590" i="120"/>
  <c r="G876" i="120" s="1"/>
  <c r="G1162" i="120" s="1"/>
  <c r="G1448" i="120" s="1"/>
  <c r="G1734" i="120" s="1"/>
  <c r="G2020" i="120" s="1"/>
  <c r="O304" i="120"/>
  <c r="P304" i="120" s="1"/>
  <c r="G1194" i="120"/>
  <c r="H25" i="120"/>
  <c r="N25" i="120" s="1"/>
  <c r="F311" i="120"/>
  <c r="H57" i="120"/>
  <c r="N57" i="120" s="1"/>
  <c r="F343" i="120"/>
  <c r="H89" i="120"/>
  <c r="N89" i="120" s="1"/>
  <c r="F375" i="120"/>
  <c r="H121" i="120"/>
  <c r="N121" i="120" s="1"/>
  <c r="F407" i="120"/>
  <c r="H153" i="120"/>
  <c r="N153" i="120" s="1"/>
  <c r="F439" i="120"/>
  <c r="H185" i="120"/>
  <c r="N185" i="120" s="1"/>
  <c r="F471" i="120"/>
  <c r="F503" i="120"/>
  <c r="H217" i="120"/>
  <c r="N217" i="120" s="1"/>
  <c r="F535" i="120"/>
  <c r="H249" i="120"/>
  <c r="N249" i="120" s="1"/>
  <c r="H281" i="120"/>
  <c r="N281" i="120" s="1"/>
  <c r="F567" i="120"/>
  <c r="H123" i="120"/>
  <c r="N123" i="120" s="1"/>
  <c r="F409" i="120"/>
  <c r="F304" i="120"/>
  <c r="H18" i="120"/>
  <c r="N18" i="120" s="1"/>
  <c r="H50" i="120"/>
  <c r="N50" i="120" s="1"/>
  <c r="F368" i="120"/>
  <c r="H82" i="120"/>
  <c r="N82" i="120" s="1"/>
  <c r="F400" i="120"/>
  <c r="H114" i="120"/>
  <c r="N114" i="120" s="1"/>
  <c r="F432" i="120"/>
  <c r="H146" i="120"/>
  <c r="N146" i="120" s="1"/>
  <c r="F464" i="120"/>
  <c r="H178" i="120"/>
  <c r="N178" i="120" s="1"/>
  <c r="F496" i="120"/>
  <c r="H210" i="120"/>
  <c r="N210" i="120" s="1"/>
  <c r="H242" i="120"/>
  <c r="N242" i="120" s="1"/>
  <c r="F528" i="120"/>
  <c r="F560" i="120"/>
  <c r="H274" i="120"/>
  <c r="N274" i="120" s="1"/>
  <c r="H99" i="120"/>
  <c r="N99" i="120" s="1"/>
  <c r="F385" i="120"/>
  <c r="F529" i="120"/>
  <c r="H243" i="120"/>
  <c r="N243" i="120" s="1"/>
  <c r="H28" i="120"/>
  <c r="N28" i="120" s="1"/>
  <c r="F314" i="120"/>
  <c r="F418" i="120"/>
  <c r="H132" i="120"/>
  <c r="N132" i="120" s="1"/>
  <c r="H236" i="120"/>
  <c r="N236" i="120" s="1"/>
  <c r="F522" i="120"/>
  <c r="H37" i="120"/>
  <c r="N37" i="120" s="1"/>
  <c r="F323" i="120"/>
  <c r="H86" i="120"/>
  <c r="N86" i="120" s="1"/>
  <c r="F372" i="120"/>
  <c r="H214" i="120"/>
  <c r="N214" i="120" s="1"/>
  <c r="F500" i="120"/>
  <c r="F374" i="120"/>
  <c r="H88" i="120"/>
  <c r="N88" i="120" s="1"/>
  <c r="F470" i="120"/>
  <c r="H184" i="120"/>
  <c r="N184" i="120" s="1"/>
  <c r="F566" i="120"/>
  <c r="H280" i="120"/>
  <c r="N280" i="120" s="1"/>
  <c r="F530" i="120"/>
  <c r="H244" i="120"/>
  <c r="N244" i="120" s="1"/>
  <c r="H105" i="120"/>
  <c r="N105" i="120" s="1"/>
  <c r="F391" i="120"/>
  <c r="H169" i="120"/>
  <c r="N169" i="120" s="1"/>
  <c r="F455" i="120"/>
  <c r="H233" i="120"/>
  <c r="N233" i="120" s="1"/>
  <c r="F519" i="120"/>
  <c r="F551" i="120"/>
  <c r="H265" i="120"/>
  <c r="N265" i="120" s="1"/>
  <c r="F625" i="120"/>
  <c r="H339" i="120"/>
  <c r="N339" i="120" s="1"/>
  <c r="H38" i="120"/>
  <c r="N38" i="120" s="1"/>
  <c r="H15" i="120"/>
  <c r="N15" i="120" s="1"/>
  <c r="F301" i="120"/>
  <c r="H47" i="120"/>
  <c r="N47" i="120" s="1"/>
  <c r="F365" i="120"/>
  <c r="H79" i="120"/>
  <c r="N79" i="120" s="1"/>
  <c r="F397" i="120"/>
  <c r="H111" i="120"/>
  <c r="N111" i="120" s="1"/>
  <c r="F429" i="120"/>
  <c r="H143" i="120"/>
  <c r="N143" i="120" s="1"/>
  <c r="F461" i="120"/>
  <c r="H175" i="120"/>
  <c r="N175" i="120" s="1"/>
  <c r="F493" i="120"/>
  <c r="H207" i="120"/>
  <c r="N207" i="120" s="1"/>
  <c r="F525" i="120"/>
  <c r="H239" i="120"/>
  <c r="N239" i="120" s="1"/>
  <c r="F557" i="120"/>
  <c r="H271" i="120"/>
  <c r="N271" i="120" s="1"/>
  <c r="H91" i="120"/>
  <c r="N91" i="120" s="1"/>
  <c r="F377" i="120"/>
  <c r="F296" i="120"/>
  <c r="F291" i="120"/>
  <c r="H10" i="120"/>
  <c r="F402" i="120"/>
  <c r="H116" i="120"/>
  <c r="N116" i="120" s="1"/>
  <c r="H260" i="120"/>
  <c r="N260" i="120" s="1"/>
  <c r="F546" i="120"/>
  <c r="F631" i="120"/>
  <c r="H345" i="120"/>
  <c r="N345" i="120" s="1"/>
  <c r="F622" i="120"/>
  <c r="H336" i="120"/>
  <c r="N336" i="120" s="1"/>
  <c r="G340" i="120"/>
  <c r="G626" i="120" s="1"/>
  <c r="G912" i="120" s="1"/>
  <c r="G1198" i="120" s="1"/>
  <c r="G1484" i="120" s="1"/>
  <c r="G1770" i="120" s="1"/>
  <c r="G2056" i="120" s="1"/>
  <c r="O54" i="120"/>
  <c r="P54" i="120" s="1"/>
  <c r="H125" i="120"/>
  <c r="N125" i="120" s="1"/>
  <c r="F411" i="120"/>
  <c r="F401" i="120"/>
  <c r="H115" i="120"/>
  <c r="N115" i="120" s="1"/>
  <c r="H283" i="120"/>
  <c r="N283" i="120" s="1"/>
  <c r="F569" i="120"/>
  <c r="H300" i="120"/>
  <c r="N300" i="120" s="1"/>
  <c r="F586" i="120"/>
  <c r="F366" i="120"/>
  <c r="H80" i="120"/>
  <c r="N80" i="120" s="1"/>
  <c r="F494" i="120"/>
  <c r="H208" i="120"/>
  <c r="N208" i="120" s="1"/>
  <c r="H36" i="120"/>
  <c r="N36" i="120" s="1"/>
  <c r="F322" i="120"/>
  <c r="F410" i="120"/>
  <c r="H124" i="120"/>
  <c r="N124" i="120" s="1"/>
  <c r="H220" i="120"/>
  <c r="N220" i="120" s="1"/>
  <c r="F506" i="120"/>
  <c r="G1170" i="120"/>
  <c r="G1456" i="120" s="1"/>
  <c r="G1742" i="120" s="1"/>
  <c r="G2028" i="120" s="1"/>
  <c r="F319" i="120"/>
  <c r="H33" i="120"/>
  <c r="N33" i="120" s="1"/>
  <c r="H65" i="120"/>
  <c r="N65" i="120" s="1"/>
  <c r="F351" i="120"/>
  <c r="H97" i="120"/>
  <c r="N97" i="120" s="1"/>
  <c r="F383" i="120"/>
  <c r="H129" i="120"/>
  <c r="N129" i="120" s="1"/>
  <c r="F415" i="120"/>
  <c r="H161" i="120"/>
  <c r="N161" i="120" s="1"/>
  <c r="F447" i="120"/>
  <c r="H193" i="120"/>
  <c r="N193" i="120" s="1"/>
  <c r="F479" i="120"/>
  <c r="H225" i="120"/>
  <c r="N225" i="120" s="1"/>
  <c r="F511" i="120"/>
  <c r="F543" i="120"/>
  <c r="H257" i="120"/>
  <c r="N257" i="120" s="1"/>
  <c r="F575" i="120"/>
  <c r="H289" i="120"/>
  <c r="N289" i="120" s="1"/>
  <c r="H163" i="120"/>
  <c r="N163" i="120" s="1"/>
  <c r="F449" i="120"/>
  <c r="G1449" i="120"/>
  <c r="G1735" i="120" s="1"/>
  <c r="G2021" i="120" s="1"/>
  <c r="G1195" i="120"/>
  <c r="G1481" i="120" s="1"/>
  <c r="G1767" i="120" s="1"/>
  <c r="G2053" i="120" s="1"/>
  <c r="O909" i="120"/>
  <c r="P909" i="120" s="1"/>
  <c r="H312" i="120"/>
  <c r="N312" i="120" s="1"/>
  <c r="F598" i="120"/>
  <c r="H58" i="120"/>
  <c r="N58" i="120" s="1"/>
  <c r="F344" i="120"/>
  <c r="H90" i="120"/>
  <c r="N90" i="120" s="1"/>
  <c r="F376" i="120"/>
  <c r="H122" i="120"/>
  <c r="N122" i="120" s="1"/>
  <c r="F408" i="120"/>
  <c r="H154" i="120"/>
  <c r="N154" i="120" s="1"/>
  <c r="F440" i="120"/>
  <c r="H186" i="120"/>
  <c r="N186" i="120" s="1"/>
  <c r="F472" i="120"/>
  <c r="F504" i="120"/>
  <c r="H218" i="120"/>
  <c r="N218" i="120" s="1"/>
  <c r="H250" i="120"/>
  <c r="N250" i="120" s="1"/>
  <c r="F536" i="120"/>
  <c r="H282" i="120"/>
  <c r="N282" i="120" s="1"/>
  <c r="F568" i="120"/>
  <c r="F305" i="120"/>
  <c r="H19" i="120"/>
  <c r="N19" i="120" s="1"/>
  <c r="H131" i="120"/>
  <c r="N131" i="120" s="1"/>
  <c r="F417" i="120"/>
  <c r="H275" i="120"/>
  <c r="N275" i="120" s="1"/>
  <c r="F561" i="120"/>
  <c r="H330" i="120"/>
  <c r="N330" i="120" s="1"/>
  <c r="F616" i="120"/>
  <c r="H172" i="120"/>
  <c r="N172" i="120" s="1"/>
  <c r="F458" i="120"/>
  <c r="H268" i="120"/>
  <c r="N268" i="120" s="1"/>
  <c r="F554" i="120"/>
  <c r="F347" i="120"/>
  <c r="H61" i="120"/>
  <c r="N61" i="120" s="1"/>
  <c r="H93" i="120"/>
  <c r="N93" i="120" s="1"/>
  <c r="F379" i="120"/>
  <c r="H157" i="120"/>
  <c r="N157" i="120" s="1"/>
  <c r="F443" i="120"/>
  <c r="H189" i="120"/>
  <c r="N189" i="120" s="1"/>
  <c r="F475" i="120"/>
  <c r="H221" i="120"/>
  <c r="N221" i="120" s="1"/>
  <c r="F507" i="120"/>
  <c r="H253" i="120"/>
  <c r="N253" i="120" s="1"/>
  <c r="F539" i="120"/>
  <c r="H285" i="120"/>
  <c r="N285" i="120" s="1"/>
  <c r="F571" i="120"/>
  <c r="H60" i="120"/>
  <c r="N60" i="120" s="1"/>
  <c r="F346" i="120"/>
  <c r="F538" i="120"/>
  <c r="H252" i="120"/>
  <c r="N252" i="120" s="1"/>
  <c r="H46" i="120"/>
  <c r="N46" i="120" s="1"/>
  <c r="F332" i="120"/>
  <c r="H78" i="120"/>
  <c r="N78" i="120" s="1"/>
  <c r="F364" i="120"/>
  <c r="H110" i="120"/>
  <c r="N110" i="120" s="1"/>
  <c r="F396" i="120"/>
  <c r="H142" i="120"/>
  <c r="N142" i="120" s="1"/>
  <c r="F428" i="120"/>
  <c r="H174" i="120"/>
  <c r="N174" i="120" s="1"/>
  <c r="F460" i="120"/>
  <c r="H206" i="120"/>
  <c r="N206" i="120" s="1"/>
  <c r="F492" i="120"/>
  <c r="F524" i="120"/>
  <c r="H238" i="120"/>
  <c r="N238" i="120" s="1"/>
  <c r="H270" i="120"/>
  <c r="N270" i="120" s="1"/>
  <c r="F556" i="120"/>
  <c r="H333" i="120"/>
  <c r="N333" i="120" s="1"/>
  <c r="F619" i="120"/>
  <c r="H16" i="120"/>
  <c r="N16" i="120" s="1"/>
  <c r="F302" i="120"/>
  <c r="H48" i="120"/>
  <c r="N48" i="120" s="1"/>
  <c r="F334" i="120"/>
  <c r="F398" i="120"/>
  <c r="H112" i="120"/>
  <c r="N112" i="120" s="1"/>
  <c r="F430" i="120"/>
  <c r="H144" i="120"/>
  <c r="N144" i="120" s="1"/>
  <c r="F462" i="120"/>
  <c r="H176" i="120"/>
  <c r="N176" i="120" s="1"/>
  <c r="F526" i="120"/>
  <c r="H240" i="120"/>
  <c r="N240" i="120" s="1"/>
  <c r="F558" i="120"/>
  <c r="H272" i="120"/>
  <c r="N272" i="120" s="1"/>
  <c r="H107" i="120"/>
  <c r="N107" i="120" s="1"/>
  <c r="F393" i="120"/>
  <c r="F537" i="120"/>
  <c r="H251" i="120"/>
  <c r="N251" i="120" s="1"/>
  <c r="F601" i="120"/>
  <c r="H315" i="120"/>
  <c r="N315" i="120" s="1"/>
  <c r="H14" i="120"/>
  <c r="N14" i="120" s="1"/>
  <c r="G588" i="120"/>
  <c r="G874" i="120" s="1"/>
  <c r="G1160" i="120" s="1"/>
  <c r="G1446" i="120" s="1"/>
  <c r="G1732" i="120" s="1"/>
  <c r="G2018" i="120" s="1"/>
  <c r="O302" i="120"/>
  <c r="P302" i="120" s="1"/>
  <c r="H55" i="120"/>
  <c r="N55" i="120" s="1"/>
  <c r="F341" i="120"/>
  <c r="F373" i="120"/>
  <c r="H87" i="120"/>
  <c r="N87" i="120" s="1"/>
  <c r="F405" i="120"/>
  <c r="H119" i="120"/>
  <c r="N119" i="120" s="1"/>
  <c r="F437" i="120"/>
  <c r="H151" i="120"/>
  <c r="N151" i="120" s="1"/>
  <c r="F469" i="120"/>
  <c r="H183" i="120"/>
  <c r="N183" i="120" s="1"/>
  <c r="F501" i="120"/>
  <c r="H215" i="120"/>
  <c r="N215" i="120" s="1"/>
  <c r="F533" i="120"/>
  <c r="H247" i="120"/>
  <c r="N247" i="120" s="1"/>
  <c r="F565" i="120"/>
  <c r="H279" i="120"/>
  <c r="N279" i="120" s="1"/>
  <c r="H155" i="120"/>
  <c r="N155" i="120" s="1"/>
  <c r="F441" i="120"/>
  <c r="H148" i="120"/>
  <c r="N148" i="120" s="1"/>
  <c r="F434" i="120"/>
  <c r="F570" i="120"/>
  <c r="H284" i="120"/>
  <c r="N284" i="120" s="1"/>
  <c r="H26" i="120"/>
  <c r="N26" i="120" s="1"/>
  <c r="H44" i="120"/>
  <c r="N44" i="120" s="1"/>
  <c r="G2059" i="120"/>
  <c r="G2273" i="120"/>
  <c r="G1728" i="120"/>
  <c r="H447" i="120" l="1"/>
  <c r="N447" i="120" s="1"/>
  <c r="F733" i="120"/>
  <c r="H408" i="120"/>
  <c r="N408" i="120" s="1"/>
  <c r="F694" i="120"/>
  <c r="F701" i="120"/>
  <c r="H415" i="120"/>
  <c r="N415" i="120" s="1"/>
  <c r="H530" i="120"/>
  <c r="N530" i="120" s="1"/>
  <c r="F816" i="120"/>
  <c r="H560" i="120"/>
  <c r="N560" i="120" s="1"/>
  <c r="F846" i="120"/>
  <c r="H409" i="120"/>
  <c r="N409" i="120" s="1"/>
  <c r="F695" i="120"/>
  <c r="F708" i="120"/>
  <c r="H422" i="120"/>
  <c r="N422" i="120" s="1"/>
  <c r="F771" i="120"/>
  <c r="H485" i="120"/>
  <c r="N485" i="120" s="1"/>
  <c r="F643" i="120"/>
  <c r="H357" i="120"/>
  <c r="N357" i="120" s="1"/>
  <c r="F743" i="120"/>
  <c r="H457" i="120"/>
  <c r="N457" i="120" s="1"/>
  <c r="F762" i="120"/>
  <c r="H476" i="120"/>
  <c r="N476" i="120" s="1"/>
  <c r="H473" i="120"/>
  <c r="N473" i="120" s="1"/>
  <c r="F759" i="120"/>
  <c r="H363" i="120"/>
  <c r="N363" i="120" s="1"/>
  <c r="F649" i="120"/>
  <c r="F684" i="120"/>
  <c r="H398" i="120"/>
  <c r="N398" i="120" s="1"/>
  <c r="F780" i="120"/>
  <c r="H494" i="120"/>
  <c r="N494" i="120" s="1"/>
  <c r="F687" i="120"/>
  <c r="H401" i="120"/>
  <c r="N401" i="120" s="1"/>
  <c r="H377" i="120"/>
  <c r="N377" i="120" s="1"/>
  <c r="F663" i="120"/>
  <c r="F805" i="120"/>
  <c r="H519" i="120"/>
  <c r="N519" i="120" s="1"/>
  <c r="H372" i="120"/>
  <c r="N372" i="120" s="1"/>
  <c r="F658" i="120"/>
  <c r="F600" i="120"/>
  <c r="H314" i="120"/>
  <c r="N314" i="120" s="1"/>
  <c r="F814" i="120"/>
  <c r="H528" i="120"/>
  <c r="N528" i="120" s="1"/>
  <c r="F768" i="120"/>
  <c r="H482" i="120"/>
  <c r="N482" i="120" s="1"/>
  <c r="F893" i="120"/>
  <c r="H607" i="120"/>
  <c r="N607" i="120" s="1"/>
  <c r="F738" i="120"/>
  <c r="H452" i="120"/>
  <c r="N452" i="120" s="1"/>
  <c r="H499" i="120"/>
  <c r="N499" i="120" s="1"/>
  <c r="F785" i="120"/>
  <c r="F657" i="120"/>
  <c r="H371" i="120"/>
  <c r="N371" i="120" s="1"/>
  <c r="H423" i="120"/>
  <c r="N423" i="120" s="1"/>
  <c r="F709" i="120"/>
  <c r="F763" i="120"/>
  <c r="H477" i="120"/>
  <c r="N477" i="120" s="1"/>
  <c r="F635" i="120"/>
  <c r="H349" i="120"/>
  <c r="N349" i="120" s="1"/>
  <c r="F641" i="120"/>
  <c r="H355" i="120"/>
  <c r="N355" i="120" s="1"/>
  <c r="H456" i="120"/>
  <c r="N456" i="120" s="1"/>
  <c r="F742" i="120"/>
  <c r="H328" i="120"/>
  <c r="N328" i="120" s="1"/>
  <c r="F614" i="120"/>
  <c r="F845" i="120"/>
  <c r="H559" i="120"/>
  <c r="N559" i="120" s="1"/>
  <c r="F717" i="120"/>
  <c r="H431" i="120"/>
  <c r="N431" i="120" s="1"/>
  <c r="F920" i="120"/>
  <c r="H634" i="120"/>
  <c r="N634" i="120" s="1"/>
  <c r="F878" i="120"/>
  <c r="H592" i="120"/>
  <c r="N592" i="120" s="1"/>
  <c r="H534" i="120"/>
  <c r="N534" i="120" s="1"/>
  <c r="F820" i="120"/>
  <c r="H483" i="120"/>
  <c r="N483" i="120" s="1"/>
  <c r="F769" i="120"/>
  <c r="F856" i="120"/>
  <c r="H570" i="120"/>
  <c r="N570" i="120" s="1"/>
  <c r="F819" i="120"/>
  <c r="H533" i="120"/>
  <c r="N533" i="120" s="1"/>
  <c r="F691" i="120"/>
  <c r="H405" i="120"/>
  <c r="N405" i="120" s="1"/>
  <c r="F620" i="120"/>
  <c r="H334" i="120"/>
  <c r="N334" i="120" s="1"/>
  <c r="F682" i="120"/>
  <c r="H396" i="120"/>
  <c r="N396" i="120" s="1"/>
  <c r="F632" i="120"/>
  <c r="H346" i="120"/>
  <c r="N346" i="120" s="1"/>
  <c r="F761" i="120"/>
  <c r="H475" i="120"/>
  <c r="N475" i="120" s="1"/>
  <c r="F840" i="120"/>
  <c r="H554" i="120"/>
  <c r="N554" i="120" s="1"/>
  <c r="H417" i="120"/>
  <c r="N417" i="120" s="1"/>
  <c r="F703" i="120"/>
  <c r="H376" i="120"/>
  <c r="N376" i="120" s="1"/>
  <c r="F662" i="120"/>
  <c r="H511" i="120"/>
  <c r="N511" i="120" s="1"/>
  <c r="F797" i="120"/>
  <c r="F669" i="120"/>
  <c r="H383" i="120"/>
  <c r="N383" i="120" s="1"/>
  <c r="F792" i="120"/>
  <c r="H506" i="120"/>
  <c r="N506" i="120" s="1"/>
  <c r="F697" i="120"/>
  <c r="H411" i="120"/>
  <c r="N411" i="120" s="1"/>
  <c r="H546" i="120"/>
  <c r="N546" i="120" s="1"/>
  <c r="F832" i="120"/>
  <c r="H461" i="120"/>
  <c r="N461" i="120" s="1"/>
  <c r="F747" i="120"/>
  <c r="F587" i="120"/>
  <c r="H301" i="120"/>
  <c r="N301" i="120" s="1"/>
  <c r="H566" i="120"/>
  <c r="N566" i="120" s="1"/>
  <c r="F852" i="120"/>
  <c r="H400" i="120"/>
  <c r="N400" i="120" s="1"/>
  <c r="F686" i="120"/>
  <c r="F853" i="120"/>
  <c r="H567" i="120"/>
  <c r="N567" i="120" s="1"/>
  <c r="F725" i="120"/>
  <c r="H439" i="120"/>
  <c r="N439" i="120" s="1"/>
  <c r="F597" i="120"/>
  <c r="H311" i="120"/>
  <c r="N311" i="120" s="1"/>
  <c r="F804" i="120"/>
  <c r="H518" i="120"/>
  <c r="N518" i="120" s="1"/>
  <c r="F676" i="120"/>
  <c r="H390" i="120"/>
  <c r="N390" i="120" s="1"/>
  <c r="H610" i="120"/>
  <c r="N610" i="120" s="1"/>
  <c r="F896" i="120"/>
  <c r="F799" i="120"/>
  <c r="H513" i="120"/>
  <c r="N513" i="120" s="1"/>
  <c r="F737" i="120"/>
  <c r="H451" i="120"/>
  <c r="N451" i="120" s="1"/>
  <c r="F890" i="120"/>
  <c r="G1172" i="120"/>
  <c r="G1458" i="120" s="1"/>
  <c r="G1744" i="120" s="1"/>
  <c r="G2030" i="120" s="1"/>
  <c r="O886" i="120"/>
  <c r="P886" i="120" s="1"/>
  <c r="F739" i="120"/>
  <c r="H453" i="120"/>
  <c r="N453" i="120" s="1"/>
  <c r="F611" i="120"/>
  <c r="H325" i="120"/>
  <c r="N325" i="120" s="1"/>
  <c r="H317" i="120"/>
  <c r="N317" i="120" s="1"/>
  <c r="F603" i="120"/>
  <c r="F624" i="120"/>
  <c r="H338" i="120"/>
  <c r="N338" i="120" s="1"/>
  <c r="H436" i="120"/>
  <c r="N436" i="120" s="1"/>
  <c r="F722" i="120"/>
  <c r="H589" i="120"/>
  <c r="N589" i="120" s="1"/>
  <c r="F875" i="120"/>
  <c r="F751" i="120"/>
  <c r="H465" i="120"/>
  <c r="N465" i="120" s="1"/>
  <c r="H510" i="120"/>
  <c r="N510" i="120" s="1"/>
  <c r="F796" i="120"/>
  <c r="F668" i="120"/>
  <c r="H382" i="120"/>
  <c r="N382" i="120" s="1"/>
  <c r="H444" i="120"/>
  <c r="N444" i="120" s="1"/>
  <c r="F730" i="120"/>
  <c r="F745" i="120"/>
  <c r="H459" i="120"/>
  <c r="N459" i="120" s="1"/>
  <c r="H331" i="120"/>
  <c r="N331" i="120" s="1"/>
  <c r="F617" i="120"/>
  <c r="F773" i="120"/>
  <c r="H487" i="120"/>
  <c r="N487" i="120" s="1"/>
  <c r="F690" i="120"/>
  <c r="H404" i="120"/>
  <c r="N404" i="120" s="1"/>
  <c r="H598" i="120"/>
  <c r="N598" i="120" s="1"/>
  <c r="F884" i="120"/>
  <c r="H556" i="120"/>
  <c r="N556" i="120" s="1"/>
  <c r="F842" i="120"/>
  <c r="F847" i="120"/>
  <c r="H561" i="120"/>
  <c r="N561" i="120" s="1"/>
  <c r="F779" i="120"/>
  <c r="H493" i="120"/>
  <c r="N493" i="120" s="1"/>
  <c r="F704" i="120"/>
  <c r="H418" i="120"/>
  <c r="N418" i="120" s="1"/>
  <c r="F629" i="120"/>
  <c r="H343" i="120"/>
  <c r="N343" i="120" s="1"/>
  <c r="G868" i="120"/>
  <c r="H532" i="120"/>
  <c r="N532" i="120" s="1"/>
  <c r="F818" i="120"/>
  <c r="F606" i="120"/>
  <c r="H320" i="120"/>
  <c r="N320" i="120" s="1"/>
  <c r="F869" i="120"/>
  <c r="H583" i="120"/>
  <c r="N583" i="120" s="1"/>
  <c r="F720" i="120"/>
  <c r="H434" i="120"/>
  <c r="N434" i="120" s="1"/>
  <c r="F887" i="120"/>
  <c r="H601" i="120"/>
  <c r="N601" i="120" s="1"/>
  <c r="F812" i="120"/>
  <c r="H526" i="120"/>
  <c r="N526" i="120" s="1"/>
  <c r="H524" i="120"/>
  <c r="N524" i="120" s="1"/>
  <c r="F810" i="120"/>
  <c r="H504" i="120"/>
  <c r="N504" i="120" s="1"/>
  <c r="F790" i="120"/>
  <c r="F652" i="120"/>
  <c r="H366" i="120"/>
  <c r="N366" i="120" s="1"/>
  <c r="F741" i="120"/>
  <c r="H455" i="120"/>
  <c r="N455" i="120" s="1"/>
  <c r="F609" i="120"/>
  <c r="H323" i="120"/>
  <c r="N323" i="120" s="1"/>
  <c r="F664" i="120"/>
  <c r="H378" i="120"/>
  <c r="N378" i="120" s="1"/>
  <c r="F834" i="120"/>
  <c r="H548" i="120"/>
  <c r="N548" i="120" s="1"/>
  <c r="F706" i="120"/>
  <c r="H420" i="120"/>
  <c r="N420" i="120" s="1"/>
  <c r="F655" i="120"/>
  <c r="H369" i="120"/>
  <c r="N369" i="120" s="1"/>
  <c r="H467" i="120"/>
  <c r="N467" i="120" s="1"/>
  <c r="F753" i="120"/>
  <c r="F800" i="120"/>
  <c r="H514" i="120"/>
  <c r="N514" i="120" s="1"/>
  <c r="G604" i="120"/>
  <c r="G890" i="120" s="1"/>
  <c r="G1176" i="120" s="1"/>
  <c r="G1462" i="120" s="1"/>
  <c r="G1748" i="120" s="1"/>
  <c r="G2034" i="120" s="1"/>
  <c r="O318" i="120"/>
  <c r="P318" i="120" s="1"/>
  <c r="H445" i="120"/>
  <c r="N445" i="120" s="1"/>
  <c r="F731" i="120"/>
  <c r="H337" i="120"/>
  <c r="N337" i="120" s="1"/>
  <c r="F623" i="120"/>
  <c r="H416" i="120"/>
  <c r="N416" i="120" s="1"/>
  <c r="F702" i="120"/>
  <c r="F784" i="120"/>
  <c r="H498" i="120"/>
  <c r="N498" i="120" s="1"/>
  <c r="H552" i="120"/>
  <c r="N552" i="120" s="1"/>
  <c r="F838" i="120"/>
  <c r="H424" i="120"/>
  <c r="N424" i="120" s="1"/>
  <c r="F710" i="120"/>
  <c r="F813" i="120"/>
  <c r="H527" i="120"/>
  <c r="N527" i="120" s="1"/>
  <c r="F685" i="120"/>
  <c r="H399" i="120"/>
  <c r="N399" i="120" s="1"/>
  <c r="H313" i="120"/>
  <c r="N313" i="120" s="1"/>
  <c r="F599" i="120"/>
  <c r="H572" i="120"/>
  <c r="N572" i="120" s="1"/>
  <c r="F858" i="120"/>
  <c r="H316" i="120"/>
  <c r="N316" i="120" s="1"/>
  <c r="F602" i="120"/>
  <c r="H329" i="120"/>
  <c r="N329" i="120" s="1"/>
  <c r="F615" i="120"/>
  <c r="F767" i="120"/>
  <c r="H481" i="120"/>
  <c r="N481" i="120" s="1"/>
  <c r="H406" i="120"/>
  <c r="N406" i="120" s="1"/>
  <c r="F692" i="120"/>
  <c r="F705" i="120"/>
  <c r="H419" i="120"/>
  <c r="N419" i="120" s="1"/>
  <c r="F851" i="120"/>
  <c r="H565" i="120"/>
  <c r="N565" i="120" s="1"/>
  <c r="F723" i="120"/>
  <c r="H437" i="120"/>
  <c r="N437" i="120" s="1"/>
  <c r="H428" i="120"/>
  <c r="N428" i="120" s="1"/>
  <c r="F714" i="120"/>
  <c r="H507" i="120"/>
  <c r="N507" i="120" s="1"/>
  <c r="F793" i="120"/>
  <c r="H536" i="120"/>
  <c r="N536" i="120" s="1"/>
  <c r="F822" i="120"/>
  <c r="F837" i="120"/>
  <c r="H551" i="120"/>
  <c r="N551" i="120" s="1"/>
  <c r="H521" i="120"/>
  <c r="N521" i="120" s="1"/>
  <c r="F807" i="120"/>
  <c r="H512" i="120"/>
  <c r="N512" i="120" s="1"/>
  <c r="F798" i="120"/>
  <c r="F645" i="120"/>
  <c r="H359" i="120"/>
  <c r="N359" i="120" s="1"/>
  <c r="F647" i="120"/>
  <c r="H361" i="120"/>
  <c r="N361" i="120" s="1"/>
  <c r="F639" i="120"/>
  <c r="H353" i="120"/>
  <c r="N353" i="120" s="1"/>
  <c r="F640" i="120"/>
  <c r="H354" i="120"/>
  <c r="N354" i="120" s="1"/>
  <c r="F828" i="120"/>
  <c r="H542" i="120"/>
  <c r="N542" i="120" s="1"/>
  <c r="F700" i="120"/>
  <c r="H414" i="120"/>
  <c r="N414" i="120" s="1"/>
  <c r="F777" i="120"/>
  <c r="H491" i="120"/>
  <c r="N491" i="120" s="1"/>
  <c r="H558" i="120"/>
  <c r="N558" i="120" s="1"/>
  <c r="F844" i="120"/>
  <c r="F824" i="120"/>
  <c r="H538" i="120"/>
  <c r="N538" i="120" s="1"/>
  <c r="F633" i="120"/>
  <c r="H347" i="120"/>
  <c r="N347" i="120" s="1"/>
  <c r="F829" i="120"/>
  <c r="H543" i="120"/>
  <c r="N543" i="120" s="1"/>
  <c r="H631" i="120"/>
  <c r="N631" i="120" s="1"/>
  <c r="F917" i="120"/>
  <c r="H310" i="120"/>
  <c r="N310" i="120" s="1"/>
  <c r="F596" i="120"/>
  <c r="F787" i="120"/>
  <c r="H501" i="120"/>
  <c r="N501" i="120" s="1"/>
  <c r="F659" i="120"/>
  <c r="H373" i="120"/>
  <c r="N373" i="120" s="1"/>
  <c r="F588" i="120"/>
  <c r="H302" i="120"/>
  <c r="N302" i="120" s="1"/>
  <c r="F778" i="120"/>
  <c r="H492" i="120"/>
  <c r="N492" i="120" s="1"/>
  <c r="H364" i="120"/>
  <c r="N364" i="120" s="1"/>
  <c r="F650" i="120"/>
  <c r="H571" i="120"/>
  <c r="N571" i="120" s="1"/>
  <c r="F857" i="120"/>
  <c r="H443" i="120"/>
  <c r="N443" i="120" s="1"/>
  <c r="F729" i="120"/>
  <c r="H458" i="120"/>
  <c r="N458" i="120" s="1"/>
  <c r="F744" i="120"/>
  <c r="F758" i="120"/>
  <c r="H472" i="120"/>
  <c r="N472" i="120" s="1"/>
  <c r="F630" i="120"/>
  <c r="H344" i="120"/>
  <c r="N344" i="120" s="1"/>
  <c r="F735" i="120"/>
  <c r="H449" i="120"/>
  <c r="N449" i="120" s="1"/>
  <c r="F765" i="120"/>
  <c r="H479" i="120"/>
  <c r="N479" i="120" s="1"/>
  <c r="H351" i="120"/>
  <c r="N351" i="120" s="1"/>
  <c r="F637" i="120"/>
  <c r="H586" i="120"/>
  <c r="N586" i="120" s="1"/>
  <c r="F872" i="120"/>
  <c r="F843" i="120"/>
  <c r="H557" i="120"/>
  <c r="N557" i="120" s="1"/>
  <c r="F715" i="120"/>
  <c r="H429" i="120"/>
  <c r="N429" i="120" s="1"/>
  <c r="H470" i="120"/>
  <c r="N470" i="120" s="1"/>
  <c r="F756" i="120"/>
  <c r="F815" i="120"/>
  <c r="H529" i="120"/>
  <c r="N529" i="120" s="1"/>
  <c r="H496" i="120"/>
  <c r="N496" i="120" s="1"/>
  <c r="F782" i="120"/>
  <c r="F654" i="120"/>
  <c r="H368" i="120"/>
  <c r="N368" i="120" s="1"/>
  <c r="H407" i="120"/>
  <c r="N407" i="120" s="1"/>
  <c r="F693" i="120"/>
  <c r="H497" i="120"/>
  <c r="N497" i="120" s="1"/>
  <c r="F783" i="120"/>
  <c r="F772" i="120"/>
  <c r="H486" i="120"/>
  <c r="N486" i="120" s="1"/>
  <c r="F644" i="120"/>
  <c r="H358" i="120"/>
  <c r="N358" i="120" s="1"/>
  <c r="O889" i="120"/>
  <c r="P889" i="120" s="1"/>
  <c r="G1175" i="120"/>
  <c r="G1461" i="120" s="1"/>
  <c r="G1747" i="120" s="1"/>
  <c r="G2033" i="120" s="1"/>
  <c r="F593" i="120"/>
  <c r="H307" i="120"/>
  <c r="N307" i="120" s="1"/>
  <c r="F752" i="120"/>
  <c r="H466" i="120"/>
  <c r="N466" i="120" s="1"/>
  <c r="F673" i="120"/>
  <c r="H387" i="120"/>
  <c r="N387" i="120" s="1"/>
  <c r="F835" i="120"/>
  <c r="H549" i="120"/>
  <c r="N549" i="120" s="1"/>
  <c r="F707" i="120"/>
  <c r="H421" i="120"/>
  <c r="N421" i="120" s="1"/>
  <c r="H553" i="120"/>
  <c r="N553" i="120" s="1"/>
  <c r="F839" i="120"/>
  <c r="H394" i="120"/>
  <c r="N394" i="120" s="1"/>
  <c r="F680" i="120"/>
  <c r="H562" i="120"/>
  <c r="N562" i="120" s="1"/>
  <c r="F848" i="120"/>
  <c r="F764" i="120"/>
  <c r="H478" i="120"/>
  <c r="N478" i="120" s="1"/>
  <c r="F636" i="120"/>
  <c r="H350" i="120"/>
  <c r="N350" i="120" s="1"/>
  <c r="F698" i="120"/>
  <c r="H412" i="120"/>
  <c r="N412" i="120" s="1"/>
  <c r="F841" i="120"/>
  <c r="H555" i="120"/>
  <c r="N555" i="120" s="1"/>
  <c r="H427" i="120"/>
  <c r="N427" i="120" s="1"/>
  <c r="F713" i="120"/>
  <c r="F899" i="120"/>
  <c r="H613" i="120"/>
  <c r="N613" i="120" s="1"/>
  <c r="H340" i="120"/>
  <c r="N340" i="120" s="1"/>
  <c r="F626" i="120"/>
  <c r="F577" i="120"/>
  <c r="F582" i="120"/>
  <c r="H296" i="120"/>
  <c r="F651" i="120"/>
  <c r="H365" i="120"/>
  <c r="N365" i="120" s="1"/>
  <c r="F718" i="120"/>
  <c r="H432" i="120"/>
  <c r="N432" i="120" s="1"/>
  <c r="F757" i="120"/>
  <c r="H471" i="120"/>
  <c r="N471" i="120" s="1"/>
  <c r="F836" i="120"/>
  <c r="H550" i="120"/>
  <c r="N550" i="120" s="1"/>
  <c r="H438" i="120"/>
  <c r="N438" i="120" s="1"/>
  <c r="F724" i="120"/>
  <c r="F754" i="120"/>
  <c r="H468" i="120"/>
  <c r="N468" i="120" s="1"/>
  <c r="F727" i="120"/>
  <c r="H441" i="120"/>
  <c r="N441" i="120" s="1"/>
  <c r="H341" i="120"/>
  <c r="N341" i="120" s="1"/>
  <c r="F627" i="120"/>
  <c r="H537" i="120"/>
  <c r="N537" i="120" s="1"/>
  <c r="F823" i="120"/>
  <c r="F748" i="120"/>
  <c r="H462" i="120"/>
  <c r="N462" i="120" s="1"/>
  <c r="H305" i="120"/>
  <c r="N305" i="120" s="1"/>
  <c r="F591" i="120"/>
  <c r="F696" i="120"/>
  <c r="H410" i="120"/>
  <c r="N410" i="120" s="1"/>
  <c r="F688" i="120"/>
  <c r="H402" i="120"/>
  <c r="N402" i="120" s="1"/>
  <c r="F677" i="120"/>
  <c r="H391" i="120"/>
  <c r="N391" i="120" s="1"/>
  <c r="F808" i="120"/>
  <c r="H522" i="120"/>
  <c r="N522" i="120" s="1"/>
  <c r="F671" i="120"/>
  <c r="H385" i="120"/>
  <c r="N385" i="120" s="1"/>
  <c r="F821" i="120"/>
  <c r="H535" i="120"/>
  <c r="N535" i="120" s="1"/>
  <c r="G1480" i="120"/>
  <c r="G1766" i="120" s="1"/>
  <c r="G2052" i="120" s="1"/>
  <c r="F612" i="120"/>
  <c r="H326" i="120"/>
  <c r="N326" i="120" s="1"/>
  <c r="H516" i="120"/>
  <c r="N516" i="120" s="1"/>
  <c r="F802" i="120"/>
  <c r="H388" i="120"/>
  <c r="N388" i="120" s="1"/>
  <c r="F674" i="120"/>
  <c r="H490" i="120"/>
  <c r="N490" i="120" s="1"/>
  <c r="F776" i="120"/>
  <c r="F721" i="120"/>
  <c r="H435" i="120"/>
  <c r="N435" i="120" s="1"/>
  <c r="H425" i="120"/>
  <c r="N425" i="120" s="1"/>
  <c r="F711" i="120"/>
  <c r="H362" i="120"/>
  <c r="N362" i="120" s="1"/>
  <c r="F648" i="120"/>
  <c r="F699" i="120"/>
  <c r="H413" i="120"/>
  <c r="N413" i="120" s="1"/>
  <c r="H576" i="120"/>
  <c r="N576" i="120" s="1"/>
  <c r="F862" i="120"/>
  <c r="H384" i="120"/>
  <c r="N384" i="120" s="1"/>
  <c r="F670" i="120"/>
  <c r="F594" i="120"/>
  <c r="H308" i="120"/>
  <c r="N308" i="120" s="1"/>
  <c r="H520" i="120"/>
  <c r="N520" i="120" s="1"/>
  <c r="F806" i="120"/>
  <c r="F678" i="120"/>
  <c r="H392" i="120"/>
  <c r="N392" i="120" s="1"/>
  <c r="F781" i="120"/>
  <c r="H495" i="120"/>
  <c r="N495" i="120" s="1"/>
  <c r="H367" i="120"/>
  <c r="N367" i="120" s="1"/>
  <c r="F653" i="120"/>
  <c r="F736" i="120"/>
  <c r="H450" i="120"/>
  <c r="N450" i="120" s="1"/>
  <c r="H574" i="120"/>
  <c r="N574" i="120" s="1"/>
  <c r="F860" i="120"/>
  <c r="H540" i="120"/>
  <c r="N540" i="120" s="1"/>
  <c r="F826" i="120"/>
  <c r="H299" i="120"/>
  <c r="N299" i="120" s="1"/>
  <c r="F585" i="120"/>
  <c r="F859" i="120"/>
  <c r="H573" i="120"/>
  <c r="N573" i="120" s="1"/>
  <c r="H595" i="120"/>
  <c r="N595" i="120" s="1"/>
  <c r="F881" i="120"/>
  <c r="F827" i="120"/>
  <c r="H541" i="120"/>
  <c r="N541" i="120" s="1"/>
  <c r="F755" i="120"/>
  <c r="H469" i="120"/>
  <c r="N469" i="120" s="1"/>
  <c r="H393" i="120"/>
  <c r="N393" i="120" s="1"/>
  <c r="F679" i="120"/>
  <c r="H619" i="120"/>
  <c r="N619" i="120" s="1"/>
  <c r="F905" i="120"/>
  <c r="F746" i="120"/>
  <c r="H460" i="120"/>
  <c r="N460" i="120" s="1"/>
  <c r="F618" i="120"/>
  <c r="H332" i="120"/>
  <c r="N332" i="120" s="1"/>
  <c r="H539" i="120"/>
  <c r="N539" i="120" s="1"/>
  <c r="F825" i="120"/>
  <c r="F665" i="120"/>
  <c r="H379" i="120"/>
  <c r="N379" i="120" s="1"/>
  <c r="H616" i="120"/>
  <c r="N616" i="120" s="1"/>
  <c r="F902" i="120"/>
  <c r="F854" i="120"/>
  <c r="H568" i="120"/>
  <c r="N568" i="120" s="1"/>
  <c r="H440" i="120"/>
  <c r="N440" i="120" s="1"/>
  <c r="F726" i="120"/>
  <c r="F608" i="120"/>
  <c r="H322" i="120"/>
  <c r="N322" i="120" s="1"/>
  <c r="F855" i="120"/>
  <c r="H569" i="120"/>
  <c r="N569" i="120" s="1"/>
  <c r="H291" i="120"/>
  <c r="N10" i="120"/>
  <c r="N291" i="120" s="1"/>
  <c r="F811" i="120"/>
  <c r="H525" i="120"/>
  <c r="N525" i="120" s="1"/>
  <c r="F683" i="120"/>
  <c r="H397" i="120"/>
  <c r="N397" i="120" s="1"/>
  <c r="H625" i="120"/>
  <c r="N625" i="120" s="1"/>
  <c r="F911" i="120"/>
  <c r="F660" i="120"/>
  <c r="H374" i="120"/>
  <c r="N374" i="120" s="1"/>
  <c r="H464" i="120"/>
  <c r="N464" i="120" s="1"/>
  <c r="F750" i="120"/>
  <c r="H375" i="120"/>
  <c r="N375" i="120" s="1"/>
  <c r="F661" i="120"/>
  <c r="F740" i="120"/>
  <c r="H454" i="120"/>
  <c r="N454" i="120" s="1"/>
  <c r="F849" i="120"/>
  <c r="H563" i="120"/>
  <c r="N563" i="120" s="1"/>
  <c r="F734" i="120"/>
  <c r="H448" i="120"/>
  <c r="N448" i="120" s="1"/>
  <c r="F672" i="120"/>
  <c r="H386" i="120"/>
  <c r="N386" i="120" s="1"/>
  <c r="F803" i="120"/>
  <c r="H517" i="120"/>
  <c r="N517" i="120" s="1"/>
  <c r="F675" i="120"/>
  <c r="H389" i="120"/>
  <c r="N389" i="120" s="1"/>
  <c r="F775" i="120"/>
  <c r="H489" i="120"/>
  <c r="N489" i="120" s="1"/>
  <c r="H505" i="120"/>
  <c r="N505" i="120" s="1"/>
  <c r="F791" i="120"/>
  <c r="F831" i="120"/>
  <c r="H545" i="120"/>
  <c r="N545" i="120" s="1"/>
  <c r="F732" i="120"/>
  <c r="H446" i="120"/>
  <c r="N446" i="120" s="1"/>
  <c r="F666" i="120"/>
  <c r="H380" i="120"/>
  <c r="N380" i="120" s="1"/>
  <c r="F728" i="120"/>
  <c r="H442" i="120"/>
  <c r="N442" i="120" s="1"/>
  <c r="H523" i="120"/>
  <c r="N523" i="120" s="1"/>
  <c r="F809" i="120"/>
  <c r="F681" i="120"/>
  <c r="H395" i="120"/>
  <c r="N395" i="120" s="1"/>
  <c r="F914" i="120"/>
  <c r="H628" i="120"/>
  <c r="N628" i="120" s="1"/>
  <c r="F712" i="120"/>
  <c r="H426" i="120"/>
  <c r="N426" i="120" s="1"/>
  <c r="H564" i="120"/>
  <c r="N564" i="120" s="1"/>
  <c r="F850" i="120"/>
  <c r="F760" i="120"/>
  <c r="H474" i="120"/>
  <c r="N474" i="120" s="1"/>
  <c r="F716" i="120"/>
  <c r="H430" i="120"/>
  <c r="N430" i="120" s="1"/>
  <c r="H575" i="120"/>
  <c r="N575" i="120" s="1"/>
  <c r="F861" i="120"/>
  <c r="H319" i="120"/>
  <c r="N319" i="120" s="1"/>
  <c r="F605" i="120"/>
  <c r="F908" i="120"/>
  <c r="H622" i="120"/>
  <c r="N622" i="120" s="1"/>
  <c r="F786" i="120"/>
  <c r="H500" i="120"/>
  <c r="N500" i="120" s="1"/>
  <c r="H304" i="120"/>
  <c r="N304" i="120" s="1"/>
  <c r="F590" i="120"/>
  <c r="F789" i="120"/>
  <c r="H503" i="120"/>
  <c r="N503" i="120" s="1"/>
  <c r="H484" i="120"/>
  <c r="N484" i="120" s="1"/>
  <c r="F770" i="120"/>
  <c r="H356" i="120"/>
  <c r="N356" i="120" s="1"/>
  <c r="F642" i="120"/>
  <c r="F584" i="120"/>
  <c r="H298" i="120"/>
  <c r="N298" i="120" s="1"/>
  <c r="F817" i="120"/>
  <c r="H531" i="120"/>
  <c r="N531" i="120" s="1"/>
  <c r="H403" i="120"/>
  <c r="N403" i="120" s="1"/>
  <c r="F689" i="120"/>
  <c r="H352" i="120"/>
  <c r="N352" i="120" s="1"/>
  <c r="F638" i="120"/>
  <c r="F801" i="120"/>
  <c r="H515" i="120"/>
  <c r="N515" i="120" s="1"/>
  <c r="G577" i="120"/>
  <c r="H509" i="120"/>
  <c r="N509" i="120" s="1"/>
  <c r="F795" i="120"/>
  <c r="F667" i="120"/>
  <c r="H381" i="120"/>
  <c r="N381" i="120" s="1"/>
  <c r="F656" i="120"/>
  <c r="H370" i="120"/>
  <c r="N370" i="120" s="1"/>
  <c r="H544" i="120"/>
  <c r="N544" i="120" s="1"/>
  <c r="F830" i="120"/>
  <c r="H502" i="120"/>
  <c r="N502" i="120" s="1"/>
  <c r="F788" i="120"/>
  <c r="H433" i="120"/>
  <c r="N433" i="120" s="1"/>
  <c r="F719" i="120"/>
  <c r="H488" i="120"/>
  <c r="N488" i="120" s="1"/>
  <c r="F774" i="120"/>
  <c r="H360" i="120"/>
  <c r="N360" i="120" s="1"/>
  <c r="F646" i="120"/>
  <c r="F749" i="120"/>
  <c r="H463" i="120"/>
  <c r="N463" i="120" s="1"/>
  <c r="F621" i="120"/>
  <c r="H335" i="120"/>
  <c r="N335" i="120" s="1"/>
  <c r="H508" i="120"/>
  <c r="N508" i="120" s="1"/>
  <c r="F794" i="120"/>
  <c r="H480" i="120"/>
  <c r="N480" i="120" s="1"/>
  <c r="F766" i="120"/>
  <c r="F833" i="120"/>
  <c r="H547" i="120"/>
  <c r="N547" i="120" s="1"/>
  <c r="G2014" i="120"/>
  <c r="F932" i="120" l="1"/>
  <c r="H646" i="120"/>
  <c r="N646" i="120" s="1"/>
  <c r="F870" i="120"/>
  <c r="H584" i="120"/>
  <c r="N584" i="120" s="1"/>
  <c r="F1077" i="120"/>
  <c r="H791" i="120"/>
  <c r="N791" i="120" s="1"/>
  <c r="F1167" i="120"/>
  <c r="H881" i="120"/>
  <c r="N881" i="120" s="1"/>
  <c r="F1148" i="120"/>
  <c r="H862" i="120"/>
  <c r="N862" i="120" s="1"/>
  <c r="F1122" i="120"/>
  <c r="H836" i="120"/>
  <c r="N836" i="120" s="1"/>
  <c r="H582" i="120"/>
  <c r="F868" i="120"/>
  <c r="F863" i="120"/>
  <c r="F1134" i="120"/>
  <c r="H848" i="120"/>
  <c r="N848" i="120" s="1"/>
  <c r="H693" i="120"/>
  <c r="N693" i="120" s="1"/>
  <c r="F979" i="120"/>
  <c r="F923" i="120"/>
  <c r="H637" i="120"/>
  <c r="N637" i="120" s="1"/>
  <c r="H599" i="120"/>
  <c r="N599" i="120" s="1"/>
  <c r="F885" i="120"/>
  <c r="H731" i="120"/>
  <c r="N731" i="120" s="1"/>
  <c r="F1017" i="120"/>
  <c r="F1133" i="120"/>
  <c r="H847" i="120"/>
  <c r="N847" i="120" s="1"/>
  <c r="F1138" i="120"/>
  <c r="H852" i="120"/>
  <c r="N852" i="120" s="1"/>
  <c r="H662" i="120"/>
  <c r="N662" i="120" s="1"/>
  <c r="F948" i="120"/>
  <c r="H614" i="120"/>
  <c r="N614" i="120" s="1"/>
  <c r="F900" i="120"/>
  <c r="F1102" i="120"/>
  <c r="H816" i="120"/>
  <c r="N816" i="120" s="1"/>
  <c r="F942" i="120"/>
  <c r="H656" i="120"/>
  <c r="N656" i="120" s="1"/>
  <c r="H638" i="120"/>
  <c r="N638" i="120" s="1"/>
  <c r="F924" i="120"/>
  <c r="F928" i="120"/>
  <c r="H642" i="120"/>
  <c r="N642" i="120" s="1"/>
  <c r="F998" i="120"/>
  <c r="H712" i="120"/>
  <c r="N712" i="120" s="1"/>
  <c r="F1014" i="120"/>
  <c r="H728" i="120"/>
  <c r="N728" i="120" s="1"/>
  <c r="H672" i="120"/>
  <c r="N672" i="120" s="1"/>
  <c r="F958" i="120"/>
  <c r="H683" i="120"/>
  <c r="N683" i="120" s="1"/>
  <c r="F969" i="120"/>
  <c r="F894" i="120"/>
  <c r="H608" i="120"/>
  <c r="N608" i="120" s="1"/>
  <c r="F951" i="120"/>
  <c r="H665" i="120"/>
  <c r="N665" i="120" s="1"/>
  <c r="F964" i="120"/>
  <c r="H678" i="120"/>
  <c r="N678" i="120" s="1"/>
  <c r="F1007" i="120"/>
  <c r="H721" i="120"/>
  <c r="N721" i="120" s="1"/>
  <c r="F898" i="120"/>
  <c r="H612" i="120"/>
  <c r="N612" i="120" s="1"/>
  <c r="F1094" i="120"/>
  <c r="H808" i="120"/>
  <c r="N808" i="120" s="1"/>
  <c r="F1013" i="120"/>
  <c r="H727" i="120"/>
  <c r="N727" i="120" s="1"/>
  <c r="H841" i="120"/>
  <c r="N841" i="120" s="1"/>
  <c r="F1127" i="120"/>
  <c r="F1121" i="120"/>
  <c r="H835" i="120"/>
  <c r="N835" i="120" s="1"/>
  <c r="F1044" i="120"/>
  <c r="H758" i="120"/>
  <c r="N758" i="120" s="1"/>
  <c r="F1073" i="120"/>
  <c r="H787" i="120"/>
  <c r="N787" i="120" s="1"/>
  <c r="F919" i="120"/>
  <c r="H633" i="120"/>
  <c r="N633" i="120" s="1"/>
  <c r="F986" i="120"/>
  <c r="H700" i="120"/>
  <c r="N700" i="120" s="1"/>
  <c r="F933" i="120"/>
  <c r="H647" i="120"/>
  <c r="N647" i="120" s="1"/>
  <c r="F1123" i="120"/>
  <c r="H837" i="120"/>
  <c r="N837" i="120" s="1"/>
  <c r="F1009" i="120"/>
  <c r="H723" i="120"/>
  <c r="N723" i="120" s="1"/>
  <c r="F1053" i="120"/>
  <c r="H767" i="120"/>
  <c r="N767" i="120" s="1"/>
  <c r="F941" i="120"/>
  <c r="H655" i="120"/>
  <c r="N655" i="120" s="1"/>
  <c r="F895" i="120"/>
  <c r="H609" i="120"/>
  <c r="N609" i="120" s="1"/>
  <c r="F1128" i="120"/>
  <c r="H842" i="120"/>
  <c r="N842" i="120" s="1"/>
  <c r="H773" i="120"/>
  <c r="N773" i="120" s="1"/>
  <c r="F1059" i="120"/>
  <c r="F954" i="120"/>
  <c r="H668" i="120"/>
  <c r="N668" i="120" s="1"/>
  <c r="H739" i="120"/>
  <c r="N739" i="120" s="1"/>
  <c r="F1025" i="120"/>
  <c r="H799" i="120"/>
  <c r="N799" i="120" s="1"/>
  <c r="F1085" i="120"/>
  <c r="H597" i="120"/>
  <c r="N597" i="120" s="1"/>
  <c r="F883" i="120"/>
  <c r="F983" i="120"/>
  <c r="H697" i="120"/>
  <c r="N697" i="120" s="1"/>
  <c r="F918" i="120"/>
  <c r="H632" i="120"/>
  <c r="N632" i="120" s="1"/>
  <c r="H819" i="120"/>
  <c r="N819" i="120" s="1"/>
  <c r="F1105" i="120"/>
  <c r="F1164" i="120"/>
  <c r="H878" i="120"/>
  <c r="N878" i="120" s="1"/>
  <c r="H763" i="120"/>
  <c r="N763" i="120" s="1"/>
  <c r="F1049" i="120"/>
  <c r="H738" i="120"/>
  <c r="N738" i="120" s="1"/>
  <c r="F1024" i="120"/>
  <c r="H600" i="120"/>
  <c r="N600" i="120" s="1"/>
  <c r="F886" i="120"/>
  <c r="F973" i="120"/>
  <c r="H687" i="120"/>
  <c r="N687" i="120" s="1"/>
  <c r="H771" i="120"/>
  <c r="N771" i="120" s="1"/>
  <c r="F1057" i="120"/>
  <c r="H719" i="120"/>
  <c r="N719" i="120" s="1"/>
  <c r="F1005" i="120"/>
  <c r="H786" i="120"/>
  <c r="N786" i="120" s="1"/>
  <c r="F1072" i="120"/>
  <c r="H716" i="120"/>
  <c r="N716" i="120" s="1"/>
  <c r="F1002" i="120"/>
  <c r="F1036" i="120"/>
  <c r="H750" i="120"/>
  <c r="N750" i="120" s="1"/>
  <c r="H726" i="120"/>
  <c r="N726" i="120" s="1"/>
  <c r="F1012" i="120"/>
  <c r="F1111" i="120"/>
  <c r="H825" i="120"/>
  <c r="N825" i="120" s="1"/>
  <c r="F965" i="120"/>
  <c r="H679" i="120"/>
  <c r="N679" i="120" s="1"/>
  <c r="F1092" i="120"/>
  <c r="H806" i="120"/>
  <c r="N806" i="120" s="1"/>
  <c r="F1062" i="120"/>
  <c r="H776" i="120"/>
  <c r="N776" i="120" s="1"/>
  <c r="H757" i="120"/>
  <c r="N757" i="120" s="1"/>
  <c r="F1043" i="120"/>
  <c r="F912" i="120"/>
  <c r="H626" i="120"/>
  <c r="N626" i="120" s="1"/>
  <c r="F966" i="120"/>
  <c r="H680" i="120"/>
  <c r="N680" i="120" s="1"/>
  <c r="F1030" i="120"/>
  <c r="H744" i="120"/>
  <c r="N744" i="120" s="1"/>
  <c r="H596" i="120"/>
  <c r="N596" i="120" s="1"/>
  <c r="F882" i="120"/>
  <c r="F1108" i="120"/>
  <c r="H822" i="120"/>
  <c r="N822" i="120" s="1"/>
  <c r="F901" i="120"/>
  <c r="H615" i="120"/>
  <c r="N615" i="120" s="1"/>
  <c r="F1155" i="120"/>
  <c r="H869" i="120"/>
  <c r="N869" i="120" s="1"/>
  <c r="F915" i="120"/>
  <c r="H629" i="120"/>
  <c r="N629" i="120" s="1"/>
  <c r="H617" i="120"/>
  <c r="N617" i="120" s="1"/>
  <c r="F903" i="120"/>
  <c r="F1082" i="120"/>
  <c r="H796" i="120"/>
  <c r="N796" i="120" s="1"/>
  <c r="F1182" i="120"/>
  <c r="H896" i="120"/>
  <c r="N896" i="120" s="1"/>
  <c r="H703" i="120"/>
  <c r="N703" i="120" s="1"/>
  <c r="F989" i="120"/>
  <c r="F1028" i="120"/>
  <c r="H742" i="120"/>
  <c r="N742" i="120" s="1"/>
  <c r="H709" i="120"/>
  <c r="N709" i="120" s="1"/>
  <c r="F995" i="120"/>
  <c r="F944" i="120"/>
  <c r="H658" i="120"/>
  <c r="N658" i="120" s="1"/>
  <c r="F1103" i="120"/>
  <c r="H817" i="120"/>
  <c r="N817" i="120" s="1"/>
  <c r="H759" i="120"/>
  <c r="N759" i="120" s="1"/>
  <c r="F1045" i="120"/>
  <c r="H770" i="120"/>
  <c r="N770" i="120" s="1"/>
  <c r="F1056" i="120"/>
  <c r="F985" i="120"/>
  <c r="H699" i="120"/>
  <c r="N699" i="120" s="1"/>
  <c r="F963" i="120"/>
  <c r="H677" i="120"/>
  <c r="N677" i="120" s="1"/>
  <c r="H748" i="120"/>
  <c r="N748" i="120" s="1"/>
  <c r="F1034" i="120"/>
  <c r="F984" i="120"/>
  <c r="H698" i="120"/>
  <c r="N698" i="120" s="1"/>
  <c r="F959" i="120"/>
  <c r="H673" i="120"/>
  <c r="N673" i="120" s="1"/>
  <c r="F930" i="120"/>
  <c r="H644" i="120"/>
  <c r="N644" i="120" s="1"/>
  <c r="H654" i="120"/>
  <c r="N654" i="120" s="1"/>
  <c r="F940" i="120"/>
  <c r="F1001" i="120"/>
  <c r="H715" i="120"/>
  <c r="N715" i="120" s="1"/>
  <c r="H765" i="120"/>
  <c r="N765" i="120" s="1"/>
  <c r="F1051" i="120"/>
  <c r="H778" i="120"/>
  <c r="N778" i="120" s="1"/>
  <c r="F1064" i="120"/>
  <c r="F1110" i="120"/>
  <c r="H824" i="120"/>
  <c r="N824" i="120" s="1"/>
  <c r="F1114" i="120"/>
  <c r="H828" i="120"/>
  <c r="N828" i="120" s="1"/>
  <c r="F931" i="120"/>
  <c r="H645" i="120"/>
  <c r="N645" i="120" s="1"/>
  <c r="H851" i="120"/>
  <c r="N851" i="120" s="1"/>
  <c r="F1137" i="120"/>
  <c r="F971" i="120"/>
  <c r="H685" i="120"/>
  <c r="N685" i="120" s="1"/>
  <c r="F1070" i="120"/>
  <c r="H784" i="120"/>
  <c r="N784" i="120" s="1"/>
  <c r="F992" i="120"/>
  <c r="H706" i="120"/>
  <c r="N706" i="120" s="1"/>
  <c r="H741" i="120"/>
  <c r="N741" i="120" s="1"/>
  <c r="F1027" i="120"/>
  <c r="H812" i="120"/>
  <c r="N812" i="120" s="1"/>
  <c r="F1098" i="120"/>
  <c r="F910" i="120"/>
  <c r="H624" i="120"/>
  <c r="N624" i="120" s="1"/>
  <c r="H725" i="120"/>
  <c r="N725" i="120" s="1"/>
  <c r="F1011" i="120"/>
  <c r="H587" i="120"/>
  <c r="N587" i="120" s="1"/>
  <c r="F873" i="120"/>
  <c r="F1078" i="120"/>
  <c r="H792" i="120"/>
  <c r="N792" i="120" s="1"/>
  <c r="F968" i="120"/>
  <c r="H682" i="120"/>
  <c r="N682" i="120" s="1"/>
  <c r="F1142" i="120"/>
  <c r="H856" i="120"/>
  <c r="N856" i="120" s="1"/>
  <c r="F1206" i="120"/>
  <c r="H920" i="120"/>
  <c r="N920" i="120" s="1"/>
  <c r="F1179" i="120"/>
  <c r="H893" i="120"/>
  <c r="N893" i="120" s="1"/>
  <c r="H780" i="120"/>
  <c r="N780" i="120" s="1"/>
  <c r="F1066" i="120"/>
  <c r="F1048" i="120"/>
  <c r="H762" i="120"/>
  <c r="N762" i="120" s="1"/>
  <c r="F994" i="120"/>
  <c r="H708" i="120"/>
  <c r="N708" i="120" s="1"/>
  <c r="H701" i="120"/>
  <c r="N701" i="120" s="1"/>
  <c r="F987" i="120"/>
  <c r="F1052" i="120"/>
  <c r="H766" i="120"/>
  <c r="N766" i="120" s="1"/>
  <c r="H830" i="120"/>
  <c r="N830" i="120" s="1"/>
  <c r="F1116" i="120"/>
  <c r="F1136" i="120"/>
  <c r="H850" i="120"/>
  <c r="N850" i="120" s="1"/>
  <c r="H794" i="120"/>
  <c r="N794" i="120" s="1"/>
  <c r="F1080" i="120"/>
  <c r="H774" i="120"/>
  <c r="N774" i="120" s="1"/>
  <c r="F1060" i="120"/>
  <c r="H801" i="120"/>
  <c r="N801" i="120" s="1"/>
  <c r="F1087" i="120"/>
  <c r="F947" i="120"/>
  <c r="H661" i="120"/>
  <c r="N661" i="120" s="1"/>
  <c r="F1191" i="120"/>
  <c r="H905" i="120"/>
  <c r="N905" i="120" s="1"/>
  <c r="F1146" i="120"/>
  <c r="H860" i="120"/>
  <c r="N860" i="120" s="1"/>
  <c r="F877" i="120"/>
  <c r="H591" i="120"/>
  <c r="N591" i="120" s="1"/>
  <c r="F1042" i="120"/>
  <c r="H756" i="120"/>
  <c r="N756" i="120" s="1"/>
  <c r="F936" i="120"/>
  <c r="H650" i="120"/>
  <c r="N650" i="120" s="1"/>
  <c r="H838" i="120"/>
  <c r="N838" i="120" s="1"/>
  <c r="F1124" i="120"/>
  <c r="H810" i="120"/>
  <c r="N810" i="120" s="1"/>
  <c r="F1096" i="120"/>
  <c r="G1154" i="120"/>
  <c r="G1149" i="120"/>
  <c r="F1008" i="120"/>
  <c r="H722" i="120"/>
  <c r="N722" i="120" s="1"/>
  <c r="F907" i="120"/>
  <c r="H621" i="120"/>
  <c r="N621" i="120" s="1"/>
  <c r="H667" i="120"/>
  <c r="N667" i="120" s="1"/>
  <c r="F953" i="120"/>
  <c r="F975" i="120"/>
  <c r="H689" i="120"/>
  <c r="N689" i="120" s="1"/>
  <c r="F1200" i="120"/>
  <c r="H914" i="120"/>
  <c r="N914" i="120" s="1"/>
  <c r="F952" i="120"/>
  <c r="H666" i="120"/>
  <c r="N666" i="120" s="1"/>
  <c r="F1061" i="120"/>
  <c r="H775" i="120"/>
  <c r="N775" i="120" s="1"/>
  <c r="F1020" i="120"/>
  <c r="H734" i="120"/>
  <c r="N734" i="120" s="1"/>
  <c r="H811" i="120"/>
  <c r="N811" i="120" s="1"/>
  <c r="F1097" i="120"/>
  <c r="F1145" i="120"/>
  <c r="H859" i="120"/>
  <c r="N859" i="120" s="1"/>
  <c r="F1022" i="120"/>
  <c r="H736" i="120"/>
  <c r="N736" i="120" s="1"/>
  <c r="F1074" i="120"/>
  <c r="H788" i="120"/>
  <c r="N788" i="120" s="1"/>
  <c r="F1081" i="120"/>
  <c r="H795" i="120"/>
  <c r="N795" i="120" s="1"/>
  <c r="H908" i="120"/>
  <c r="N908" i="120" s="1"/>
  <c r="F1194" i="120"/>
  <c r="F871" i="120"/>
  <c r="H585" i="120"/>
  <c r="N585" i="120" s="1"/>
  <c r="F939" i="120"/>
  <c r="H653" i="120"/>
  <c r="N653" i="120" s="1"/>
  <c r="F934" i="120"/>
  <c r="H648" i="120"/>
  <c r="N648" i="120" s="1"/>
  <c r="H674" i="120"/>
  <c r="N674" i="120" s="1"/>
  <c r="F960" i="120"/>
  <c r="F1109" i="120"/>
  <c r="H823" i="120"/>
  <c r="N823" i="120" s="1"/>
  <c r="H754" i="120"/>
  <c r="N754" i="120" s="1"/>
  <c r="F1040" i="120"/>
  <c r="F1004" i="120"/>
  <c r="H718" i="120"/>
  <c r="N718" i="120" s="1"/>
  <c r="F1125" i="120"/>
  <c r="H839" i="120"/>
  <c r="N839" i="120" s="1"/>
  <c r="F1068" i="120"/>
  <c r="H782" i="120"/>
  <c r="N782" i="120" s="1"/>
  <c r="F1015" i="120"/>
  <c r="H729" i="120"/>
  <c r="N729" i="120" s="1"/>
  <c r="F1203" i="120"/>
  <c r="H917" i="120"/>
  <c r="N917" i="120" s="1"/>
  <c r="F1130" i="120"/>
  <c r="H844" i="120"/>
  <c r="N844" i="120" s="1"/>
  <c r="H798" i="120"/>
  <c r="N798" i="120" s="1"/>
  <c r="F1084" i="120"/>
  <c r="F1079" i="120"/>
  <c r="H793" i="120"/>
  <c r="N793" i="120" s="1"/>
  <c r="F888" i="120"/>
  <c r="H602" i="120"/>
  <c r="N602" i="120" s="1"/>
  <c r="H702" i="120"/>
  <c r="N702" i="120" s="1"/>
  <c r="F988" i="120"/>
  <c r="H606" i="120"/>
  <c r="N606" i="120" s="1"/>
  <c r="F892" i="120"/>
  <c r="F990" i="120"/>
  <c r="H704" i="120"/>
  <c r="N704" i="120" s="1"/>
  <c r="F1170" i="120"/>
  <c r="H884" i="120"/>
  <c r="N884" i="120" s="1"/>
  <c r="F889" i="120"/>
  <c r="H603" i="120"/>
  <c r="N603" i="120" s="1"/>
  <c r="H604" i="120"/>
  <c r="N604" i="120" s="1"/>
  <c r="F1033" i="120"/>
  <c r="H747" i="120"/>
  <c r="N747" i="120" s="1"/>
  <c r="F1055" i="120"/>
  <c r="H769" i="120"/>
  <c r="N769" i="120" s="1"/>
  <c r="H695" i="120"/>
  <c r="N695" i="120" s="1"/>
  <c r="F981" i="120"/>
  <c r="H694" i="120"/>
  <c r="N694" i="120" s="1"/>
  <c r="F980" i="120"/>
  <c r="F1075" i="120"/>
  <c r="H789" i="120"/>
  <c r="N789" i="120" s="1"/>
  <c r="F1119" i="120"/>
  <c r="H833" i="120"/>
  <c r="N833" i="120" s="1"/>
  <c r="F1035" i="120"/>
  <c r="H749" i="120"/>
  <c r="N749" i="120" s="1"/>
  <c r="F891" i="120"/>
  <c r="H605" i="120"/>
  <c r="N605" i="120" s="1"/>
  <c r="H760" i="120"/>
  <c r="N760" i="120" s="1"/>
  <c r="F1046" i="120"/>
  <c r="F967" i="120"/>
  <c r="H681" i="120"/>
  <c r="N681" i="120" s="1"/>
  <c r="F1018" i="120"/>
  <c r="H732" i="120"/>
  <c r="N732" i="120" s="1"/>
  <c r="H675" i="120"/>
  <c r="N675" i="120" s="1"/>
  <c r="F961" i="120"/>
  <c r="F1135" i="120"/>
  <c r="H849" i="120"/>
  <c r="N849" i="120" s="1"/>
  <c r="H660" i="120"/>
  <c r="N660" i="120" s="1"/>
  <c r="F946" i="120"/>
  <c r="F1140" i="120"/>
  <c r="H854" i="120"/>
  <c r="N854" i="120" s="1"/>
  <c r="F904" i="120"/>
  <c r="H618" i="120"/>
  <c r="N618" i="120" s="1"/>
  <c r="H755" i="120"/>
  <c r="N755" i="120" s="1"/>
  <c r="F1041" i="120"/>
  <c r="F880" i="120"/>
  <c r="H594" i="120"/>
  <c r="N594" i="120" s="1"/>
  <c r="F1107" i="120"/>
  <c r="H821" i="120"/>
  <c r="N821" i="120" s="1"/>
  <c r="H688" i="120"/>
  <c r="N688" i="120" s="1"/>
  <c r="F974" i="120"/>
  <c r="H724" i="120"/>
  <c r="N724" i="120" s="1"/>
  <c r="F1010" i="120"/>
  <c r="F1185" i="120"/>
  <c r="H899" i="120"/>
  <c r="N899" i="120" s="1"/>
  <c r="F922" i="120"/>
  <c r="H636" i="120"/>
  <c r="N636" i="120" s="1"/>
  <c r="F1038" i="120"/>
  <c r="H752" i="120"/>
  <c r="N752" i="120" s="1"/>
  <c r="F1058" i="120"/>
  <c r="H772" i="120"/>
  <c r="N772" i="120" s="1"/>
  <c r="F1129" i="120"/>
  <c r="H843" i="120"/>
  <c r="N843" i="120" s="1"/>
  <c r="F1021" i="120"/>
  <c r="H735" i="120"/>
  <c r="N735" i="120" s="1"/>
  <c r="F874" i="120"/>
  <c r="H588" i="120"/>
  <c r="N588" i="120" s="1"/>
  <c r="F926" i="120"/>
  <c r="H640" i="120"/>
  <c r="N640" i="120" s="1"/>
  <c r="H705" i="120"/>
  <c r="N705" i="120" s="1"/>
  <c r="F991" i="120"/>
  <c r="H813" i="120"/>
  <c r="N813" i="120" s="1"/>
  <c r="F1099" i="120"/>
  <c r="F1086" i="120"/>
  <c r="H800" i="120"/>
  <c r="N800" i="120" s="1"/>
  <c r="H834" i="120"/>
  <c r="N834" i="120" s="1"/>
  <c r="F1120" i="120"/>
  <c r="F938" i="120"/>
  <c r="H652" i="120"/>
  <c r="N652" i="120" s="1"/>
  <c r="F1173" i="120"/>
  <c r="H887" i="120"/>
  <c r="N887" i="120" s="1"/>
  <c r="H818" i="120"/>
  <c r="N818" i="120" s="1"/>
  <c r="F1104" i="120"/>
  <c r="H745" i="120"/>
  <c r="N745" i="120" s="1"/>
  <c r="F1031" i="120"/>
  <c r="F1037" i="120"/>
  <c r="H751" i="120"/>
  <c r="N751" i="120" s="1"/>
  <c r="F1176" i="120"/>
  <c r="H890" i="120"/>
  <c r="N890" i="120" s="1"/>
  <c r="H676" i="120"/>
  <c r="N676" i="120" s="1"/>
  <c r="F962" i="120"/>
  <c r="H853" i="120"/>
  <c r="N853" i="120" s="1"/>
  <c r="F1139" i="120"/>
  <c r="F955" i="120"/>
  <c r="H669" i="120"/>
  <c r="N669" i="120" s="1"/>
  <c r="F1126" i="120"/>
  <c r="H840" i="120"/>
  <c r="N840" i="120" s="1"/>
  <c r="H620" i="120"/>
  <c r="N620" i="120" s="1"/>
  <c r="F906" i="120"/>
  <c r="F1003" i="120"/>
  <c r="H717" i="120"/>
  <c r="N717" i="120" s="1"/>
  <c r="F927" i="120"/>
  <c r="H641" i="120"/>
  <c r="N641" i="120" s="1"/>
  <c r="F943" i="120"/>
  <c r="H657" i="120"/>
  <c r="N657" i="120" s="1"/>
  <c r="F1054" i="120"/>
  <c r="H768" i="120"/>
  <c r="N768" i="120" s="1"/>
  <c r="H805" i="120"/>
  <c r="N805" i="120" s="1"/>
  <c r="F1091" i="120"/>
  <c r="F970" i="120"/>
  <c r="H684" i="120"/>
  <c r="N684" i="120" s="1"/>
  <c r="F1029" i="120"/>
  <c r="H743" i="120"/>
  <c r="N743" i="120" s="1"/>
  <c r="F1095" i="120"/>
  <c r="H809" i="120"/>
  <c r="N809" i="120" s="1"/>
  <c r="F1197" i="120"/>
  <c r="H911" i="120"/>
  <c r="N911" i="120" s="1"/>
  <c r="F1188" i="120"/>
  <c r="H902" i="120"/>
  <c r="N902" i="120" s="1"/>
  <c r="F1112" i="120"/>
  <c r="H826" i="120"/>
  <c r="N826" i="120" s="1"/>
  <c r="H670" i="120"/>
  <c r="N670" i="120" s="1"/>
  <c r="F956" i="120"/>
  <c r="H711" i="120"/>
  <c r="N711" i="120" s="1"/>
  <c r="F997" i="120"/>
  <c r="F1088" i="120"/>
  <c r="H802" i="120"/>
  <c r="N802" i="120" s="1"/>
  <c r="H627" i="120"/>
  <c r="N627" i="120" s="1"/>
  <c r="F913" i="120"/>
  <c r="F937" i="120"/>
  <c r="H651" i="120"/>
  <c r="N651" i="120" s="1"/>
  <c r="F999" i="120"/>
  <c r="H713" i="120"/>
  <c r="N713" i="120" s="1"/>
  <c r="F1069" i="120"/>
  <c r="H783" i="120"/>
  <c r="N783" i="120" s="1"/>
  <c r="F1158" i="120"/>
  <c r="H872" i="120"/>
  <c r="N872" i="120" s="1"/>
  <c r="H857" i="120"/>
  <c r="N857" i="120" s="1"/>
  <c r="F1143" i="120"/>
  <c r="F1093" i="120"/>
  <c r="H807" i="120"/>
  <c r="N807" i="120" s="1"/>
  <c r="F1000" i="120"/>
  <c r="H714" i="120"/>
  <c r="N714" i="120" s="1"/>
  <c r="F978" i="120"/>
  <c r="H692" i="120"/>
  <c r="N692" i="120" s="1"/>
  <c r="H858" i="120"/>
  <c r="N858" i="120" s="1"/>
  <c r="F1144" i="120"/>
  <c r="F996" i="120"/>
  <c r="H710" i="120"/>
  <c r="N710" i="120" s="1"/>
  <c r="F909" i="120"/>
  <c r="H623" i="120"/>
  <c r="N623" i="120" s="1"/>
  <c r="F1039" i="120"/>
  <c r="H753" i="120"/>
  <c r="N753" i="120" s="1"/>
  <c r="F1076" i="120"/>
  <c r="H790" i="120"/>
  <c r="N790" i="120" s="1"/>
  <c r="F1065" i="120"/>
  <c r="H779" i="120"/>
  <c r="N779" i="120" s="1"/>
  <c r="F1016" i="120"/>
  <c r="H730" i="120"/>
  <c r="N730" i="120" s="1"/>
  <c r="F1161" i="120"/>
  <c r="H875" i="120"/>
  <c r="N875" i="120" s="1"/>
  <c r="F972" i="120"/>
  <c r="H686" i="120"/>
  <c r="N686" i="120" s="1"/>
  <c r="H832" i="120"/>
  <c r="N832" i="120" s="1"/>
  <c r="F1118" i="120"/>
  <c r="H797" i="120"/>
  <c r="N797" i="120" s="1"/>
  <c r="F1083" i="120"/>
  <c r="F1106" i="120"/>
  <c r="H820" i="120"/>
  <c r="N820" i="120" s="1"/>
  <c r="H785" i="120"/>
  <c r="N785" i="120" s="1"/>
  <c r="F1071" i="120"/>
  <c r="H663" i="120"/>
  <c r="N663" i="120" s="1"/>
  <c r="F949" i="120"/>
  <c r="H649" i="120"/>
  <c r="N649" i="120" s="1"/>
  <c r="F935" i="120"/>
  <c r="H846" i="120"/>
  <c r="N846" i="120" s="1"/>
  <c r="F1132" i="120"/>
  <c r="H733" i="120"/>
  <c r="N733" i="120" s="1"/>
  <c r="F1019" i="120"/>
  <c r="H590" i="120"/>
  <c r="N590" i="120" s="1"/>
  <c r="F876" i="120"/>
  <c r="F1147" i="120"/>
  <c r="H861" i="120"/>
  <c r="N861" i="120" s="1"/>
  <c r="F1117" i="120"/>
  <c r="H831" i="120"/>
  <c r="N831" i="120" s="1"/>
  <c r="F1089" i="120"/>
  <c r="H803" i="120"/>
  <c r="N803" i="120" s="1"/>
  <c r="H740" i="120"/>
  <c r="N740" i="120" s="1"/>
  <c r="F1026" i="120"/>
  <c r="H855" i="120"/>
  <c r="N855" i="120" s="1"/>
  <c r="F1141" i="120"/>
  <c r="F1032" i="120"/>
  <c r="H746" i="120"/>
  <c r="N746" i="120" s="1"/>
  <c r="F1113" i="120"/>
  <c r="H827" i="120"/>
  <c r="N827" i="120" s="1"/>
  <c r="H781" i="120"/>
  <c r="N781" i="120" s="1"/>
  <c r="F1067" i="120"/>
  <c r="F957" i="120"/>
  <c r="H671" i="120"/>
  <c r="N671" i="120" s="1"/>
  <c r="F982" i="120"/>
  <c r="H696" i="120"/>
  <c r="N696" i="120" s="1"/>
  <c r="N296" i="120"/>
  <c r="N577" i="120" s="1"/>
  <c r="H577" i="120"/>
  <c r="F1050" i="120"/>
  <c r="H764" i="120"/>
  <c r="N764" i="120" s="1"/>
  <c r="H707" i="120"/>
  <c r="N707" i="120" s="1"/>
  <c r="F993" i="120"/>
  <c r="F879" i="120"/>
  <c r="H593" i="120"/>
  <c r="N593" i="120" s="1"/>
  <c r="F1101" i="120"/>
  <c r="H815" i="120"/>
  <c r="N815" i="120" s="1"/>
  <c r="F916" i="120"/>
  <c r="H630" i="120"/>
  <c r="N630" i="120" s="1"/>
  <c r="H659" i="120"/>
  <c r="N659" i="120" s="1"/>
  <c r="F945" i="120"/>
  <c r="F1115" i="120"/>
  <c r="H829" i="120"/>
  <c r="N829" i="120" s="1"/>
  <c r="H777" i="120"/>
  <c r="N777" i="120" s="1"/>
  <c r="F1063" i="120"/>
  <c r="F925" i="120"/>
  <c r="H639" i="120"/>
  <c r="N639" i="120" s="1"/>
  <c r="F950" i="120"/>
  <c r="H664" i="120"/>
  <c r="N664" i="120" s="1"/>
  <c r="F1006" i="120"/>
  <c r="H720" i="120"/>
  <c r="N720" i="120" s="1"/>
  <c r="G863" i="120"/>
  <c r="H690" i="120"/>
  <c r="N690" i="120" s="1"/>
  <c r="F976" i="120"/>
  <c r="H611" i="120"/>
  <c r="N611" i="120" s="1"/>
  <c r="F897" i="120"/>
  <c r="H737" i="120"/>
  <c r="N737" i="120" s="1"/>
  <c r="F1023" i="120"/>
  <c r="F1090" i="120"/>
  <c r="H804" i="120"/>
  <c r="N804" i="120" s="1"/>
  <c r="F1047" i="120"/>
  <c r="H761" i="120"/>
  <c r="N761" i="120" s="1"/>
  <c r="H691" i="120"/>
  <c r="N691" i="120" s="1"/>
  <c r="F977" i="120"/>
  <c r="F1131" i="120"/>
  <c r="H845" i="120"/>
  <c r="N845" i="120" s="1"/>
  <c r="F921" i="120"/>
  <c r="H635" i="120"/>
  <c r="N635" i="120" s="1"/>
  <c r="F1100" i="120"/>
  <c r="H814" i="120"/>
  <c r="N814" i="120" s="1"/>
  <c r="F929" i="120"/>
  <c r="H643" i="120"/>
  <c r="N643" i="120" s="1"/>
  <c r="H1026" i="120" l="1"/>
  <c r="N1026" i="120" s="1"/>
  <c r="F1312" i="120"/>
  <c r="H1118" i="120"/>
  <c r="N1118" i="120" s="1"/>
  <c r="F1404" i="120"/>
  <c r="H1091" i="120"/>
  <c r="N1091" i="120" s="1"/>
  <c r="F1377" i="120"/>
  <c r="F1425" i="120"/>
  <c r="H1139" i="120"/>
  <c r="N1139" i="120" s="1"/>
  <c r="H1120" i="120"/>
  <c r="N1120" i="120" s="1"/>
  <c r="F1406" i="120"/>
  <c r="H990" i="120"/>
  <c r="N990" i="120" s="1"/>
  <c r="F1276" i="120"/>
  <c r="F1360" i="120"/>
  <c r="H1074" i="120"/>
  <c r="N1074" i="120" s="1"/>
  <c r="F1261" i="120"/>
  <c r="H975" i="120"/>
  <c r="N975" i="120" s="1"/>
  <c r="H1042" i="120"/>
  <c r="N1042" i="120" s="1"/>
  <c r="F1328" i="120"/>
  <c r="H1136" i="120"/>
  <c r="N1136" i="120" s="1"/>
  <c r="F1422" i="120"/>
  <c r="F1492" i="120"/>
  <c r="H1206" i="120"/>
  <c r="N1206" i="120" s="1"/>
  <c r="F1249" i="120"/>
  <c r="H963" i="120"/>
  <c r="N963" i="120" s="1"/>
  <c r="F1389" i="120"/>
  <c r="H1103" i="120"/>
  <c r="N1103" i="120" s="1"/>
  <c r="F1201" i="120"/>
  <c r="H915" i="120"/>
  <c r="N915" i="120" s="1"/>
  <c r="H1009" i="120"/>
  <c r="N1009" i="120" s="1"/>
  <c r="F1295" i="120"/>
  <c r="H919" i="120"/>
  <c r="N919" i="120" s="1"/>
  <c r="F1205" i="120"/>
  <c r="F1293" i="120"/>
  <c r="H1007" i="120"/>
  <c r="N1007" i="120" s="1"/>
  <c r="F1211" i="120"/>
  <c r="H925" i="120"/>
  <c r="N925" i="120" s="1"/>
  <c r="F1351" i="120"/>
  <c r="H1065" i="120"/>
  <c r="N1065" i="120" s="1"/>
  <c r="H996" i="120"/>
  <c r="N996" i="120" s="1"/>
  <c r="F1282" i="120"/>
  <c r="F1379" i="120"/>
  <c r="H1093" i="120"/>
  <c r="N1093" i="120" s="1"/>
  <c r="F1483" i="120"/>
  <c r="H1197" i="120"/>
  <c r="N1197" i="120" s="1"/>
  <c r="H1003" i="120"/>
  <c r="N1003" i="120" s="1"/>
  <c r="F1289" i="120"/>
  <c r="F1212" i="120"/>
  <c r="H926" i="120"/>
  <c r="N926" i="120" s="1"/>
  <c r="H1058" i="120"/>
  <c r="N1058" i="120" s="1"/>
  <c r="F1344" i="120"/>
  <c r="H1135" i="120"/>
  <c r="N1135" i="120" s="1"/>
  <c r="F1421" i="120"/>
  <c r="F1361" i="120"/>
  <c r="H1075" i="120"/>
  <c r="N1075" i="120" s="1"/>
  <c r="F1319" i="120"/>
  <c r="H1033" i="120"/>
  <c r="N1033" i="120" s="1"/>
  <c r="H892" i="120"/>
  <c r="N892" i="120" s="1"/>
  <c r="F1178" i="120"/>
  <c r="F1370" i="120"/>
  <c r="H1084" i="120"/>
  <c r="N1084" i="120" s="1"/>
  <c r="H953" i="120"/>
  <c r="N953" i="120" s="1"/>
  <c r="F1239" i="120"/>
  <c r="H1096" i="120"/>
  <c r="N1096" i="120" s="1"/>
  <c r="F1382" i="120"/>
  <c r="F1373" i="120"/>
  <c r="H1087" i="120"/>
  <c r="N1087" i="120" s="1"/>
  <c r="F1402" i="120"/>
  <c r="H1116" i="120"/>
  <c r="N1116" i="120" s="1"/>
  <c r="F1297" i="120"/>
  <c r="H1011" i="120"/>
  <c r="N1011" i="120" s="1"/>
  <c r="F1337" i="120"/>
  <c r="H1051" i="120"/>
  <c r="N1051" i="120" s="1"/>
  <c r="F1298" i="120"/>
  <c r="H1012" i="120"/>
  <c r="N1012" i="120" s="1"/>
  <c r="H1005" i="120"/>
  <c r="N1005" i="120" s="1"/>
  <c r="F1291" i="120"/>
  <c r="F1310" i="120"/>
  <c r="H1024" i="120"/>
  <c r="N1024" i="120" s="1"/>
  <c r="H1025" i="120"/>
  <c r="N1025" i="120" s="1"/>
  <c r="F1311" i="120"/>
  <c r="H958" i="120"/>
  <c r="N958" i="120" s="1"/>
  <c r="F1244" i="120"/>
  <c r="F1210" i="120"/>
  <c r="H924" i="120"/>
  <c r="N924" i="120" s="1"/>
  <c r="F1234" i="120"/>
  <c r="H948" i="120"/>
  <c r="N948" i="120" s="1"/>
  <c r="H885" i="120"/>
  <c r="N885" i="120" s="1"/>
  <c r="F1171" i="120"/>
  <c r="F1453" i="120"/>
  <c r="H1167" i="120"/>
  <c r="N1167" i="120" s="1"/>
  <c r="F1386" i="120"/>
  <c r="H1100" i="120"/>
  <c r="N1100" i="120" s="1"/>
  <c r="H1047" i="120"/>
  <c r="N1047" i="120" s="1"/>
  <c r="F1333" i="120"/>
  <c r="F1349" i="120"/>
  <c r="H1063" i="120"/>
  <c r="N1063" i="120" s="1"/>
  <c r="F1305" i="120"/>
  <c r="H1019" i="120"/>
  <c r="N1019" i="120" s="1"/>
  <c r="H1071" i="120"/>
  <c r="N1071" i="120" s="1"/>
  <c r="F1357" i="120"/>
  <c r="H1144" i="120"/>
  <c r="N1144" i="120" s="1"/>
  <c r="F1430" i="120"/>
  <c r="H1143" i="120"/>
  <c r="N1143" i="120" s="1"/>
  <c r="F1429" i="120"/>
  <c r="H956" i="120"/>
  <c r="N956" i="120" s="1"/>
  <c r="F1242" i="120"/>
  <c r="H906" i="120"/>
  <c r="N906" i="120" s="1"/>
  <c r="F1192" i="120"/>
  <c r="H962" i="120"/>
  <c r="N962" i="120" s="1"/>
  <c r="F1248" i="120"/>
  <c r="H1104" i="120"/>
  <c r="N1104" i="120" s="1"/>
  <c r="F1390" i="120"/>
  <c r="F1260" i="120"/>
  <c r="H974" i="120"/>
  <c r="N974" i="120" s="1"/>
  <c r="F1247" i="120"/>
  <c r="H961" i="120"/>
  <c r="N961" i="120" s="1"/>
  <c r="H980" i="120"/>
  <c r="N980" i="120" s="1"/>
  <c r="F1266" i="120"/>
  <c r="F1354" i="120"/>
  <c r="H1068" i="120"/>
  <c r="N1068" i="120" s="1"/>
  <c r="F1395" i="120"/>
  <c r="H1109" i="120"/>
  <c r="N1109" i="120" s="1"/>
  <c r="F1157" i="120"/>
  <c r="H871" i="120"/>
  <c r="N871" i="120" s="1"/>
  <c r="H1022" i="120"/>
  <c r="N1022" i="120" s="1"/>
  <c r="F1308" i="120"/>
  <c r="H1061" i="120"/>
  <c r="N1061" i="120" s="1"/>
  <c r="F1347" i="120"/>
  <c r="H877" i="120"/>
  <c r="N877" i="120" s="1"/>
  <c r="F1163" i="120"/>
  <c r="F1334" i="120"/>
  <c r="H1048" i="120"/>
  <c r="N1048" i="120" s="1"/>
  <c r="F1428" i="120"/>
  <c r="H1142" i="120"/>
  <c r="N1142" i="120" s="1"/>
  <c r="F1278" i="120"/>
  <c r="H992" i="120"/>
  <c r="N992" i="120" s="1"/>
  <c r="H931" i="120"/>
  <c r="N931" i="120" s="1"/>
  <c r="F1217" i="120"/>
  <c r="H959" i="120"/>
  <c r="N959" i="120" s="1"/>
  <c r="F1245" i="120"/>
  <c r="H985" i="120"/>
  <c r="N985" i="120" s="1"/>
  <c r="F1271" i="120"/>
  <c r="H944" i="120"/>
  <c r="N944" i="120" s="1"/>
  <c r="F1230" i="120"/>
  <c r="F1468" i="120"/>
  <c r="H1182" i="120"/>
  <c r="N1182" i="120" s="1"/>
  <c r="H1155" i="120"/>
  <c r="N1155" i="120" s="1"/>
  <c r="F1441" i="120"/>
  <c r="F1316" i="120"/>
  <c r="H1030" i="120"/>
  <c r="N1030" i="120" s="1"/>
  <c r="H1062" i="120"/>
  <c r="N1062" i="120" s="1"/>
  <c r="F1348" i="120"/>
  <c r="F1204" i="120"/>
  <c r="H918" i="120"/>
  <c r="N918" i="120" s="1"/>
  <c r="F1181" i="120"/>
  <c r="H895" i="120"/>
  <c r="N895" i="120" s="1"/>
  <c r="F1409" i="120"/>
  <c r="H1123" i="120"/>
  <c r="N1123" i="120" s="1"/>
  <c r="F1359" i="120"/>
  <c r="H1073" i="120"/>
  <c r="N1073" i="120" s="1"/>
  <c r="F1299" i="120"/>
  <c r="H1013" i="120"/>
  <c r="N1013" i="120" s="1"/>
  <c r="H964" i="120"/>
  <c r="N964" i="120" s="1"/>
  <c r="F1250" i="120"/>
  <c r="F1149" i="120"/>
  <c r="H868" i="120"/>
  <c r="F1154" i="120"/>
  <c r="F1214" i="120"/>
  <c r="H928" i="120"/>
  <c r="N928" i="120" s="1"/>
  <c r="H1101" i="120"/>
  <c r="N1101" i="120" s="1"/>
  <c r="F1387" i="120"/>
  <c r="H972" i="120"/>
  <c r="N972" i="120" s="1"/>
  <c r="F1258" i="120"/>
  <c r="F1246" i="120"/>
  <c r="H960" i="120"/>
  <c r="N960" i="120" s="1"/>
  <c r="F1480" i="120"/>
  <c r="H1194" i="120"/>
  <c r="N1194" i="120" s="1"/>
  <c r="H1124" i="120"/>
  <c r="N1124" i="120" s="1"/>
  <c r="F1410" i="120"/>
  <c r="H1060" i="120"/>
  <c r="N1060" i="120" s="1"/>
  <c r="F1346" i="120"/>
  <c r="F1352" i="120"/>
  <c r="H1066" i="120"/>
  <c r="N1066" i="120" s="1"/>
  <c r="H1056" i="120"/>
  <c r="N1056" i="120" s="1"/>
  <c r="F1342" i="120"/>
  <c r="F1281" i="120"/>
  <c r="H995" i="120"/>
  <c r="N995" i="120" s="1"/>
  <c r="F1343" i="120"/>
  <c r="H1057" i="120"/>
  <c r="N1057" i="120" s="1"/>
  <c r="F1335" i="120"/>
  <c r="H1049" i="120"/>
  <c r="N1049" i="120" s="1"/>
  <c r="N582" i="120"/>
  <c r="N863" i="120" s="1"/>
  <c r="H863" i="120"/>
  <c r="H1077" i="120"/>
  <c r="N1077" i="120" s="1"/>
  <c r="F1363" i="120"/>
  <c r="F1215" i="120"/>
  <c r="H929" i="120"/>
  <c r="N929" i="120" s="1"/>
  <c r="H1067" i="120"/>
  <c r="N1067" i="120" s="1"/>
  <c r="F1353" i="120"/>
  <c r="F1162" i="120"/>
  <c r="H876" i="120"/>
  <c r="N876" i="120" s="1"/>
  <c r="F1235" i="120"/>
  <c r="H949" i="120"/>
  <c r="N949" i="120" s="1"/>
  <c r="H997" i="120"/>
  <c r="N997" i="120" s="1"/>
  <c r="F1283" i="120"/>
  <c r="H1031" i="120"/>
  <c r="N1031" i="120" s="1"/>
  <c r="F1317" i="120"/>
  <c r="F1327" i="120"/>
  <c r="H1041" i="120"/>
  <c r="N1041" i="120" s="1"/>
  <c r="F1332" i="120"/>
  <c r="H1046" i="120"/>
  <c r="N1046" i="120" s="1"/>
  <c r="F1365" i="120"/>
  <c r="H1079" i="120"/>
  <c r="N1079" i="120" s="1"/>
  <c r="H1015" i="120"/>
  <c r="N1015" i="120" s="1"/>
  <c r="F1301" i="120"/>
  <c r="F1225" i="120"/>
  <c r="H939" i="120"/>
  <c r="N939" i="120" s="1"/>
  <c r="F1306" i="120"/>
  <c r="H1020" i="120"/>
  <c r="N1020" i="120" s="1"/>
  <c r="G1440" i="120"/>
  <c r="G1435" i="120"/>
  <c r="F1233" i="120"/>
  <c r="H947" i="120"/>
  <c r="N947" i="120" s="1"/>
  <c r="F1280" i="120"/>
  <c r="H994" i="120"/>
  <c r="N994" i="120" s="1"/>
  <c r="F1216" i="120"/>
  <c r="H930" i="120"/>
  <c r="N930" i="120" s="1"/>
  <c r="F1397" i="120"/>
  <c r="H1111" i="120"/>
  <c r="N1111" i="120" s="1"/>
  <c r="F1414" i="120"/>
  <c r="H1128" i="120"/>
  <c r="N1128" i="120" s="1"/>
  <c r="F1420" i="120"/>
  <c r="H1134" i="120"/>
  <c r="N1134" i="120" s="1"/>
  <c r="H976" i="120"/>
  <c r="N976" i="120" s="1"/>
  <c r="F1262" i="120"/>
  <c r="F1202" i="120"/>
  <c r="H916" i="120"/>
  <c r="N916" i="120" s="1"/>
  <c r="H1050" i="120"/>
  <c r="N1050" i="120" s="1"/>
  <c r="F1336" i="120"/>
  <c r="F1399" i="120"/>
  <c r="H1113" i="120"/>
  <c r="N1113" i="120" s="1"/>
  <c r="F1375" i="120"/>
  <c r="H1089" i="120"/>
  <c r="N1089" i="120" s="1"/>
  <c r="F1362" i="120"/>
  <c r="H1076" i="120"/>
  <c r="N1076" i="120" s="1"/>
  <c r="F1223" i="120"/>
  <c r="H937" i="120"/>
  <c r="N937" i="120" s="1"/>
  <c r="H1095" i="120"/>
  <c r="N1095" i="120" s="1"/>
  <c r="F1381" i="120"/>
  <c r="F1340" i="120"/>
  <c r="H1054" i="120"/>
  <c r="N1054" i="120" s="1"/>
  <c r="F1372" i="120"/>
  <c r="H1086" i="120"/>
  <c r="N1086" i="120" s="1"/>
  <c r="F1160" i="120"/>
  <c r="H874" i="120"/>
  <c r="N874" i="120" s="1"/>
  <c r="H1038" i="120"/>
  <c r="N1038" i="120" s="1"/>
  <c r="F1324" i="120"/>
  <c r="F1190" i="120"/>
  <c r="H904" i="120"/>
  <c r="N904" i="120" s="1"/>
  <c r="F1177" i="120"/>
  <c r="H891" i="120"/>
  <c r="N891" i="120" s="1"/>
  <c r="H988" i="120"/>
  <c r="N988" i="120" s="1"/>
  <c r="F1274" i="120"/>
  <c r="H921" i="120"/>
  <c r="N921" i="120" s="1"/>
  <c r="F1207" i="120"/>
  <c r="H1090" i="120"/>
  <c r="N1090" i="120" s="1"/>
  <c r="F1376" i="120"/>
  <c r="F1418" i="120"/>
  <c r="H1132" i="120"/>
  <c r="N1132" i="120" s="1"/>
  <c r="H913" i="120"/>
  <c r="N913" i="120" s="1"/>
  <c r="F1199" i="120"/>
  <c r="F1385" i="120"/>
  <c r="H1099" i="120"/>
  <c r="N1099" i="120" s="1"/>
  <c r="F1267" i="120"/>
  <c r="H981" i="120"/>
  <c r="N981" i="120" s="1"/>
  <c r="F1175" i="120"/>
  <c r="H889" i="120"/>
  <c r="N889" i="120" s="1"/>
  <c r="F1416" i="120"/>
  <c r="H1130" i="120"/>
  <c r="N1130" i="120" s="1"/>
  <c r="H1125" i="120"/>
  <c r="N1125" i="120" s="1"/>
  <c r="F1411" i="120"/>
  <c r="H1145" i="120"/>
  <c r="N1145" i="120" s="1"/>
  <c r="F1431" i="120"/>
  <c r="H952" i="120"/>
  <c r="N952" i="120" s="1"/>
  <c r="F1238" i="120"/>
  <c r="F1193" i="120"/>
  <c r="H907" i="120"/>
  <c r="N907" i="120" s="1"/>
  <c r="F1432" i="120"/>
  <c r="H1146" i="120"/>
  <c r="N1146" i="120" s="1"/>
  <c r="F1338" i="120"/>
  <c r="H1052" i="120"/>
  <c r="N1052" i="120" s="1"/>
  <c r="H968" i="120"/>
  <c r="N968" i="120" s="1"/>
  <c r="F1254" i="120"/>
  <c r="H910" i="120"/>
  <c r="N910" i="120" s="1"/>
  <c r="F1196" i="120"/>
  <c r="F1356" i="120"/>
  <c r="H1070" i="120"/>
  <c r="N1070" i="120" s="1"/>
  <c r="F1400" i="120"/>
  <c r="H1114" i="120"/>
  <c r="N1114" i="120" s="1"/>
  <c r="F1287" i="120"/>
  <c r="H1001" i="120"/>
  <c r="N1001" i="120" s="1"/>
  <c r="F1270" i="120"/>
  <c r="H984" i="120"/>
  <c r="N984" i="120" s="1"/>
  <c r="F1368" i="120"/>
  <c r="H1082" i="120"/>
  <c r="N1082" i="120" s="1"/>
  <c r="F1187" i="120"/>
  <c r="H901" i="120"/>
  <c r="N901" i="120" s="1"/>
  <c r="H966" i="120"/>
  <c r="N966" i="120" s="1"/>
  <c r="F1252" i="120"/>
  <c r="H1092" i="120"/>
  <c r="N1092" i="120" s="1"/>
  <c r="F1378" i="120"/>
  <c r="F1322" i="120"/>
  <c r="H1036" i="120"/>
  <c r="N1036" i="120" s="1"/>
  <c r="F1269" i="120"/>
  <c r="H983" i="120"/>
  <c r="N983" i="120" s="1"/>
  <c r="F1240" i="120"/>
  <c r="H954" i="120"/>
  <c r="N954" i="120" s="1"/>
  <c r="H941" i="120"/>
  <c r="N941" i="120" s="1"/>
  <c r="F1227" i="120"/>
  <c r="F1219" i="120"/>
  <c r="H933" i="120"/>
  <c r="N933" i="120" s="1"/>
  <c r="H1044" i="120"/>
  <c r="N1044" i="120" s="1"/>
  <c r="F1330" i="120"/>
  <c r="F1380" i="120"/>
  <c r="H1094" i="120"/>
  <c r="N1094" i="120" s="1"/>
  <c r="F1237" i="120"/>
  <c r="H951" i="120"/>
  <c r="N951" i="120" s="1"/>
  <c r="F1300" i="120"/>
  <c r="H1014" i="120"/>
  <c r="N1014" i="120" s="1"/>
  <c r="H942" i="120"/>
  <c r="N942" i="120" s="1"/>
  <c r="F1228" i="120"/>
  <c r="F1424" i="120"/>
  <c r="H1138" i="120"/>
  <c r="N1138" i="120" s="1"/>
  <c r="F1209" i="120"/>
  <c r="H923" i="120"/>
  <c r="N923" i="120" s="1"/>
  <c r="H1023" i="120"/>
  <c r="N1023" i="120" s="1"/>
  <c r="F1309" i="120"/>
  <c r="H1006" i="120"/>
  <c r="N1006" i="120" s="1"/>
  <c r="F1292" i="120"/>
  <c r="F1401" i="120"/>
  <c r="H1115" i="120"/>
  <c r="N1115" i="120" s="1"/>
  <c r="F1165" i="120"/>
  <c r="H879" i="120"/>
  <c r="N879" i="120" s="1"/>
  <c r="H982" i="120"/>
  <c r="N982" i="120" s="1"/>
  <c r="F1268" i="120"/>
  <c r="F1318" i="120"/>
  <c r="H1032" i="120"/>
  <c r="N1032" i="120" s="1"/>
  <c r="F1403" i="120"/>
  <c r="H1117" i="120"/>
  <c r="N1117" i="120" s="1"/>
  <c r="F1392" i="120"/>
  <c r="H1106" i="120"/>
  <c r="N1106" i="120" s="1"/>
  <c r="H1161" i="120"/>
  <c r="N1161" i="120" s="1"/>
  <c r="F1447" i="120"/>
  <c r="H1039" i="120"/>
  <c r="N1039" i="120" s="1"/>
  <c r="F1325" i="120"/>
  <c r="H978" i="120"/>
  <c r="N978" i="120" s="1"/>
  <c r="F1264" i="120"/>
  <c r="H1158" i="120"/>
  <c r="N1158" i="120" s="1"/>
  <c r="F1444" i="120"/>
  <c r="H1112" i="120"/>
  <c r="N1112" i="120" s="1"/>
  <c r="F1398" i="120"/>
  <c r="F1315" i="120"/>
  <c r="H1029" i="120"/>
  <c r="N1029" i="120" s="1"/>
  <c r="H943" i="120"/>
  <c r="N943" i="120" s="1"/>
  <c r="F1229" i="120"/>
  <c r="F1412" i="120"/>
  <c r="H1126" i="120"/>
  <c r="N1126" i="120" s="1"/>
  <c r="F1462" i="120"/>
  <c r="H1176" i="120"/>
  <c r="N1176" i="120" s="1"/>
  <c r="H1173" i="120"/>
  <c r="N1173" i="120" s="1"/>
  <c r="F1459" i="120"/>
  <c r="F1307" i="120"/>
  <c r="H1021" i="120"/>
  <c r="N1021" i="120" s="1"/>
  <c r="F1208" i="120"/>
  <c r="H922" i="120"/>
  <c r="N922" i="120" s="1"/>
  <c r="F1393" i="120"/>
  <c r="H1107" i="120"/>
  <c r="N1107" i="120" s="1"/>
  <c r="F1426" i="120"/>
  <c r="H1140" i="120"/>
  <c r="N1140" i="120" s="1"/>
  <c r="F1304" i="120"/>
  <c r="H1018" i="120"/>
  <c r="N1018" i="120" s="1"/>
  <c r="H1035" i="120"/>
  <c r="N1035" i="120" s="1"/>
  <c r="F1321" i="120"/>
  <c r="H1097" i="120"/>
  <c r="N1097" i="120" s="1"/>
  <c r="F1383" i="120"/>
  <c r="H1080" i="120"/>
  <c r="N1080" i="120" s="1"/>
  <c r="F1366" i="120"/>
  <c r="F1273" i="120"/>
  <c r="H987" i="120"/>
  <c r="N987" i="120" s="1"/>
  <c r="H1098" i="120"/>
  <c r="N1098" i="120" s="1"/>
  <c r="F1384" i="120"/>
  <c r="H940" i="120"/>
  <c r="N940" i="120" s="1"/>
  <c r="F1226" i="120"/>
  <c r="F1320" i="120"/>
  <c r="H1034" i="120"/>
  <c r="N1034" i="120" s="1"/>
  <c r="H1045" i="120"/>
  <c r="N1045" i="120" s="1"/>
  <c r="F1331" i="120"/>
  <c r="F1189" i="120"/>
  <c r="H903" i="120"/>
  <c r="N903" i="120" s="1"/>
  <c r="H1002" i="120"/>
  <c r="N1002" i="120" s="1"/>
  <c r="F1288" i="120"/>
  <c r="H883" i="120"/>
  <c r="N883" i="120" s="1"/>
  <c r="F1169" i="120"/>
  <c r="H1059" i="120"/>
  <c r="N1059" i="120" s="1"/>
  <c r="F1345" i="120"/>
  <c r="H979" i="120"/>
  <c r="N979" i="120" s="1"/>
  <c r="F1265" i="120"/>
  <c r="H1122" i="120"/>
  <c r="N1122" i="120" s="1"/>
  <c r="F1408" i="120"/>
  <c r="F1156" i="120"/>
  <c r="H870" i="120"/>
  <c r="N870" i="120" s="1"/>
  <c r="F1296" i="120"/>
  <c r="H1010" i="120"/>
  <c r="N1010" i="120" s="1"/>
  <c r="H999" i="120"/>
  <c r="N999" i="120" s="1"/>
  <c r="F1285" i="120"/>
  <c r="H1131" i="120"/>
  <c r="N1131" i="120" s="1"/>
  <c r="F1417" i="120"/>
  <c r="F1231" i="120"/>
  <c r="H945" i="120"/>
  <c r="N945" i="120" s="1"/>
  <c r="F1279" i="120"/>
  <c r="H993" i="120"/>
  <c r="N993" i="120" s="1"/>
  <c r="H1141" i="120"/>
  <c r="N1141" i="120" s="1"/>
  <c r="F1427" i="120"/>
  <c r="H935" i="120"/>
  <c r="N935" i="120" s="1"/>
  <c r="F1221" i="120"/>
  <c r="F1369" i="120"/>
  <c r="H1083" i="120"/>
  <c r="N1083" i="120" s="1"/>
  <c r="H991" i="120"/>
  <c r="N991" i="120" s="1"/>
  <c r="F1277" i="120"/>
  <c r="F1232" i="120"/>
  <c r="H946" i="120"/>
  <c r="N946" i="120" s="1"/>
  <c r="F1456" i="120"/>
  <c r="H1170" i="120"/>
  <c r="N1170" i="120" s="1"/>
  <c r="F1174" i="120"/>
  <c r="H888" i="120"/>
  <c r="N888" i="120" s="1"/>
  <c r="H1203" i="120"/>
  <c r="N1203" i="120" s="1"/>
  <c r="F1489" i="120"/>
  <c r="H1004" i="120"/>
  <c r="N1004" i="120" s="1"/>
  <c r="F1290" i="120"/>
  <c r="F1220" i="120"/>
  <c r="H934" i="120"/>
  <c r="N934" i="120" s="1"/>
  <c r="F1367" i="120"/>
  <c r="H1081" i="120"/>
  <c r="N1081" i="120" s="1"/>
  <c r="F1486" i="120"/>
  <c r="H1200" i="120"/>
  <c r="N1200" i="120" s="1"/>
  <c r="F1294" i="120"/>
  <c r="H1008" i="120"/>
  <c r="N1008" i="120" s="1"/>
  <c r="F1222" i="120"/>
  <c r="H936" i="120"/>
  <c r="N936" i="120" s="1"/>
  <c r="F1477" i="120"/>
  <c r="H1191" i="120"/>
  <c r="N1191" i="120" s="1"/>
  <c r="H1179" i="120"/>
  <c r="N1179" i="120" s="1"/>
  <c r="F1465" i="120"/>
  <c r="F1364" i="120"/>
  <c r="H1078" i="120"/>
  <c r="N1078" i="120" s="1"/>
  <c r="F1257" i="120"/>
  <c r="H971" i="120"/>
  <c r="N971" i="120" s="1"/>
  <c r="F1396" i="120"/>
  <c r="H1110" i="120"/>
  <c r="N1110" i="120" s="1"/>
  <c r="F1314" i="120"/>
  <c r="H1028" i="120"/>
  <c r="N1028" i="120" s="1"/>
  <c r="F1394" i="120"/>
  <c r="H1108" i="120"/>
  <c r="N1108" i="120" s="1"/>
  <c r="F1198" i="120"/>
  <c r="H912" i="120"/>
  <c r="N912" i="120" s="1"/>
  <c r="F1251" i="120"/>
  <c r="H965" i="120"/>
  <c r="N965" i="120" s="1"/>
  <c r="F1259" i="120"/>
  <c r="H973" i="120"/>
  <c r="N973" i="120" s="1"/>
  <c r="H1164" i="120"/>
  <c r="N1164" i="120" s="1"/>
  <c r="F1450" i="120"/>
  <c r="H1053" i="120"/>
  <c r="N1053" i="120" s="1"/>
  <c r="F1339" i="120"/>
  <c r="H986" i="120"/>
  <c r="N986" i="120" s="1"/>
  <c r="F1272" i="120"/>
  <c r="F1407" i="120"/>
  <c r="H1121" i="120"/>
  <c r="N1121" i="120" s="1"/>
  <c r="F1184" i="120"/>
  <c r="H898" i="120"/>
  <c r="N898" i="120" s="1"/>
  <c r="F1180" i="120"/>
  <c r="H894" i="120"/>
  <c r="N894" i="120" s="1"/>
  <c r="F1284" i="120"/>
  <c r="H998" i="120"/>
  <c r="N998" i="120" s="1"/>
  <c r="H1102" i="120"/>
  <c r="N1102" i="120" s="1"/>
  <c r="F1388" i="120"/>
  <c r="F1419" i="120"/>
  <c r="H1133" i="120"/>
  <c r="N1133" i="120" s="1"/>
  <c r="F1263" i="120"/>
  <c r="H977" i="120"/>
  <c r="N977" i="120" s="1"/>
  <c r="F1183" i="120"/>
  <c r="H897" i="120"/>
  <c r="N897" i="120" s="1"/>
  <c r="H950" i="120"/>
  <c r="N950" i="120" s="1"/>
  <c r="F1236" i="120"/>
  <c r="F1243" i="120"/>
  <c r="H957" i="120"/>
  <c r="N957" i="120" s="1"/>
  <c r="H1147" i="120"/>
  <c r="N1147" i="120" s="1"/>
  <c r="F1433" i="120"/>
  <c r="H1016" i="120"/>
  <c r="N1016" i="120" s="1"/>
  <c r="F1302" i="120"/>
  <c r="F1195" i="120"/>
  <c r="H909" i="120"/>
  <c r="N909" i="120" s="1"/>
  <c r="F1286" i="120"/>
  <c r="H1000" i="120"/>
  <c r="N1000" i="120" s="1"/>
  <c r="F1355" i="120"/>
  <c r="H1069" i="120"/>
  <c r="N1069" i="120" s="1"/>
  <c r="F1374" i="120"/>
  <c r="H1088" i="120"/>
  <c r="N1088" i="120" s="1"/>
  <c r="F1474" i="120"/>
  <c r="H1188" i="120"/>
  <c r="N1188" i="120" s="1"/>
  <c r="H970" i="120"/>
  <c r="N970" i="120" s="1"/>
  <c r="F1256" i="120"/>
  <c r="F1213" i="120"/>
  <c r="H927" i="120"/>
  <c r="N927" i="120" s="1"/>
  <c r="F1241" i="120"/>
  <c r="H955" i="120"/>
  <c r="N955" i="120" s="1"/>
  <c r="F1323" i="120"/>
  <c r="H1037" i="120"/>
  <c r="N1037" i="120" s="1"/>
  <c r="F1224" i="120"/>
  <c r="H938" i="120"/>
  <c r="N938" i="120" s="1"/>
  <c r="F1415" i="120"/>
  <c r="H1129" i="120"/>
  <c r="N1129" i="120" s="1"/>
  <c r="F1471" i="120"/>
  <c r="H1185" i="120"/>
  <c r="N1185" i="120" s="1"/>
  <c r="F1166" i="120"/>
  <c r="H880" i="120"/>
  <c r="N880" i="120" s="1"/>
  <c r="F1253" i="120"/>
  <c r="H967" i="120"/>
  <c r="N967" i="120" s="1"/>
  <c r="F1405" i="120"/>
  <c r="H1119" i="120"/>
  <c r="N1119" i="120" s="1"/>
  <c r="H1055" i="120"/>
  <c r="N1055" i="120" s="1"/>
  <c r="F1341" i="120"/>
  <c r="F1326" i="120"/>
  <c r="H1040" i="120"/>
  <c r="N1040" i="120" s="1"/>
  <c r="F1159" i="120"/>
  <c r="H873" i="120"/>
  <c r="N873" i="120" s="1"/>
  <c r="F1313" i="120"/>
  <c r="H1027" i="120"/>
  <c r="N1027" i="120" s="1"/>
  <c r="F1423" i="120"/>
  <c r="H1137" i="120"/>
  <c r="N1137" i="120" s="1"/>
  <c r="H1064" i="120"/>
  <c r="N1064" i="120" s="1"/>
  <c r="F1350" i="120"/>
  <c r="F1275" i="120"/>
  <c r="H989" i="120"/>
  <c r="N989" i="120" s="1"/>
  <c r="H882" i="120"/>
  <c r="N882" i="120" s="1"/>
  <c r="F1168" i="120"/>
  <c r="F1329" i="120"/>
  <c r="H1043" i="120"/>
  <c r="N1043" i="120" s="1"/>
  <c r="F1358" i="120"/>
  <c r="H1072" i="120"/>
  <c r="N1072" i="120" s="1"/>
  <c r="H886" i="120"/>
  <c r="N886" i="120" s="1"/>
  <c r="F1172" i="120"/>
  <c r="F1391" i="120"/>
  <c r="H1105" i="120"/>
  <c r="N1105" i="120" s="1"/>
  <c r="F1371" i="120"/>
  <c r="H1085" i="120"/>
  <c r="N1085" i="120" s="1"/>
  <c r="F1413" i="120"/>
  <c r="H1127" i="120"/>
  <c r="N1127" i="120" s="1"/>
  <c r="F1255" i="120"/>
  <c r="H969" i="120"/>
  <c r="N969" i="120" s="1"/>
  <c r="F1186" i="120"/>
  <c r="H900" i="120"/>
  <c r="N900" i="120" s="1"/>
  <c r="F1303" i="120"/>
  <c r="H1017" i="120"/>
  <c r="N1017" i="120" s="1"/>
  <c r="F1434" i="120"/>
  <c r="H1148" i="120"/>
  <c r="N1148" i="120" s="1"/>
  <c r="F1218" i="120"/>
  <c r="H932" i="120"/>
  <c r="N932" i="120" s="1"/>
  <c r="F1589" i="120" l="1"/>
  <c r="H1303" i="120"/>
  <c r="N1303" i="120" s="1"/>
  <c r="F1527" i="120"/>
  <c r="H1241" i="120"/>
  <c r="N1241" i="120" s="1"/>
  <c r="H1183" i="120"/>
  <c r="N1183" i="120" s="1"/>
  <c r="F1469" i="120"/>
  <c r="H1396" i="120"/>
  <c r="N1396" i="120" s="1"/>
  <c r="F1682" i="120"/>
  <c r="F1460" i="120"/>
  <c r="H1174" i="120"/>
  <c r="N1174" i="120" s="1"/>
  <c r="H1400" i="120"/>
  <c r="N1400" i="120" s="1"/>
  <c r="F1686" i="120"/>
  <c r="H1267" i="120"/>
  <c r="N1267" i="120" s="1"/>
  <c r="F1553" i="120"/>
  <c r="F1567" i="120"/>
  <c r="H1281" i="120"/>
  <c r="N1281" i="120" s="1"/>
  <c r="F1691" i="120"/>
  <c r="H1405" i="120"/>
  <c r="N1405" i="120" s="1"/>
  <c r="H1220" i="120"/>
  <c r="N1220" i="120" s="1"/>
  <c r="F1506" i="120"/>
  <c r="F1505" i="120"/>
  <c r="H1219" i="120"/>
  <c r="N1219" i="120" s="1"/>
  <c r="H1480" i="120"/>
  <c r="N1480" i="120" s="1"/>
  <c r="F1766" i="120"/>
  <c r="H1214" i="120"/>
  <c r="N1214" i="120" s="1"/>
  <c r="F1500" i="120"/>
  <c r="H1348" i="120"/>
  <c r="N1348" i="120" s="1"/>
  <c r="F1634" i="120"/>
  <c r="F1516" i="120"/>
  <c r="H1230" i="120"/>
  <c r="N1230" i="120" s="1"/>
  <c r="H1347" i="120"/>
  <c r="N1347" i="120" s="1"/>
  <c r="F1633" i="120"/>
  <c r="H1390" i="120"/>
  <c r="N1390" i="120" s="1"/>
  <c r="F1676" i="120"/>
  <c r="F1597" i="120"/>
  <c r="H1311" i="120"/>
  <c r="N1311" i="120" s="1"/>
  <c r="F1668" i="120"/>
  <c r="H1382" i="120"/>
  <c r="N1382" i="120" s="1"/>
  <c r="H1205" i="120"/>
  <c r="N1205" i="120" s="1"/>
  <c r="F1491" i="120"/>
  <c r="H1172" i="120"/>
  <c r="N1172" i="120" s="1"/>
  <c r="F1458" i="120"/>
  <c r="H1256" i="120"/>
  <c r="N1256" i="120" s="1"/>
  <c r="F1542" i="120"/>
  <c r="H1450" i="120"/>
  <c r="N1450" i="120" s="1"/>
  <c r="F1736" i="120"/>
  <c r="F1576" i="120"/>
  <c r="H1290" i="120"/>
  <c r="N1290" i="120" s="1"/>
  <c r="H1427" i="120"/>
  <c r="N1427" i="120" s="1"/>
  <c r="F1713" i="120"/>
  <c r="F1571" i="120"/>
  <c r="H1285" i="120"/>
  <c r="N1285" i="120" s="1"/>
  <c r="F1551" i="120"/>
  <c r="H1265" i="120"/>
  <c r="N1265" i="120" s="1"/>
  <c r="F1670" i="120"/>
  <c r="H1384" i="120"/>
  <c r="N1384" i="120" s="1"/>
  <c r="F1607" i="120"/>
  <c r="H1321" i="120"/>
  <c r="N1321" i="120" s="1"/>
  <c r="F1730" i="120"/>
  <c r="H1444" i="120"/>
  <c r="N1444" i="120" s="1"/>
  <c r="F1513" i="120"/>
  <c r="H1227" i="120"/>
  <c r="N1227" i="120" s="1"/>
  <c r="H1378" i="120"/>
  <c r="N1378" i="120" s="1"/>
  <c r="F1664" i="120"/>
  <c r="F1482" i="120"/>
  <c r="H1196" i="120"/>
  <c r="N1196" i="120" s="1"/>
  <c r="F1485" i="120"/>
  <c r="H1199" i="120"/>
  <c r="N1199" i="120" s="1"/>
  <c r="F1560" i="120"/>
  <c r="H1274" i="120"/>
  <c r="N1274" i="120" s="1"/>
  <c r="H1336" i="120"/>
  <c r="N1336" i="120" s="1"/>
  <c r="F1622" i="120"/>
  <c r="F1587" i="120"/>
  <c r="H1301" i="120"/>
  <c r="N1301" i="120" s="1"/>
  <c r="F1603" i="120"/>
  <c r="H1317" i="120"/>
  <c r="N1317" i="120" s="1"/>
  <c r="F1639" i="120"/>
  <c r="H1353" i="120"/>
  <c r="N1353" i="120" s="1"/>
  <c r="F1440" i="120"/>
  <c r="H1154" i="120"/>
  <c r="F1435" i="120"/>
  <c r="H1359" i="120"/>
  <c r="N1359" i="120" s="1"/>
  <c r="F1645" i="120"/>
  <c r="H1278" i="120"/>
  <c r="N1278" i="120" s="1"/>
  <c r="F1564" i="120"/>
  <c r="F1640" i="120"/>
  <c r="H1354" i="120"/>
  <c r="N1354" i="120" s="1"/>
  <c r="F1635" i="120"/>
  <c r="H1349" i="120"/>
  <c r="N1349" i="120" s="1"/>
  <c r="F1623" i="120"/>
  <c r="H1337" i="120"/>
  <c r="N1337" i="120" s="1"/>
  <c r="F1605" i="120"/>
  <c r="H1319" i="120"/>
  <c r="N1319" i="120" s="1"/>
  <c r="F1498" i="120"/>
  <c r="H1212" i="120"/>
  <c r="N1212" i="120" s="1"/>
  <c r="F1535" i="120"/>
  <c r="H1249" i="120"/>
  <c r="N1249" i="120" s="1"/>
  <c r="F1547" i="120"/>
  <c r="H1261" i="120"/>
  <c r="N1261" i="120" s="1"/>
  <c r="F1711" i="120"/>
  <c r="H1425" i="120"/>
  <c r="N1425" i="120" s="1"/>
  <c r="H1218" i="120"/>
  <c r="N1218" i="120" s="1"/>
  <c r="F1504" i="120"/>
  <c r="F1541" i="120"/>
  <c r="H1255" i="120"/>
  <c r="N1255" i="120" s="1"/>
  <c r="F1561" i="120"/>
  <c r="H1275" i="120"/>
  <c r="N1275" i="120" s="1"/>
  <c r="F1445" i="120"/>
  <c r="H1159" i="120"/>
  <c r="N1159" i="120" s="1"/>
  <c r="F1539" i="120"/>
  <c r="H1253" i="120"/>
  <c r="N1253" i="120" s="1"/>
  <c r="H1224" i="120"/>
  <c r="N1224" i="120" s="1"/>
  <c r="F1510" i="120"/>
  <c r="F1572" i="120"/>
  <c r="H1286" i="120"/>
  <c r="N1286" i="120" s="1"/>
  <c r="H1243" i="120"/>
  <c r="N1243" i="120" s="1"/>
  <c r="F1529" i="120"/>
  <c r="H1419" i="120"/>
  <c r="N1419" i="120" s="1"/>
  <c r="F1705" i="120"/>
  <c r="F1470" i="120"/>
  <c r="H1184" i="120"/>
  <c r="N1184" i="120" s="1"/>
  <c r="F1680" i="120"/>
  <c r="H1394" i="120"/>
  <c r="N1394" i="120" s="1"/>
  <c r="F1650" i="120"/>
  <c r="H1364" i="120"/>
  <c r="N1364" i="120" s="1"/>
  <c r="H1294" i="120"/>
  <c r="N1294" i="120" s="1"/>
  <c r="F1580" i="120"/>
  <c r="F1518" i="120"/>
  <c r="H1232" i="120"/>
  <c r="N1232" i="120" s="1"/>
  <c r="H1189" i="120"/>
  <c r="N1189" i="120" s="1"/>
  <c r="F1475" i="120"/>
  <c r="F1494" i="120"/>
  <c r="H1208" i="120"/>
  <c r="N1208" i="120" s="1"/>
  <c r="H1412" i="120"/>
  <c r="N1412" i="120" s="1"/>
  <c r="F1698" i="120"/>
  <c r="H1392" i="120"/>
  <c r="N1392" i="120" s="1"/>
  <c r="F1678" i="120"/>
  <c r="H1165" i="120"/>
  <c r="N1165" i="120" s="1"/>
  <c r="F1451" i="120"/>
  <c r="F1495" i="120"/>
  <c r="H1209" i="120"/>
  <c r="N1209" i="120" s="1"/>
  <c r="F1523" i="120"/>
  <c r="H1237" i="120"/>
  <c r="N1237" i="120" s="1"/>
  <c r="H1270" i="120"/>
  <c r="N1270" i="120" s="1"/>
  <c r="F1556" i="120"/>
  <c r="F1479" i="120"/>
  <c r="H1193" i="120"/>
  <c r="N1193" i="120" s="1"/>
  <c r="F1702" i="120"/>
  <c r="H1416" i="120"/>
  <c r="N1416" i="120" s="1"/>
  <c r="F1446" i="120"/>
  <c r="H1160" i="120"/>
  <c r="N1160" i="120" s="1"/>
  <c r="F1509" i="120"/>
  <c r="H1223" i="120"/>
  <c r="N1223" i="120" s="1"/>
  <c r="F1700" i="120"/>
  <c r="H1414" i="120"/>
  <c r="N1414" i="120" s="1"/>
  <c r="F1519" i="120"/>
  <c r="H1233" i="120"/>
  <c r="N1233" i="120" s="1"/>
  <c r="F1621" i="120"/>
  <c r="H1335" i="120"/>
  <c r="N1335" i="120" s="1"/>
  <c r="H1352" i="120"/>
  <c r="N1352" i="120" s="1"/>
  <c r="F1638" i="120"/>
  <c r="F1532" i="120"/>
  <c r="H1246" i="120"/>
  <c r="N1246" i="120" s="1"/>
  <c r="N868" i="120"/>
  <c r="N1149" i="120" s="1"/>
  <c r="H1149" i="120"/>
  <c r="H1271" i="120"/>
  <c r="N1271" i="120" s="1"/>
  <c r="F1557" i="120"/>
  <c r="H1308" i="120"/>
  <c r="N1308" i="120" s="1"/>
  <c r="F1594" i="120"/>
  <c r="H1266" i="120"/>
  <c r="N1266" i="120" s="1"/>
  <c r="F1552" i="120"/>
  <c r="F1534" i="120"/>
  <c r="H1248" i="120"/>
  <c r="N1248" i="120" s="1"/>
  <c r="F1716" i="120"/>
  <c r="H1430" i="120"/>
  <c r="N1430" i="120" s="1"/>
  <c r="F1619" i="120"/>
  <c r="H1333" i="120"/>
  <c r="N1333" i="120" s="1"/>
  <c r="F1525" i="120"/>
  <c r="H1239" i="120"/>
  <c r="N1239" i="120" s="1"/>
  <c r="H1289" i="120"/>
  <c r="N1289" i="120" s="1"/>
  <c r="F1575" i="120"/>
  <c r="F1581" i="120"/>
  <c r="H1295" i="120"/>
  <c r="N1295" i="120" s="1"/>
  <c r="F1663" i="120"/>
  <c r="H1377" i="120"/>
  <c r="N1377" i="120" s="1"/>
  <c r="H1371" i="120"/>
  <c r="N1371" i="120" s="1"/>
  <c r="F1657" i="120"/>
  <c r="F1763" i="120"/>
  <c r="H1477" i="120"/>
  <c r="N1477" i="120" s="1"/>
  <c r="F1442" i="120"/>
  <c r="H1156" i="120"/>
  <c r="N1156" i="120" s="1"/>
  <c r="F1473" i="120"/>
  <c r="H1187" i="120"/>
  <c r="N1187" i="120" s="1"/>
  <c r="F1521" i="120"/>
  <c r="H1235" i="120"/>
  <c r="N1235" i="120" s="1"/>
  <c r="F1677" i="120"/>
  <c r="H1391" i="120"/>
  <c r="N1391" i="120" s="1"/>
  <c r="H1355" i="120"/>
  <c r="N1355" i="120" s="1"/>
  <c r="F1641" i="120"/>
  <c r="F1543" i="120"/>
  <c r="H1257" i="120"/>
  <c r="N1257" i="120" s="1"/>
  <c r="H1388" i="120"/>
  <c r="N1388" i="120" s="1"/>
  <c r="F1674" i="120"/>
  <c r="F1775" i="120"/>
  <c r="H1489" i="120"/>
  <c r="N1489" i="120" s="1"/>
  <c r="H1345" i="120"/>
  <c r="N1345" i="120" s="1"/>
  <c r="F1631" i="120"/>
  <c r="H1331" i="120"/>
  <c r="N1331" i="120" s="1"/>
  <c r="F1617" i="120"/>
  <c r="F1515" i="120"/>
  <c r="H1229" i="120"/>
  <c r="N1229" i="120" s="1"/>
  <c r="H1264" i="120"/>
  <c r="N1264" i="120" s="1"/>
  <c r="F1550" i="120"/>
  <c r="H1252" i="120"/>
  <c r="N1252" i="120" s="1"/>
  <c r="F1538" i="120"/>
  <c r="H1254" i="120"/>
  <c r="N1254" i="120" s="1"/>
  <c r="F1540" i="120"/>
  <c r="F1524" i="120"/>
  <c r="H1238" i="120"/>
  <c r="N1238" i="120" s="1"/>
  <c r="H1283" i="120"/>
  <c r="N1283" i="120" s="1"/>
  <c r="F1569" i="120"/>
  <c r="H1346" i="120"/>
  <c r="N1346" i="120" s="1"/>
  <c r="F1632" i="120"/>
  <c r="F1544" i="120"/>
  <c r="H1258" i="120"/>
  <c r="N1258" i="120" s="1"/>
  <c r="H1409" i="120"/>
  <c r="N1409" i="120" s="1"/>
  <c r="F1695" i="120"/>
  <c r="H1316" i="120"/>
  <c r="N1316" i="120" s="1"/>
  <c r="F1602" i="120"/>
  <c r="H1428" i="120"/>
  <c r="N1428" i="120" s="1"/>
  <c r="F1714" i="120"/>
  <c r="H1234" i="120"/>
  <c r="N1234" i="120" s="1"/>
  <c r="F1520" i="120"/>
  <c r="H1310" i="120"/>
  <c r="N1310" i="120" s="1"/>
  <c r="F1596" i="120"/>
  <c r="H1297" i="120"/>
  <c r="N1297" i="120" s="1"/>
  <c r="F1583" i="120"/>
  <c r="F1647" i="120"/>
  <c r="H1361" i="120"/>
  <c r="N1361" i="120" s="1"/>
  <c r="F1637" i="120"/>
  <c r="H1351" i="120"/>
  <c r="N1351" i="120" s="1"/>
  <c r="F1778" i="120"/>
  <c r="H1492" i="120"/>
  <c r="N1492" i="120" s="1"/>
  <c r="F1646" i="120"/>
  <c r="H1360" i="120"/>
  <c r="N1360" i="120" s="1"/>
  <c r="F1615" i="120"/>
  <c r="H1329" i="120"/>
  <c r="N1329" i="120" s="1"/>
  <c r="F1757" i="120"/>
  <c r="H1471" i="120"/>
  <c r="N1471" i="120" s="1"/>
  <c r="F1660" i="120"/>
  <c r="H1374" i="120"/>
  <c r="N1374" i="120" s="1"/>
  <c r="F1570" i="120"/>
  <c r="H1284" i="120"/>
  <c r="N1284" i="120" s="1"/>
  <c r="F1537" i="120"/>
  <c r="H1251" i="120"/>
  <c r="N1251" i="120" s="1"/>
  <c r="F1653" i="120"/>
  <c r="H1367" i="120"/>
  <c r="N1367" i="120" s="1"/>
  <c r="F1517" i="120"/>
  <c r="H1231" i="120"/>
  <c r="N1231" i="120" s="1"/>
  <c r="F1712" i="120"/>
  <c r="H1426" i="120"/>
  <c r="N1426" i="120" s="1"/>
  <c r="F1601" i="120"/>
  <c r="H1315" i="120"/>
  <c r="N1315" i="120" s="1"/>
  <c r="F1604" i="120"/>
  <c r="H1318" i="120"/>
  <c r="N1318" i="120" s="1"/>
  <c r="F1624" i="120"/>
  <c r="H1338" i="120"/>
  <c r="N1338" i="120" s="1"/>
  <c r="F1472" i="120"/>
  <c r="H1186" i="120"/>
  <c r="N1186" i="120" s="1"/>
  <c r="H1313" i="120"/>
  <c r="N1313" i="120" s="1"/>
  <c r="F1599" i="120"/>
  <c r="F1701" i="120"/>
  <c r="H1415" i="120"/>
  <c r="N1415" i="120" s="1"/>
  <c r="F1499" i="120"/>
  <c r="H1213" i="120"/>
  <c r="N1213" i="120" s="1"/>
  <c r="F1549" i="120"/>
  <c r="H1263" i="120"/>
  <c r="N1263" i="120" s="1"/>
  <c r="F1466" i="120"/>
  <c r="H1180" i="120"/>
  <c r="N1180" i="120" s="1"/>
  <c r="F1484" i="120"/>
  <c r="H1198" i="120"/>
  <c r="N1198" i="120" s="1"/>
  <c r="H1222" i="120"/>
  <c r="N1222" i="120" s="1"/>
  <c r="F1508" i="120"/>
  <c r="F1742" i="120"/>
  <c r="H1456" i="120"/>
  <c r="N1456" i="120" s="1"/>
  <c r="F1679" i="120"/>
  <c r="H1393" i="120"/>
  <c r="N1393" i="120" s="1"/>
  <c r="H1462" i="120"/>
  <c r="N1462" i="120" s="1"/>
  <c r="F1748" i="120"/>
  <c r="F1586" i="120"/>
  <c r="H1300" i="120"/>
  <c r="N1300" i="120" s="1"/>
  <c r="H1322" i="120"/>
  <c r="N1322" i="120" s="1"/>
  <c r="F1608" i="120"/>
  <c r="H1368" i="120"/>
  <c r="N1368" i="120" s="1"/>
  <c r="F1654" i="120"/>
  <c r="H1356" i="120"/>
  <c r="N1356" i="120" s="1"/>
  <c r="F1642" i="120"/>
  <c r="F1718" i="120"/>
  <c r="H1432" i="120"/>
  <c r="N1432" i="120" s="1"/>
  <c r="F1671" i="120"/>
  <c r="H1385" i="120"/>
  <c r="N1385" i="120" s="1"/>
  <c r="H1399" i="120"/>
  <c r="N1399" i="120" s="1"/>
  <c r="F1685" i="120"/>
  <c r="H1420" i="120"/>
  <c r="N1420" i="120" s="1"/>
  <c r="F1706" i="120"/>
  <c r="H1280" i="120"/>
  <c r="N1280" i="120" s="1"/>
  <c r="F1566" i="120"/>
  <c r="F1511" i="120"/>
  <c r="H1225" i="120"/>
  <c r="N1225" i="120" s="1"/>
  <c r="F1613" i="120"/>
  <c r="H1327" i="120"/>
  <c r="N1327" i="120" s="1"/>
  <c r="H1162" i="120"/>
  <c r="N1162" i="120" s="1"/>
  <c r="F1448" i="120"/>
  <c r="F1715" i="120"/>
  <c r="H1429" i="120"/>
  <c r="N1429" i="120" s="1"/>
  <c r="H1171" i="120"/>
  <c r="N1171" i="120" s="1"/>
  <c r="F1457" i="120"/>
  <c r="H1282" i="120"/>
  <c r="N1282" i="120" s="1"/>
  <c r="F1568" i="120"/>
  <c r="F1636" i="120"/>
  <c r="H1350" i="120"/>
  <c r="N1350" i="120" s="1"/>
  <c r="H1236" i="120"/>
  <c r="N1236" i="120" s="1"/>
  <c r="F1522" i="120"/>
  <c r="H1465" i="120"/>
  <c r="N1465" i="120" s="1"/>
  <c r="F1751" i="120"/>
  <c r="H1277" i="120"/>
  <c r="N1277" i="120" s="1"/>
  <c r="F1563" i="120"/>
  <c r="H1434" i="120"/>
  <c r="N1434" i="120" s="1"/>
  <c r="F1720" i="120"/>
  <c r="H1413" i="120"/>
  <c r="N1413" i="120" s="1"/>
  <c r="F1699" i="120"/>
  <c r="H1358" i="120"/>
  <c r="N1358" i="120" s="1"/>
  <c r="F1644" i="120"/>
  <c r="H1326" i="120"/>
  <c r="N1326" i="120" s="1"/>
  <c r="F1612" i="120"/>
  <c r="H1166" i="120"/>
  <c r="N1166" i="120" s="1"/>
  <c r="F1452" i="120"/>
  <c r="F1609" i="120"/>
  <c r="H1323" i="120"/>
  <c r="N1323" i="120" s="1"/>
  <c r="F1760" i="120"/>
  <c r="H1474" i="120"/>
  <c r="N1474" i="120" s="1"/>
  <c r="F1481" i="120"/>
  <c r="H1195" i="120"/>
  <c r="N1195" i="120" s="1"/>
  <c r="F1693" i="120"/>
  <c r="H1407" i="120"/>
  <c r="N1407" i="120" s="1"/>
  <c r="H1259" i="120"/>
  <c r="N1259" i="120" s="1"/>
  <c r="F1545" i="120"/>
  <c r="F1600" i="120"/>
  <c r="H1314" i="120"/>
  <c r="N1314" i="120" s="1"/>
  <c r="H1486" i="120"/>
  <c r="N1486" i="120" s="1"/>
  <c r="F1772" i="120"/>
  <c r="H1279" i="120"/>
  <c r="N1279" i="120" s="1"/>
  <c r="F1565" i="120"/>
  <c r="H1296" i="120"/>
  <c r="N1296" i="120" s="1"/>
  <c r="F1582" i="120"/>
  <c r="F1559" i="120"/>
  <c r="H1273" i="120"/>
  <c r="N1273" i="120" s="1"/>
  <c r="H1304" i="120"/>
  <c r="N1304" i="120" s="1"/>
  <c r="F1590" i="120"/>
  <c r="H1307" i="120"/>
  <c r="N1307" i="120" s="1"/>
  <c r="F1593" i="120"/>
  <c r="F1689" i="120"/>
  <c r="H1403" i="120"/>
  <c r="N1403" i="120" s="1"/>
  <c r="F1687" i="120"/>
  <c r="H1401" i="120"/>
  <c r="N1401" i="120" s="1"/>
  <c r="F1710" i="120"/>
  <c r="H1424" i="120"/>
  <c r="N1424" i="120" s="1"/>
  <c r="F1666" i="120"/>
  <c r="H1380" i="120"/>
  <c r="N1380" i="120" s="1"/>
  <c r="H1240" i="120"/>
  <c r="N1240" i="120" s="1"/>
  <c r="F1526" i="120"/>
  <c r="F1573" i="120"/>
  <c r="H1287" i="120"/>
  <c r="N1287" i="120" s="1"/>
  <c r="H1175" i="120"/>
  <c r="N1175" i="120" s="1"/>
  <c r="F1461" i="120"/>
  <c r="F1704" i="120"/>
  <c r="H1418" i="120"/>
  <c r="N1418" i="120" s="1"/>
  <c r="F1463" i="120"/>
  <c r="H1177" i="120"/>
  <c r="N1177" i="120" s="1"/>
  <c r="F1658" i="120"/>
  <c r="H1372" i="120"/>
  <c r="N1372" i="120" s="1"/>
  <c r="H1362" i="120"/>
  <c r="N1362" i="120" s="1"/>
  <c r="F1648" i="120"/>
  <c r="F1488" i="120"/>
  <c r="H1202" i="120"/>
  <c r="N1202" i="120" s="1"/>
  <c r="F1683" i="120"/>
  <c r="H1397" i="120"/>
  <c r="N1397" i="120" s="1"/>
  <c r="G1726" i="120"/>
  <c r="G1721" i="120"/>
  <c r="F1651" i="120"/>
  <c r="H1365" i="120"/>
  <c r="N1365" i="120" s="1"/>
  <c r="F1501" i="120"/>
  <c r="H1215" i="120"/>
  <c r="N1215" i="120" s="1"/>
  <c r="F1629" i="120"/>
  <c r="H1343" i="120"/>
  <c r="N1343" i="120" s="1"/>
  <c r="F1536" i="120"/>
  <c r="H1250" i="120"/>
  <c r="N1250" i="120" s="1"/>
  <c r="F1727" i="120"/>
  <c r="H1441" i="120"/>
  <c r="N1441" i="120" s="1"/>
  <c r="F1531" i="120"/>
  <c r="H1245" i="120"/>
  <c r="N1245" i="120" s="1"/>
  <c r="F1478" i="120"/>
  <c r="H1192" i="120"/>
  <c r="N1192" i="120" s="1"/>
  <c r="F1643" i="120"/>
  <c r="H1357" i="120"/>
  <c r="N1357" i="120" s="1"/>
  <c r="F1577" i="120"/>
  <c r="H1291" i="120"/>
  <c r="N1291" i="120" s="1"/>
  <c r="F1707" i="120"/>
  <c r="H1421" i="120"/>
  <c r="N1421" i="120" s="1"/>
  <c r="H1422" i="120"/>
  <c r="N1422" i="120" s="1"/>
  <c r="F1708" i="120"/>
  <c r="F1562" i="120"/>
  <c r="H1276" i="120"/>
  <c r="N1276" i="120" s="1"/>
  <c r="F1690" i="120"/>
  <c r="H1404" i="120"/>
  <c r="N1404" i="120" s="1"/>
  <c r="F1627" i="120"/>
  <c r="H1341" i="120"/>
  <c r="N1341" i="120" s="1"/>
  <c r="F1588" i="120"/>
  <c r="H1302" i="120"/>
  <c r="N1302" i="120" s="1"/>
  <c r="H1272" i="120"/>
  <c r="N1272" i="120" s="1"/>
  <c r="F1558" i="120"/>
  <c r="F1455" i="120"/>
  <c r="H1169" i="120"/>
  <c r="N1169" i="120" s="1"/>
  <c r="F1652" i="120"/>
  <c r="H1366" i="120"/>
  <c r="N1366" i="120" s="1"/>
  <c r="H1459" i="120"/>
  <c r="N1459" i="120" s="1"/>
  <c r="F1745" i="120"/>
  <c r="F1611" i="120"/>
  <c r="H1325" i="120"/>
  <c r="N1325" i="120" s="1"/>
  <c r="H1292" i="120"/>
  <c r="N1292" i="120" s="1"/>
  <c r="F1578" i="120"/>
  <c r="F1514" i="120"/>
  <c r="H1228" i="120"/>
  <c r="N1228" i="120" s="1"/>
  <c r="F1616" i="120"/>
  <c r="H1330" i="120"/>
  <c r="N1330" i="120" s="1"/>
  <c r="H1431" i="120"/>
  <c r="N1431" i="120" s="1"/>
  <c r="F1717" i="120"/>
  <c r="H1376" i="120"/>
  <c r="N1376" i="120" s="1"/>
  <c r="F1662" i="120"/>
  <c r="F1548" i="120"/>
  <c r="H1262" i="120"/>
  <c r="N1262" i="120" s="1"/>
  <c r="F1649" i="120"/>
  <c r="H1363" i="120"/>
  <c r="N1363" i="120" s="1"/>
  <c r="F1696" i="120"/>
  <c r="H1410" i="120"/>
  <c r="N1410" i="120" s="1"/>
  <c r="F1673" i="120"/>
  <c r="H1387" i="120"/>
  <c r="N1387" i="120" s="1"/>
  <c r="F1467" i="120"/>
  <c r="H1181" i="120"/>
  <c r="N1181" i="120" s="1"/>
  <c r="H1334" i="120"/>
  <c r="N1334" i="120" s="1"/>
  <c r="F1620" i="120"/>
  <c r="F1443" i="120"/>
  <c r="H1157" i="120"/>
  <c r="N1157" i="120" s="1"/>
  <c r="F1533" i="120"/>
  <c r="H1247" i="120"/>
  <c r="N1247" i="120" s="1"/>
  <c r="H1386" i="120"/>
  <c r="N1386" i="120" s="1"/>
  <c r="F1672" i="120"/>
  <c r="H1210" i="120"/>
  <c r="N1210" i="120" s="1"/>
  <c r="F1496" i="120"/>
  <c r="F1688" i="120"/>
  <c r="H1402" i="120"/>
  <c r="N1402" i="120" s="1"/>
  <c r="F1656" i="120"/>
  <c r="H1370" i="120"/>
  <c r="N1370" i="120" s="1"/>
  <c r="F1769" i="120"/>
  <c r="H1483" i="120"/>
  <c r="N1483" i="120" s="1"/>
  <c r="F1497" i="120"/>
  <c r="H1211" i="120"/>
  <c r="N1211" i="120" s="1"/>
  <c r="F1487" i="120"/>
  <c r="H1201" i="120"/>
  <c r="N1201" i="120" s="1"/>
  <c r="F1709" i="120"/>
  <c r="H1423" i="120"/>
  <c r="N1423" i="120" s="1"/>
  <c r="H1369" i="120"/>
  <c r="N1369" i="120" s="1"/>
  <c r="F1655" i="120"/>
  <c r="H1320" i="120"/>
  <c r="N1320" i="120" s="1"/>
  <c r="F1606" i="120"/>
  <c r="F1555" i="120"/>
  <c r="H1269" i="120"/>
  <c r="N1269" i="120" s="1"/>
  <c r="F1476" i="120"/>
  <c r="H1190" i="120"/>
  <c r="N1190" i="120" s="1"/>
  <c r="H1340" i="120"/>
  <c r="N1340" i="120" s="1"/>
  <c r="F1626" i="120"/>
  <c r="F1661" i="120"/>
  <c r="H1375" i="120"/>
  <c r="N1375" i="120" s="1"/>
  <c r="F1502" i="120"/>
  <c r="H1216" i="120"/>
  <c r="N1216" i="120" s="1"/>
  <c r="H1306" i="120"/>
  <c r="N1306" i="120" s="1"/>
  <c r="F1592" i="120"/>
  <c r="H1332" i="120"/>
  <c r="N1332" i="120" s="1"/>
  <c r="F1618" i="120"/>
  <c r="H1217" i="120"/>
  <c r="N1217" i="120" s="1"/>
  <c r="F1503" i="120"/>
  <c r="H1163" i="120"/>
  <c r="N1163" i="120" s="1"/>
  <c r="F1449" i="120"/>
  <c r="H1242" i="120"/>
  <c r="N1242" i="120" s="1"/>
  <c r="F1528" i="120"/>
  <c r="F1530" i="120"/>
  <c r="H1244" i="120"/>
  <c r="N1244" i="120" s="1"/>
  <c r="F1464" i="120"/>
  <c r="H1178" i="120"/>
  <c r="N1178" i="120" s="1"/>
  <c r="H1344" i="120"/>
  <c r="N1344" i="120" s="1"/>
  <c r="F1630" i="120"/>
  <c r="F1614" i="120"/>
  <c r="H1328" i="120"/>
  <c r="N1328" i="120" s="1"/>
  <c r="H1406" i="120"/>
  <c r="N1406" i="120" s="1"/>
  <c r="F1692" i="120"/>
  <c r="H1312" i="120"/>
  <c r="N1312" i="120" s="1"/>
  <c r="F1598" i="120"/>
  <c r="F1454" i="120"/>
  <c r="H1168" i="120"/>
  <c r="N1168" i="120" s="1"/>
  <c r="H1433" i="120"/>
  <c r="N1433" i="120" s="1"/>
  <c r="F1719" i="120"/>
  <c r="H1339" i="120"/>
  <c r="N1339" i="120" s="1"/>
  <c r="F1625" i="120"/>
  <c r="F1507" i="120"/>
  <c r="H1221" i="120"/>
  <c r="N1221" i="120" s="1"/>
  <c r="F1703" i="120"/>
  <c r="H1417" i="120"/>
  <c r="N1417" i="120" s="1"/>
  <c r="H1408" i="120"/>
  <c r="N1408" i="120" s="1"/>
  <c r="F1694" i="120"/>
  <c r="H1288" i="120"/>
  <c r="N1288" i="120" s="1"/>
  <c r="F1574" i="120"/>
  <c r="F1512" i="120"/>
  <c r="H1226" i="120"/>
  <c r="N1226" i="120" s="1"/>
  <c r="F1669" i="120"/>
  <c r="H1383" i="120"/>
  <c r="N1383" i="120" s="1"/>
  <c r="F1684" i="120"/>
  <c r="H1398" i="120"/>
  <c r="N1398" i="120" s="1"/>
  <c r="H1447" i="120"/>
  <c r="N1447" i="120" s="1"/>
  <c r="F1733" i="120"/>
  <c r="F1554" i="120"/>
  <c r="H1268" i="120"/>
  <c r="N1268" i="120" s="1"/>
  <c r="F1595" i="120"/>
  <c r="H1309" i="120"/>
  <c r="N1309" i="120" s="1"/>
  <c r="H1411" i="120"/>
  <c r="N1411" i="120" s="1"/>
  <c r="F1697" i="120"/>
  <c r="H1207" i="120"/>
  <c r="N1207" i="120" s="1"/>
  <c r="F1493" i="120"/>
  <c r="H1324" i="120"/>
  <c r="N1324" i="120" s="1"/>
  <c r="F1610" i="120"/>
  <c r="F1667" i="120"/>
  <c r="H1381" i="120"/>
  <c r="N1381" i="120" s="1"/>
  <c r="H1342" i="120"/>
  <c r="N1342" i="120" s="1"/>
  <c r="F1628" i="120"/>
  <c r="F1585" i="120"/>
  <c r="H1299" i="120"/>
  <c r="N1299" i="120" s="1"/>
  <c r="H1204" i="120"/>
  <c r="N1204" i="120" s="1"/>
  <c r="F1490" i="120"/>
  <c r="F1754" i="120"/>
  <c r="H1468" i="120"/>
  <c r="N1468" i="120" s="1"/>
  <c r="F1681" i="120"/>
  <c r="H1395" i="120"/>
  <c r="N1395" i="120" s="1"/>
  <c r="F1546" i="120"/>
  <c r="H1260" i="120"/>
  <c r="N1260" i="120" s="1"/>
  <c r="H1305" i="120"/>
  <c r="N1305" i="120" s="1"/>
  <c r="F1591" i="120"/>
  <c r="H1453" i="120"/>
  <c r="N1453" i="120" s="1"/>
  <c r="F1739" i="120"/>
  <c r="H1298" i="120"/>
  <c r="N1298" i="120" s="1"/>
  <c r="F1584" i="120"/>
  <c r="F1659" i="120"/>
  <c r="H1373" i="120"/>
  <c r="N1373" i="120" s="1"/>
  <c r="H1379" i="120"/>
  <c r="N1379" i="120" s="1"/>
  <c r="F1665" i="120"/>
  <c r="F1579" i="120"/>
  <c r="H1293" i="120"/>
  <c r="N1293" i="120" s="1"/>
  <c r="F1675" i="120"/>
  <c r="H1389" i="120"/>
  <c r="N1389" i="120" s="1"/>
  <c r="F2019" i="120" l="1"/>
  <c r="H2019" i="120" s="1"/>
  <c r="N2019" i="120" s="1"/>
  <c r="H1733" i="120"/>
  <c r="N1733" i="120" s="1"/>
  <c r="H1625" i="120"/>
  <c r="N1625" i="120" s="1"/>
  <c r="F1911" i="120"/>
  <c r="H1626" i="120"/>
  <c r="N1626" i="120" s="1"/>
  <c r="F1912" i="120"/>
  <c r="F1941" i="120"/>
  <c r="H1655" i="120"/>
  <c r="N1655" i="120" s="1"/>
  <c r="F1958" i="120"/>
  <c r="H1672" i="120"/>
  <c r="N1672" i="120" s="1"/>
  <c r="H1720" i="120"/>
  <c r="N1720" i="120" s="1"/>
  <c r="F2006" i="120"/>
  <c r="H1642" i="120"/>
  <c r="N1642" i="120" s="1"/>
  <c r="F1928" i="120"/>
  <c r="F1945" i="120"/>
  <c r="H1659" i="120"/>
  <c r="N1659" i="120" s="1"/>
  <c r="F1832" i="120"/>
  <c r="H1546" i="120"/>
  <c r="N1546" i="120" s="1"/>
  <c r="H1585" i="120"/>
  <c r="N1585" i="120" s="1"/>
  <c r="F1871" i="120"/>
  <c r="F1816" i="120"/>
  <c r="H1530" i="120"/>
  <c r="N1530" i="120" s="1"/>
  <c r="F2055" i="120"/>
  <c r="H2055" i="120" s="1"/>
  <c r="N2055" i="120" s="1"/>
  <c r="H1769" i="120"/>
  <c r="N1769" i="120" s="1"/>
  <c r="F1753" i="120"/>
  <c r="H1467" i="120"/>
  <c r="N1467" i="120" s="1"/>
  <c r="F1834" i="120"/>
  <c r="H1548" i="120"/>
  <c r="N1548" i="120" s="1"/>
  <c r="F1800" i="120"/>
  <c r="H1514" i="120"/>
  <c r="N1514" i="120" s="1"/>
  <c r="H1652" i="120"/>
  <c r="N1652" i="120" s="1"/>
  <c r="F1938" i="120"/>
  <c r="F1913" i="120"/>
  <c r="H1627" i="120"/>
  <c r="N1627" i="120" s="1"/>
  <c r="F1993" i="120"/>
  <c r="H1707" i="120"/>
  <c r="N1707" i="120" s="1"/>
  <c r="F1817" i="120"/>
  <c r="H1531" i="120"/>
  <c r="N1531" i="120" s="1"/>
  <c r="F1787" i="120"/>
  <c r="H1501" i="120"/>
  <c r="N1501" i="120" s="1"/>
  <c r="F1774" i="120"/>
  <c r="H1488" i="120"/>
  <c r="N1488" i="120" s="1"/>
  <c r="F1990" i="120"/>
  <c r="H1704" i="120"/>
  <c r="N1704" i="120" s="1"/>
  <c r="F1952" i="120"/>
  <c r="H1666" i="120"/>
  <c r="N1666" i="120" s="1"/>
  <c r="F1979" i="120"/>
  <c r="H1693" i="120"/>
  <c r="N1693" i="120" s="1"/>
  <c r="F1922" i="120"/>
  <c r="H1636" i="120"/>
  <c r="N1636" i="120" s="1"/>
  <c r="H1484" i="120"/>
  <c r="N1484" i="120" s="1"/>
  <c r="F1770" i="120"/>
  <c r="F1987" i="120"/>
  <c r="H1701" i="120"/>
  <c r="N1701" i="120" s="1"/>
  <c r="F1890" i="120"/>
  <c r="H1604" i="120"/>
  <c r="N1604" i="120" s="1"/>
  <c r="H1653" i="120"/>
  <c r="N1653" i="120" s="1"/>
  <c r="F1939" i="120"/>
  <c r="H1757" i="120"/>
  <c r="N1757" i="120" s="1"/>
  <c r="F2043" i="120"/>
  <c r="H2043" i="120" s="1"/>
  <c r="N2043" i="120" s="1"/>
  <c r="F1923" i="120"/>
  <c r="H1637" i="120"/>
  <c r="N1637" i="120" s="1"/>
  <c r="H1544" i="120"/>
  <c r="N1544" i="120" s="1"/>
  <c r="F1830" i="120"/>
  <c r="F1829" i="120"/>
  <c r="H1543" i="120"/>
  <c r="N1543" i="120" s="1"/>
  <c r="F1759" i="120"/>
  <c r="H1473" i="120"/>
  <c r="N1473" i="120" s="1"/>
  <c r="H1663" i="120"/>
  <c r="N1663" i="120" s="1"/>
  <c r="F1949" i="120"/>
  <c r="H1619" i="120"/>
  <c r="N1619" i="120" s="1"/>
  <c r="F1905" i="120"/>
  <c r="H1509" i="120"/>
  <c r="N1509" i="120" s="1"/>
  <c r="F1795" i="120"/>
  <c r="F1804" i="120"/>
  <c r="H1518" i="120"/>
  <c r="N1518" i="120" s="1"/>
  <c r="F1756" i="120"/>
  <c r="H1470" i="120"/>
  <c r="N1470" i="120" s="1"/>
  <c r="F1827" i="120"/>
  <c r="H1541" i="120"/>
  <c r="N1541" i="120" s="1"/>
  <c r="F1821" i="120"/>
  <c r="H1535" i="120"/>
  <c r="N1535" i="120" s="1"/>
  <c r="F1921" i="120"/>
  <c r="H1635" i="120"/>
  <c r="N1635" i="120" s="1"/>
  <c r="H1435" i="120"/>
  <c r="N1154" i="120"/>
  <c r="N1435" i="120" s="1"/>
  <c r="F1908" i="120"/>
  <c r="H1622" i="120"/>
  <c r="N1622" i="120" s="1"/>
  <c r="F1950" i="120"/>
  <c r="H1664" i="120"/>
  <c r="N1664" i="120" s="1"/>
  <c r="F1777" i="120"/>
  <c r="H1491" i="120"/>
  <c r="N1491" i="120" s="1"/>
  <c r="H1633" i="120"/>
  <c r="N1633" i="120" s="1"/>
  <c r="F1919" i="120"/>
  <c r="F2052" i="120"/>
  <c r="H2052" i="120" s="1"/>
  <c r="N2052" i="120" s="1"/>
  <c r="H1766" i="120"/>
  <c r="N1766" i="120" s="1"/>
  <c r="F1968" i="120"/>
  <c r="H1682" i="120"/>
  <c r="N1682" i="120" s="1"/>
  <c r="H1584" i="120"/>
  <c r="N1584" i="120" s="1"/>
  <c r="F1870" i="120"/>
  <c r="F1914" i="120"/>
  <c r="H1628" i="120"/>
  <c r="N1628" i="120" s="1"/>
  <c r="F1983" i="120"/>
  <c r="H1697" i="120"/>
  <c r="N1697" i="120" s="1"/>
  <c r="F1980" i="120"/>
  <c r="H1694" i="120"/>
  <c r="N1694" i="120" s="1"/>
  <c r="F2005" i="120"/>
  <c r="H1719" i="120"/>
  <c r="N1719" i="120" s="1"/>
  <c r="H1528" i="120"/>
  <c r="N1528" i="120" s="1"/>
  <c r="F1814" i="120"/>
  <c r="F1878" i="120"/>
  <c r="H1592" i="120"/>
  <c r="N1592" i="120" s="1"/>
  <c r="H1662" i="120"/>
  <c r="N1662" i="120" s="1"/>
  <c r="F1948" i="120"/>
  <c r="F1864" i="120"/>
  <c r="H1578" i="120"/>
  <c r="N1578" i="120" s="1"/>
  <c r="H1648" i="120"/>
  <c r="N1648" i="120" s="1"/>
  <c r="F1934" i="120"/>
  <c r="F1747" i="120"/>
  <c r="H1461" i="120"/>
  <c r="N1461" i="120" s="1"/>
  <c r="H1590" i="120"/>
  <c r="N1590" i="120" s="1"/>
  <c r="F1876" i="120"/>
  <c r="F2058" i="120"/>
  <c r="H2058" i="120" s="1"/>
  <c r="N2058" i="120" s="1"/>
  <c r="H1772" i="120"/>
  <c r="N1772" i="120" s="1"/>
  <c r="H1612" i="120"/>
  <c r="N1612" i="120" s="1"/>
  <c r="F1898" i="120"/>
  <c r="H1563" i="120"/>
  <c r="N1563" i="120" s="1"/>
  <c r="F1849" i="120"/>
  <c r="F1854" i="120"/>
  <c r="H1568" i="120"/>
  <c r="N1568" i="120" s="1"/>
  <c r="H1685" i="120"/>
  <c r="N1685" i="120" s="1"/>
  <c r="F1971" i="120"/>
  <c r="F1940" i="120"/>
  <c r="H1654" i="120"/>
  <c r="N1654" i="120" s="1"/>
  <c r="F1885" i="120"/>
  <c r="H1599" i="120"/>
  <c r="N1599" i="120" s="1"/>
  <c r="F2000" i="120"/>
  <c r="H1714" i="120"/>
  <c r="N1714" i="120" s="1"/>
  <c r="F1918" i="120"/>
  <c r="H1632" i="120"/>
  <c r="N1632" i="120" s="1"/>
  <c r="F1824" i="120"/>
  <c r="H1538" i="120"/>
  <c r="N1538" i="120" s="1"/>
  <c r="F1917" i="120"/>
  <c r="H1631" i="120"/>
  <c r="N1631" i="120" s="1"/>
  <c r="F1927" i="120"/>
  <c r="H1641" i="120"/>
  <c r="N1641" i="120" s="1"/>
  <c r="H1557" i="120"/>
  <c r="N1557" i="120" s="1"/>
  <c r="F1843" i="120"/>
  <c r="F1984" i="120"/>
  <c r="H1698" i="120"/>
  <c r="N1698" i="120" s="1"/>
  <c r="H1580" i="120"/>
  <c r="N1580" i="120" s="1"/>
  <c r="F1866" i="120"/>
  <c r="H1705" i="120"/>
  <c r="N1705" i="120" s="1"/>
  <c r="F1991" i="120"/>
  <c r="F1790" i="120"/>
  <c r="H1504" i="120"/>
  <c r="N1504" i="120" s="1"/>
  <c r="F1721" i="120"/>
  <c r="H1440" i="120"/>
  <c r="F1726" i="120"/>
  <c r="H1670" i="120"/>
  <c r="N1670" i="120" s="1"/>
  <c r="F1956" i="120"/>
  <c r="H1576" i="120"/>
  <c r="N1576" i="120" s="1"/>
  <c r="F1862" i="120"/>
  <c r="F1853" i="120"/>
  <c r="H1567" i="120"/>
  <c r="N1567" i="120" s="1"/>
  <c r="F1961" i="120"/>
  <c r="H1675" i="120"/>
  <c r="N1675" i="120" s="1"/>
  <c r="F1967" i="120"/>
  <c r="H1681" i="120"/>
  <c r="N1681" i="120" s="1"/>
  <c r="H1684" i="120"/>
  <c r="N1684" i="120" s="1"/>
  <c r="F1970" i="120"/>
  <c r="H1614" i="120"/>
  <c r="N1614" i="120" s="1"/>
  <c r="F1900" i="120"/>
  <c r="F1762" i="120"/>
  <c r="H1476" i="120"/>
  <c r="N1476" i="120" s="1"/>
  <c r="F1995" i="120"/>
  <c r="H1709" i="120"/>
  <c r="N1709" i="120" s="1"/>
  <c r="H1656" i="120"/>
  <c r="N1656" i="120" s="1"/>
  <c r="F1942" i="120"/>
  <c r="F1819" i="120"/>
  <c r="H1533" i="120"/>
  <c r="N1533" i="120" s="1"/>
  <c r="H1673" i="120"/>
  <c r="N1673" i="120" s="1"/>
  <c r="F1959" i="120"/>
  <c r="F1741" i="120"/>
  <c r="H1455" i="120"/>
  <c r="N1455" i="120" s="1"/>
  <c r="H1690" i="120"/>
  <c r="N1690" i="120" s="1"/>
  <c r="F1976" i="120"/>
  <c r="H1577" i="120"/>
  <c r="N1577" i="120" s="1"/>
  <c r="F1863" i="120"/>
  <c r="H1727" i="120"/>
  <c r="N1727" i="120" s="1"/>
  <c r="F2013" i="120"/>
  <c r="H2013" i="120" s="1"/>
  <c r="N2013" i="120" s="1"/>
  <c r="F1937" i="120"/>
  <c r="H1651" i="120"/>
  <c r="N1651" i="120" s="1"/>
  <c r="F1996" i="120"/>
  <c r="H1710" i="120"/>
  <c r="N1710" i="120" s="1"/>
  <c r="F1767" i="120"/>
  <c r="H1481" i="120"/>
  <c r="N1481" i="120" s="1"/>
  <c r="H1613" i="120"/>
  <c r="N1613" i="120" s="1"/>
  <c r="F1899" i="120"/>
  <c r="F1965" i="120"/>
  <c r="H1679" i="120"/>
  <c r="N1679" i="120" s="1"/>
  <c r="F1752" i="120"/>
  <c r="H1466" i="120"/>
  <c r="N1466" i="120" s="1"/>
  <c r="F1887" i="120"/>
  <c r="H1601" i="120"/>
  <c r="N1601" i="120" s="1"/>
  <c r="F1823" i="120"/>
  <c r="H1537" i="120"/>
  <c r="N1537" i="120" s="1"/>
  <c r="F1901" i="120"/>
  <c r="H1615" i="120"/>
  <c r="N1615" i="120" s="1"/>
  <c r="F1933" i="120"/>
  <c r="H1647" i="120"/>
  <c r="N1647" i="120" s="1"/>
  <c r="F1728" i="120"/>
  <c r="H1442" i="120"/>
  <c r="N1442" i="120" s="1"/>
  <c r="F1867" i="120"/>
  <c r="H1581" i="120"/>
  <c r="N1581" i="120" s="1"/>
  <c r="F2002" i="120"/>
  <c r="H1716" i="120"/>
  <c r="N1716" i="120" s="1"/>
  <c r="H1621" i="120"/>
  <c r="N1621" i="120" s="1"/>
  <c r="F1907" i="120"/>
  <c r="F1732" i="120"/>
  <c r="H1446" i="120"/>
  <c r="N1446" i="120" s="1"/>
  <c r="F1809" i="120"/>
  <c r="H1523" i="120"/>
  <c r="N1523" i="120" s="1"/>
  <c r="H1539" i="120"/>
  <c r="N1539" i="120" s="1"/>
  <c r="F1825" i="120"/>
  <c r="H1498" i="120"/>
  <c r="N1498" i="120" s="1"/>
  <c r="F1784" i="120"/>
  <c r="H1640" i="120"/>
  <c r="N1640" i="120" s="1"/>
  <c r="F1926" i="120"/>
  <c r="H1736" i="120"/>
  <c r="N1736" i="120" s="1"/>
  <c r="F2022" i="120"/>
  <c r="H2022" i="120" s="1"/>
  <c r="N2022" i="120" s="1"/>
  <c r="F1839" i="120"/>
  <c r="H1553" i="120"/>
  <c r="N1553" i="120" s="1"/>
  <c r="F1755" i="120"/>
  <c r="H1469" i="120"/>
  <c r="N1469" i="120" s="1"/>
  <c r="F1735" i="120"/>
  <c r="H1449" i="120"/>
  <c r="N1449" i="120" s="1"/>
  <c r="H1717" i="120"/>
  <c r="N1717" i="120" s="1"/>
  <c r="F2003" i="120"/>
  <c r="F1844" i="120"/>
  <c r="H1558" i="120"/>
  <c r="N1558" i="120" s="1"/>
  <c r="H1583" i="120"/>
  <c r="N1583" i="120" s="1"/>
  <c r="F1869" i="120"/>
  <c r="F1836" i="120"/>
  <c r="H1550" i="120"/>
  <c r="N1550" i="120" s="1"/>
  <c r="F1861" i="120"/>
  <c r="H1575" i="120"/>
  <c r="N1575" i="120" s="1"/>
  <c r="F1850" i="120"/>
  <c r="H1564" i="120"/>
  <c r="N1564" i="120" s="1"/>
  <c r="H1639" i="120"/>
  <c r="N1639" i="120" s="1"/>
  <c r="F1925" i="120"/>
  <c r="F1846" i="120"/>
  <c r="H1560" i="120"/>
  <c r="N1560" i="120" s="1"/>
  <c r="H1513" i="120"/>
  <c r="N1513" i="120" s="1"/>
  <c r="F1799" i="120"/>
  <c r="F1837" i="120"/>
  <c r="H1551" i="120"/>
  <c r="N1551" i="120" s="1"/>
  <c r="F1802" i="120"/>
  <c r="H1516" i="120"/>
  <c r="N1516" i="120" s="1"/>
  <c r="F1791" i="120"/>
  <c r="H1505" i="120"/>
  <c r="N1505" i="120" s="1"/>
  <c r="F1779" i="120"/>
  <c r="H1493" i="120"/>
  <c r="N1493" i="120" s="1"/>
  <c r="F1860" i="120"/>
  <c r="H1574" i="120"/>
  <c r="N1574" i="120" s="1"/>
  <c r="F1978" i="120"/>
  <c r="H1692" i="120"/>
  <c r="N1692" i="120" s="1"/>
  <c r="F1904" i="120"/>
  <c r="H1618" i="120"/>
  <c r="N1618" i="120" s="1"/>
  <c r="F1879" i="120"/>
  <c r="H1593" i="120"/>
  <c r="N1593" i="120" s="1"/>
  <c r="H1565" i="120"/>
  <c r="N1565" i="120" s="1"/>
  <c r="F1851" i="120"/>
  <c r="F1738" i="120"/>
  <c r="H1452" i="120"/>
  <c r="N1452" i="120" s="1"/>
  <c r="H1748" i="120"/>
  <c r="N1748" i="120" s="1"/>
  <c r="F2034" i="120"/>
  <c r="H2034" i="120" s="1"/>
  <c r="N2034" i="120" s="1"/>
  <c r="F2025" i="120"/>
  <c r="H2025" i="120" s="1"/>
  <c r="N2025" i="120" s="1"/>
  <c r="H1739" i="120"/>
  <c r="N1739" i="120" s="1"/>
  <c r="F1916" i="120"/>
  <c r="H1630" i="120"/>
  <c r="N1630" i="120" s="1"/>
  <c r="F1930" i="120"/>
  <c r="H1644" i="120"/>
  <c r="N1644" i="120" s="1"/>
  <c r="H1751" i="120"/>
  <c r="N1751" i="120" s="1"/>
  <c r="F2037" i="120"/>
  <c r="H2037" i="120" s="1"/>
  <c r="N2037" i="120" s="1"/>
  <c r="F1743" i="120"/>
  <c r="H1457" i="120"/>
  <c r="N1457" i="120" s="1"/>
  <c r="F1894" i="120"/>
  <c r="H1608" i="120"/>
  <c r="N1608" i="120" s="1"/>
  <c r="F1888" i="120"/>
  <c r="H1602" i="120"/>
  <c r="N1602" i="120" s="1"/>
  <c r="H1569" i="120"/>
  <c r="N1569" i="120" s="1"/>
  <c r="F1855" i="120"/>
  <c r="F1815" i="120"/>
  <c r="H1529" i="120"/>
  <c r="N1529" i="120" s="1"/>
  <c r="F1954" i="120"/>
  <c r="H1668" i="120"/>
  <c r="N1668" i="120" s="1"/>
  <c r="F1865" i="120"/>
  <c r="H1579" i="120"/>
  <c r="N1579" i="120" s="1"/>
  <c r="F2040" i="120"/>
  <c r="H2040" i="120" s="1"/>
  <c r="N2040" i="120" s="1"/>
  <c r="H1754" i="120"/>
  <c r="N1754" i="120" s="1"/>
  <c r="H1667" i="120"/>
  <c r="N1667" i="120" s="1"/>
  <c r="F1953" i="120"/>
  <c r="H1595" i="120"/>
  <c r="N1595" i="120" s="1"/>
  <c r="F1881" i="120"/>
  <c r="H1669" i="120"/>
  <c r="N1669" i="120" s="1"/>
  <c r="F1955" i="120"/>
  <c r="F1989" i="120"/>
  <c r="H1703" i="120"/>
  <c r="N1703" i="120" s="1"/>
  <c r="F1740" i="120"/>
  <c r="H1454" i="120"/>
  <c r="N1454" i="120" s="1"/>
  <c r="F1788" i="120"/>
  <c r="H1502" i="120"/>
  <c r="N1502" i="120" s="1"/>
  <c r="H1555" i="120"/>
  <c r="N1555" i="120" s="1"/>
  <c r="F1841" i="120"/>
  <c r="F1773" i="120"/>
  <c r="H1487" i="120"/>
  <c r="N1487" i="120" s="1"/>
  <c r="F1974" i="120"/>
  <c r="H1688" i="120"/>
  <c r="N1688" i="120" s="1"/>
  <c r="H1443" i="120"/>
  <c r="N1443" i="120" s="1"/>
  <c r="F1729" i="120"/>
  <c r="F1982" i="120"/>
  <c r="H1696" i="120"/>
  <c r="N1696" i="120" s="1"/>
  <c r="F1897" i="120"/>
  <c r="H1611" i="120"/>
  <c r="N1611" i="120" s="1"/>
  <c r="H1562" i="120"/>
  <c r="N1562" i="120" s="1"/>
  <c r="F1848" i="120"/>
  <c r="F1929" i="120"/>
  <c r="H1643" i="120"/>
  <c r="N1643" i="120" s="1"/>
  <c r="F1822" i="120"/>
  <c r="H1536" i="120"/>
  <c r="N1536" i="120" s="1"/>
  <c r="G2012" i="120"/>
  <c r="G2293" i="120" s="1"/>
  <c r="G2007" i="120"/>
  <c r="H1658" i="120"/>
  <c r="N1658" i="120" s="1"/>
  <c r="F1944" i="120"/>
  <c r="H1573" i="120"/>
  <c r="N1573" i="120" s="1"/>
  <c r="F1859" i="120"/>
  <c r="F1973" i="120"/>
  <c r="H1687" i="120"/>
  <c r="N1687" i="120" s="1"/>
  <c r="F1845" i="120"/>
  <c r="H1559" i="120"/>
  <c r="N1559" i="120" s="1"/>
  <c r="H1600" i="120"/>
  <c r="N1600" i="120" s="1"/>
  <c r="F1886" i="120"/>
  <c r="F2046" i="120"/>
  <c r="H2046" i="120" s="1"/>
  <c r="N2046" i="120" s="1"/>
  <c r="H1760" i="120"/>
  <c r="N1760" i="120" s="1"/>
  <c r="H1511" i="120"/>
  <c r="N1511" i="120" s="1"/>
  <c r="F1797" i="120"/>
  <c r="F1957" i="120"/>
  <c r="H1671" i="120"/>
  <c r="N1671" i="120" s="1"/>
  <c r="F2028" i="120"/>
  <c r="H2028" i="120" s="1"/>
  <c r="N2028" i="120" s="1"/>
  <c r="H1742" i="120"/>
  <c r="N1742" i="120" s="1"/>
  <c r="H1549" i="120"/>
  <c r="N1549" i="120" s="1"/>
  <c r="F1835" i="120"/>
  <c r="F1758" i="120"/>
  <c r="H1472" i="120"/>
  <c r="N1472" i="120" s="1"/>
  <c r="H1712" i="120"/>
  <c r="N1712" i="120" s="1"/>
  <c r="F1998" i="120"/>
  <c r="F1856" i="120"/>
  <c r="H1570" i="120"/>
  <c r="N1570" i="120" s="1"/>
  <c r="H1646" i="120"/>
  <c r="N1646" i="120" s="1"/>
  <c r="F1932" i="120"/>
  <c r="F2061" i="120"/>
  <c r="H2061" i="120" s="1"/>
  <c r="N2061" i="120" s="1"/>
  <c r="H1775" i="120"/>
  <c r="N1775" i="120" s="1"/>
  <c r="F1963" i="120"/>
  <c r="H1677" i="120"/>
  <c r="N1677" i="120" s="1"/>
  <c r="H1763" i="120"/>
  <c r="N1763" i="120" s="1"/>
  <c r="F2049" i="120"/>
  <c r="H2049" i="120" s="1"/>
  <c r="N2049" i="120" s="1"/>
  <c r="F1820" i="120"/>
  <c r="H1534" i="120"/>
  <c r="N1534" i="120" s="1"/>
  <c r="H1519" i="120"/>
  <c r="N1519" i="120" s="1"/>
  <c r="F1805" i="120"/>
  <c r="F1988" i="120"/>
  <c r="H1702" i="120"/>
  <c r="N1702" i="120" s="1"/>
  <c r="H1495" i="120"/>
  <c r="N1495" i="120" s="1"/>
  <c r="F1781" i="120"/>
  <c r="F1780" i="120"/>
  <c r="H1494" i="120"/>
  <c r="N1494" i="120" s="1"/>
  <c r="F1936" i="120"/>
  <c r="H1650" i="120"/>
  <c r="N1650" i="120" s="1"/>
  <c r="F1731" i="120"/>
  <c r="H1445" i="120"/>
  <c r="N1445" i="120" s="1"/>
  <c r="F1997" i="120"/>
  <c r="H1711" i="120"/>
  <c r="N1711" i="120" s="1"/>
  <c r="F1891" i="120"/>
  <c r="H1605" i="120"/>
  <c r="N1605" i="120" s="1"/>
  <c r="H1542" i="120"/>
  <c r="N1542" i="120" s="1"/>
  <c r="F1828" i="120"/>
  <c r="H1634" i="120"/>
  <c r="N1634" i="120" s="1"/>
  <c r="F1920" i="120"/>
  <c r="F1792" i="120"/>
  <c r="H1506" i="120"/>
  <c r="N1506" i="120" s="1"/>
  <c r="F1972" i="120"/>
  <c r="H1686" i="120"/>
  <c r="N1686" i="120" s="1"/>
  <c r="F1734" i="120"/>
  <c r="H1448" i="120"/>
  <c r="N1448" i="120" s="1"/>
  <c r="F1951" i="120"/>
  <c r="H1665" i="120"/>
  <c r="N1665" i="120" s="1"/>
  <c r="H1591" i="120"/>
  <c r="N1591" i="120" s="1"/>
  <c r="F1877" i="120"/>
  <c r="F1776" i="120"/>
  <c r="H1490" i="120"/>
  <c r="N1490" i="120" s="1"/>
  <c r="F1896" i="120"/>
  <c r="H1610" i="120"/>
  <c r="N1610" i="120" s="1"/>
  <c r="F1884" i="120"/>
  <c r="H1598" i="120"/>
  <c r="N1598" i="120" s="1"/>
  <c r="F1789" i="120"/>
  <c r="H1503" i="120"/>
  <c r="N1503" i="120" s="1"/>
  <c r="F1892" i="120"/>
  <c r="H1606" i="120"/>
  <c r="N1606" i="120" s="1"/>
  <c r="H1496" i="120"/>
  <c r="N1496" i="120" s="1"/>
  <c r="F1782" i="120"/>
  <c r="F1906" i="120"/>
  <c r="H1620" i="120"/>
  <c r="N1620" i="120" s="1"/>
  <c r="F2031" i="120"/>
  <c r="H2031" i="120" s="1"/>
  <c r="N2031" i="120" s="1"/>
  <c r="H1745" i="120"/>
  <c r="N1745" i="120" s="1"/>
  <c r="F1994" i="120"/>
  <c r="H1708" i="120"/>
  <c r="N1708" i="120" s="1"/>
  <c r="F1812" i="120"/>
  <c r="H1526" i="120"/>
  <c r="N1526" i="120" s="1"/>
  <c r="F1868" i="120"/>
  <c r="H1582" i="120"/>
  <c r="N1582" i="120" s="1"/>
  <c r="F1831" i="120"/>
  <c r="H1545" i="120"/>
  <c r="N1545" i="120" s="1"/>
  <c r="F1985" i="120"/>
  <c r="H1699" i="120"/>
  <c r="N1699" i="120" s="1"/>
  <c r="F1808" i="120"/>
  <c r="H1522" i="120"/>
  <c r="N1522" i="120" s="1"/>
  <c r="F1852" i="120"/>
  <c r="H1566" i="120"/>
  <c r="N1566" i="120" s="1"/>
  <c r="F1794" i="120"/>
  <c r="H1508" i="120"/>
  <c r="N1508" i="120" s="1"/>
  <c r="F1882" i="120"/>
  <c r="H1596" i="120"/>
  <c r="N1596" i="120" s="1"/>
  <c r="H1695" i="120"/>
  <c r="N1695" i="120" s="1"/>
  <c r="F1981" i="120"/>
  <c r="H1674" i="120"/>
  <c r="N1674" i="120" s="1"/>
  <c r="F1960" i="120"/>
  <c r="F1943" i="120"/>
  <c r="H1657" i="120"/>
  <c r="N1657" i="120" s="1"/>
  <c r="F1838" i="120"/>
  <c r="H1552" i="120"/>
  <c r="N1552" i="120" s="1"/>
  <c r="H1451" i="120"/>
  <c r="N1451" i="120" s="1"/>
  <c r="F1737" i="120"/>
  <c r="H1475" i="120"/>
  <c r="N1475" i="120" s="1"/>
  <c r="F1761" i="120"/>
  <c r="F1931" i="120"/>
  <c r="H1645" i="120"/>
  <c r="N1645" i="120" s="1"/>
  <c r="F1889" i="120"/>
  <c r="H1603" i="120"/>
  <c r="N1603" i="120" s="1"/>
  <c r="F1771" i="120"/>
  <c r="H1485" i="120"/>
  <c r="N1485" i="120" s="1"/>
  <c r="F2016" i="120"/>
  <c r="H2016" i="120" s="1"/>
  <c r="N2016" i="120" s="1"/>
  <c r="H1730" i="120"/>
  <c r="N1730" i="120" s="1"/>
  <c r="F1857" i="120"/>
  <c r="H1571" i="120"/>
  <c r="N1571" i="120" s="1"/>
  <c r="F1883" i="120"/>
  <c r="H1597" i="120"/>
  <c r="N1597" i="120" s="1"/>
  <c r="F1813" i="120"/>
  <c r="H1527" i="120"/>
  <c r="N1527" i="120" s="1"/>
  <c r="F1992" i="120"/>
  <c r="H1706" i="120"/>
  <c r="N1706" i="120" s="1"/>
  <c r="F1840" i="120"/>
  <c r="H1554" i="120"/>
  <c r="N1554" i="120" s="1"/>
  <c r="H1512" i="120"/>
  <c r="N1512" i="120" s="1"/>
  <c r="F1798" i="120"/>
  <c r="F1793" i="120"/>
  <c r="H1507" i="120"/>
  <c r="N1507" i="120" s="1"/>
  <c r="F1750" i="120"/>
  <c r="H1464" i="120"/>
  <c r="N1464" i="120" s="1"/>
  <c r="F1947" i="120"/>
  <c r="H1661" i="120"/>
  <c r="N1661" i="120" s="1"/>
  <c r="H1497" i="120"/>
  <c r="N1497" i="120" s="1"/>
  <c r="F1783" i="120"/>
  <c r="H1649" i="120"/>
  <c r="N1649" i="120" s="1"/>
  <c r="F1935" i="120"/>
  <c r="F1902" i="120"/>
  <c r="H1616" i="120"/>
  <c r="N1616" i="120" s="1"/>
  <c r="F1874" i="120"/>
  <c r="H1588" i="120"/>
  <c r="N1588" i="120" s="1"/>
  <c r="F1764" i="120"/>
  <c r="H1478" i="120"/>
  <c r="N1478" i="120" s="1"/>
  <c r="F1915" i="120"/>
  <c r="H1629" i="120"/>
  <c r="N1629" i="120" s="1"/>
  <c r="H1683" i="120"/>
  <c r="N1683" i="120" s="1"/>
  <c r="F1969" i="120"/>
  <c r="F1749" i="120"/>
  <c r="H1463" i="120"/>
  <c r="N1463" i="120" s="1"/>
  <c r="F1975" i="120"/>
  <c r="H1689" i="120"/>
  <c r="N1689" i="120" s="1"/>
  <c r="F1895" i="120"/>
  <c r="H1609" i="120"/>
  <c r="N1609" i="120" s="1"/>
  <c r="F2001" i="120"/>
  <c r="H1715" i="120"/>
  <c r="N1715" i="120" s="1"/>
  <c r="H1718" i="120"/>
  <c r="N1718" i="120" s="1"/>
  <c r="F2004" i="120"/>
  <c r="F1872" i="120"/>
  <c r="H1586" i="120"/>
  <c r="N1586" i="120" s="1"/>
  <c r="H1499" i="120"/>
  <c r="N1499" i="120" s="1"/>
  <c r="F1785" i="120"/>
  <c r="F1910" i="120"/>
  <c r="H1624" i="120"/>
  <c r="N1624" i="120" s="1"/>
  <c r="H1517" i="120"/>
  <c r="N1517" i="120" s="1"/>
  <c r="F1803" i="120"/>
  <c r="F1946" i="120"/>
  <c r="H1660" i="120"/>
  <c r="N1660" i="120" s="1"/>
  <c r="H1778" i="120"/>
  <c r="N1778" i="120" s="1"/>
  <c r="F2064" i="120"/>
  <c r="H2064" i="120" s="1"/>
  <c r="N2064" i="120" s="1"/>
  <c r="F1810" i="120"/>
  <c r="H1524" i="120"/>
  <c r="N1524" i="120" s="1"/>
  <c r="H1515" i="120"/>
  <c r="N1515" i="120" s="1"/>
  <c r="F1801" i="120"/>
  <c r="F1807" i="120"/>
  <c r="H1521" i="120"/>
  <c r="N1521" i="120" s="1"/>
  <c r="F1811" i="120"/>
  <c r="H1525" i="120"/>
  <c r="N1525" i="120" s="1"/>
  <c r="F1818" i="120"/>
  <c r="H1532" i="120"/>
  <c r="N1532" i="120" s="1"/>
  <c r="F1986" i="120"/>
  <c r="H1700" i="120"/>
  <c r="N1700" i="120" s="1"/>
  <c r="H1479" i="120"/>
  <c r="N1479" i="120" s="1"/>
  <c r="F1765" i="120"/>
  <c r="H1680" i="120"/>
  <c r="N1680" i="120" s="1"/>
  <c r="F1966" i="120"/>
  <c r="H1572" i="120"/>
  <c r="N1572" i="120" s="1"/>
  <c r="F1858" i="120"/>
  <c r="F1847" i="120"/>
  <c r="H1561" i="120"/>
  <c r="N1561" i="120" s="1"/>
  <c r="H1547" i="120"/>
  <c r="N1547" i="120" s="1"/>
  <c r="F1833" i="120"/>
  <c r="F1909" i="120"/>
  <c r="H1623" i="120"/>
  <c r="N1623" i="120" s="1"/>
  <c r="H1713" i="120"/>
  <c r="N1713" i="120" s="1"/>
  <c r="F1999" i="120"/>
  <c r="F1744" i="120"/>
  <c r="H1458" i="120"/>
  <c r="N1458" i="120" s="1"/>
  <c r="F1962" i="120"/>
  <c r="H1676" i="120"/>
  <c r="N1676" i="120" s="1"/>
  <c r="H1500" i="120"/>
  <c r="N1500" i="120" s="1"/>
  <c r="F1786" i="120"/>
  <c r="F1806" i="120"/>
  <c r="H1520" i="120"/>
  <c r="N1520" i="120" s="1"/>
  <c r="F1826" i="120"/>
  <c r="H1540" i="120"/>
  <c r="N1540" i="120" s="1"/>
  <c r="F1903" i="120"/>
  <c r="H1617" i="120"/>
  <c r="N1617" i="120" s="1"/>
  <c r="F1880" i="120"/>
  <c r="H1594" i="120"/>
  <c r="N1594" i="120" s="1"/>
  <c r="F1924" i="120"/>
  <c r="H1638" i="120"/>
  <c r="N1638" i="120" s="1"/>
  <c r="H1556" i="120"/>
  <c r="N1556" i="120" s="1"/>
  <c r="F1842" i="120"/>
  <c r="H1678" i="120"/>
  <c r="N1678" i="120" s="1"/>
  <c r="F1964" i="120"/>
  <c r="H1510" i="120"/>
  <c r="N1510" i="120" s="1"/>
  <c r="F1796" i="120"/>
  <c r="F1873" i="120"/>
  <c r="H1587" i="120"/>
  <c r="N1587" i="120" s="1"/>
  <c r="H1482" i="120"/>
  <c r="N1482" i="120" s="1"/>
  <c r="F1768" i="120"/>
  <c r="F1893" i="120"/>
  <c r="H1607" i="120"/>
  <c r="N1607" i="120" s="1"/>
  <c r="H1691" i="120"/>
  <c r="N1691" i="120" s="1"/>
  <c r="F1977" i="120"/>
  <c r="H1460" i="120"/>
  <c r="N1460" i="120" s="1"/>
  <c r="F1746" i="120"/>
  <c r="H1589" i="120"/>
  <c r="N1589" i="120" s="1"/>
  <c r="F1875" i="120"/>
  <c r="F2073" i="120" l="1"/>
  <c r="H2073" i="120" s="1"/>
  <c r="N2073" i="120" s="1"/>
  <c r="H1787" i="120"/>
  <c r="N1787" i="120" s="1"/>
  <c r="F2117" i="120"/>
  <c r="H2117" i="120" s="1"/>
  <c r="N2117" i="120" s="1"/>
  <c r="H1831" i="120"/>
  <c r="N1831" i="120" s="1"/>
  <c r="F2109" i="120"/>
  <c r="H2109" i="120" s="1"/>
  <c r="N2109" i="120" s="1"/>
  <c r="H1823" i="120"/>
  <c r="N1823" i="120" s="1"/>
  <c r="H1756" i="120"/>
  <c r="N1756" i="120" s="1"/>
  <c r="F2042" i="120"/>
  <c r="H2042" i="120" s="1"/>
  <c r="N2042" i="120" s="1"/>
  <c r="F2238" i="120"/>
  <c r="H2238" i="120" s="1"/>
  <c r="N2238" i="120" s="1"/>
  <c r="H1952" i="120"/>
  <c r="N1952" i="120" s="1"/>
  <c r="F2086" i="120"/>
  <c r="H2086" i="120" s="1"/>
  <c r="N2086" i="120" s="1"/>
  <c r="H1800" i="120"/>
  <c r="N1800" i="120" s="1"/>
  <c r="H1816" i="120"/>
  <c r="N1816" i="120" s="1"/>
  <c r="F2102" i="120"/>
  <c r="H2102" i="120" s="1"/>
  <c r="N2102" i="120" s="1"/>
  <c r="F2248" i="120"/>
  <c r="H2248" i="120" s="1"/>
  <c r="N2248" i="120" s="1"/>
  <c r="H1962" i="120"/>
  <c r="N1962" i="120" s="1"/>
  <c r="F2232" i="120"/>
  <c r="H2232" i="120" s="1"/>
  <c r="N2232" i="120" s="1"/>
  <c r="H1946" i="120"/>
  <c r="N1946" i="120" s="1"/>
  <c r="F2261" i="120"/>
  <c r="H2261" i="120" s="1"/>
  <c r="N2261" i="120" s="1"/>
  <c r="H1975" i="120"/>
  <c r="N1975" i="120" s="1"/>
  <c r="F2169" i="120"/>
  <c r="H2169" i="120" s="1"/>
  <c r="N2169" i="120" s="1"/>
  <c r="H1883" i="120"/>
  <c r="N1883" i="120" s="1"/>
  <c r="F2168" i="120"/>
  <c r="H2168" i="120" s="1"/>
  <c r="N2168" i="120" s="1"/>
  <c r="H1882" i="120"/>
  <c r="N1882" i="120" s="1"/>
  <c r="F2280" i="120"/>
  <c r="H2280" i="120" s="1"/>
  <c r="N2280" i="120" s="1"/>
  <c r="H1994" i="120"/>
  <c r="N1994" i="120" s="1"/>
  <c r="H1776" i="120"/>
  <c r="N1776" i="120" s="1"/>
  <c r="F2062" i="120"/>
  <c r="H2062" i="120" s="1"/>
  <c r="N2062" i="120" s="1"/>
  <c r="F2177" i="120"/>
  <c r="H2177" i="120" s="1"/>
  <c r="N2177" i="120" s="1"/>
  <c r="H1891" i="120"/>
  <c r="N1891" i="120" s="1"/>
  <c r="H1820" i="120"/>
  <c r="N1820" i="120" s="1"/>
  <c r="F2106" i="120"/>
  <c r="H2106" i="120" s="1"/>
  <c r="N2106" i="120" s="1"/>
  <c r="H1954" i="120"/>
  <c r="N1954" i="120" s="1"/>
  <c r="F2240" i="120"/>
  <c r="H2240" i="120" s="1"/>
  <c r="N2240" i="120" s="1"/>
  <c r="F2161" i="120"/>
  <c r="H2161" i="120" s="1"/>
  <c r="N2161" i="120" s="1"/>
  <c r="H1875" i="120"/>
  <c r="N1875" i="120" s="1"/>
  <c r="F2128" i="120"/>
  <c r="H2128" i="120" s="1"/>
  <c r="N2128" i="120" s="1"/>
  <c r="H1842" i="120"/>
  <c r="N1842" i="120" s="1"/>
  <c r="H1803" i="120"/>
  <c r="N1803" i="120" s="1"/>
  <c r="F2089" i="120"/>
  <c r="H2089" i="120" s="1"/>
  <c r="N2089" i="120" s="1"/>
  <c r="F2230" i="120"/>
  <c r="H2230" i="120" s="1"/>
  <c r="N2230" i="120" s="1"/>
  <c r="H1944" i="120"/>
  <c r="N1944" i="120" s="1"/>
  <c r="F2085" i="120"/>
  <c r="H2085" i="120" s="1"/>
  <c r="N2085" i="120" s="1"/>
  <c r="H1799" i="120"/>
  <c r="N1799" i="120" s="1"/>
  <c r="H1726" i="120"/>
  <c r="F2012" i="120"/>
  <c r="F2007" i="120"/>
  <c r="H1827" i="120"/>
  <c r="N1827" i="120" s="1"/>
  <c r="F2113" i="120"/>
  <c r="H2113" i="120" s="1"/>
  <c r="N2113" i="120" s="1"/>
  <c r="H1945" i="120"/>
  <c r="N1945" i="120" s="1"/>
  <c r="F2231" i="120"/>
  <c r="H2231" i="120" s="1"/>
  <c r="N2231" i="120" s="1"/>
  <c r="H1744" i="120"/>
  <c r="N1744" i="120" s="1"/>
  <c r="F2030" i="120"/>
  <c r="H2030" i="120" s="1"/>
  <c r="N2030" i="120" s="1"/>
  <c r="F2160" i="120"/>
  <c r="H2160" i="120" s="1"/>
  <c r="N2160" i="120" s="1"/>
  <c r="H1874" i="120"/>
  <c r="N1874" i="120" s="1"/>
  <c r="H1840" i="120"/>
  <c r="N1840" i="120" s="1"/>
  <c r="F2126" i="120"/>
  <c r="H2126" i="120" s="1"/>
  <c r="N2126" i="120" s="1"/>
  <c r="F2217" i="120"/>
  <c r="H2217" i="120" s="1"/>
  <c r="N2217" i="120" s="1"/>
  <c r="H1931" i="120"/>
  <c r="N1931" i="120" s="1"/>
  <c r="F2075" i="120"/>
  <c r="H2075" i="120" s="1"/>
  <c r="N2075" i="120" s="1"/>
  <c r="H1789" i="120"/>
  <c r="N1789" i="120" s="1"/>
  <c r="F2078" i="120"/>
  <c r="H2078" i="120" s="1"/>
  <c r="N2078" i="120" s="1"/>
  <c r="H1792" i="120"/>
  <c r="N1792" i="120" s="1"/>
  <c r="F2283" i="120"/>
  <c r="H2283" i="120" s="1"/>
  <c r="N2283" i="120" s="1"/>
  <c r="H1997" i="120"/>
  <c r="N1997" i="120" s="1"/>
  <c r="F2142" i="120"/>
  <c r="H2142" i="120" s="1"/>
  <c r="N2142" i="120" s="1"/>
  <c r="H1856" i="120"/>
  <c r="N1856" i="120" s="1"/>
  <c r="F2101" i="120"/>
  <c r="H2101" i="120" s="1"/>
  <c r="N2101" i="120" s="1"/>
  <c r="H1815" i="120"/>
  <c r="N1815" i="120" s="1"/>
  <c r="H1743" i="120"/>
  <c r="N1743" i="120" s="1"/>
  <c r="F2029" i="120"/>
  <c r="H2029" i="120" s="1"/>
  <c r="N2029" i="120" s="1"/>
  <c r="F2165" i="120"/>
  <c r="H2165" i="120" s="1"/>
  <c r="N2165" i="120" s="1"/>
  <c r="H1879" i="120"/>
  <c r="N1879" i="120" s="1"/>
  <c r="F2065" i="120"/>
  <c r="H2065" i="120" s="1"/>
  <c r="N2065" i="120" s="1"/>
  <c r="H1779" i="120"/>
  <c r="N1779" i="120" s="1"/>
  <c r="H1861" i="120"/>
  <c r="N1861" i="120" s="1"/>
  <c r="F2147" i="120"/>
  <c r="H2147" i="120" s="1"/>
  <c r="N2147" i="120" s="1"/>
  <c r="F2095" i="120"/>
  <c r="H2095" i="120" s="1"/>
  <c r="N2095" i="120" s="1"/>
  <c r="H1809" i="120"/>
  <c r="N1809" i="120" s="1"/>
  <c r="F2235" i="120"/>
  <c r="H2235" i="120" s="1"/>
  <c r="N2235" i="120" s="1"/>
  <c r="H1949" i="120"/>
  <c r="N1949" i="120" s="1"/>
  <c r="F2214" i="120"/>
  <c r="H2214" i="120" s="1"/>
  <c r="N2214" i="120" s="1"/>
  <c r="H1928" i="120"/>
  <c r="N1928" i="120" s="1"/>
  <c r="F2141" i="120"/>
  <c r="H2141" i="120" s="1"/>
  <c r="N2141" i="120" s="1"/>
  <c r="H1855" i="120"/>
  <c r="N1855" i="120" s="1"/>
  <c r="H1824" i="120"/>
  <c r="N1824" i="120" s="1"/>
  <c r="F2110" i="120"/>
  <c r="H2110" i="120" s="1"/>
  <c r="N2110" i="120" s="1"/>
  <c r="H1940" i="120"/>
  <c r="N1940" i="120" s="1"/>
  <c r="F2226" i="120"/>
  <c r="H2226" i="120" s="1"/>
  <c r="N2226" i="120" s="1"/>
  <c r="F2200" i="120"/>
  <c r="H2200" i="120" s="1"/>
  <c r="N2200" i="120" s="1"/>
  <c r="H1914" i="120"/>
  <c r="N1914" i="120" s="1"/>
  <c r="F2103" i="120"/>
  <c r="H2103" i="120" s="1"/>
  <c r="N2103" i="120" s="1"/>
  <c r="H1817" i="120"/>
  <c r="N1817" i="120" s="1"/>
  <c r="F2159" i="120"/>
  <c r="H2159" i="120" s="1"/>
  <c r="N2159" i="120" s="1"/>
  <c r="H1873" i="120"/>
  <c r="N1873" i="120" s="1"/>
  <c r="F2210" i="120"/>
  <c r="H2210" i="120" s="1"/>
  <c r="N2210" i="120" s="1"/>
  <c r="H1924" i="120"/>
  <c r="N1924" i="120" s="1"/>
  <c r="H1806" i="120"/>
  <c r="N1806" i="120" s="1"/>
  <c r="F2092" i="120"/>
  <c r="H2092" i="120" s="1"/>
  <c r="N2092" i="120" s="1"/>
  <c r="F2104" i="120"/>
  <c r="H2104" i="120" s="1"/>
  <c r="N2104" i="120" s="1"/>
  <c r="H1818" i="120"/>
  <c r="N1818" i="120" s="1"/>
  <c r="F2096" i="120"/>
  <c r="H2096" i="120" s="1"/>
  <c r="N2096" i="120" s="1"/>
  <c r="H1810" i="120"/>
  <c r="N1810" i="120" s="1"/>
  <c r="F2196" i="120"/>
  <c r="H2196" i="120" s="1"/>
  <c r="N2196" i="120" s="1"/>
  <c r="H1910" i="120"/>
  <c r="N1910" i="120" s="1"/>
  <c r="H1902" i="120"/>
  <c r="N1902" i="120" s="1"/>
  <c r="F2188" i="120"/>
  <c r="H2188" i="120" s="1"/>
  <c r="N2188" i="120" s="1"/>
  <c r="F2036" i="120"/>
  <c r="H2036" i="120" s="1"/>
  <c r="N2036" i="120" s="1"/>
  <c r="H1750" i="120"/>
  <c r="N1750" i="120" s="1"/>
  <c r="F2278" i="120"/>
  <c r="H2278" i="120" s="1"/>
  <c r="N2278" i="120" s="1"/>
  <c r="H1992" i="120"/>
  <c r="N1992" i="120" s="1"/>
  <c r="F2138" i="120"/>
  <c r="H2138" i="120" s="1"/>
  <c r="N2138" i="120" s="1"/>
  <c r="H1852" i="120"/>
  <c r="N1852" i="120" s="1"/>
  <c r="F2154" i="120"/>
  <c r="H2154" i="120" s="1"/>
  <c r="N2154" i="120" s="1"/>
  <c r="H1868" i="120"/>
  <c r="N1868" i="120" s="1"/>
  <c r="F2192" i="120"/>
  <c r="H2192" i="120" s="1"/>
  <c r="N2192" i="120" s="1"/>
  <c r="H1906" i="120"/>
  <c r="N1906" i="120" s="1"/>
  <c r="F2170" i="120"/>
  <c r="H2170" i="120" s="1"/>
  <c r="N2170" i="120" s="1"/>
  <c r="H1884" i="120"/>
  <c r="N1884" i="120" s="1"/>
  <c r="F2237" i="120"/>
  <c r="H2237" i="120" s="1"/>
  <c r="N2237" i="120" s="1"/>
  <c r="H1951" i="120"/>
  <c r="N1951" i="120" s="1"/>
  <c r="F2017" i="120"/>
  <c r="H2017" i="120" s="1"/>
  <c r="N2017" i="120" s="1"/>
  <c r="H1731" i="120"/>
  <c r="N1731" i="120" s="1"/>
  <c r="F2274" i="120"/>
  <c r="H2274" i="120" s="1"/>
  <c r="N2274" i="120" s="1"/>
  <c r="H1988" i="120"/>
  <c r="N1988" i="120" s="1"/>
  <c r="F2249" i="120"/>
  <c r="H2249" i="120" s="1"/>
  <c r="N2249" i="120" s="1"/>
  <c r="H1963" i="120"/>
  <c r="N1963" i="120" s="1"/>
  <c r="F2243" i="120"/>
  <c r="H2243" i="120" s="1"/>
  <c r="N2243" i="120" s="1"/>
  <c r="H1957" i="120"/>
  <c r="N1957" i="120" s="1"/>
  <c r="F2131" i="120"/>
  <c r="H2131" i="120" s="1"/>
  <c r="N2131" i="120" s="1"/>
  <c r="H1845" i="120"/>
  <c r="N1845" i="120" s="1"/>
  <c r="F2275" i="120"/>
  <c r="H2275" i="120" s="1"/>
  <c r="N2275" i="120" s="1"/>
  <c r="H1989" i="120"/>
  <c r="N1989" i="120" s="1"/>
  <c r="H1836" i="120"/>
  <c r="N1836" i="120" s="1"/>
  <c r="F2122" i="120"/>
  <c r="H2122" i="120" s="1"/>
  <c r="N2122" i="120" s="1"/>
  <c r="F2105" i="120"/>
  <c r="H2105" i="120" s="1"/>
  <c r="N2105" i="120" s="1"/>
  <c r="H1819" i="120"/>
  <c r="N1819" i="120" s="1"/>
  <c r="H2006" i="120"/>
  <c r="N2006" i="120" s="1"/>
  <c r="F2292" i="120"/>
  <c r="H2292" i="120" s="1"/>
  <c r="N2292" i="120" s="1"/>
  <c r="H1923" i="120"/>
  <c r="N1923" i="120" s="1"/>
  <c r="F2209" i="120"/>
  <c r="H2209" i="120" s="1"/>
  <c r="N2209" i="120" s="1"/>
  <c r="F2287" i="120"/>
  <c r="H2287" i="120" s="1"/>
  <c r="N2287" i="120" s="1"/>
  <c r="H2001" i="120"/>
  <c r="N2001" i="120" s="1"/>
  <c r="F2183" i="120"/>
  <c r="H2183" i="120" s="1"/>
  <c r="N2183" i="120" s="1"/>
  <c r="H1897" i="120"/>
  <c r="N1897" i="120" s="1"/>
  <c r="F2059" i="120"/>
  <c r="H2059" i="120" s="1"/>
  <c r="N2059" i="120" s="1"/>
  <c r="H1773" i="120"/>
  <c r="N1773" i="120" s="1"/>
  <c r="F2190" i="120"/>
  <c r="H2190" i="120" s="1"/>
  <c r="N2190" i="120" s="1"/>
  <c r="H1904" i="120"/>
  <c r="N1904" i="120" s="1"/>
  <c r="F2077" i="120"/>
  <c r="H2077" i="120" s="1"/>
  <c r="N2077" i="120" s="1"/>
  <c r="H1791" i="120"/>
  <c r="N1791" i="120" s="1"/>
  <c r="F2132" i="120"/>
  <c r="H2132" i="120" s="1"/>
  <c r="N2132" i="120" s="1"/>
  <c r="H1846" i="120"/>
  <c r="N1846" i="120" s="1"/>
  <c r="F2021" i="120"/>
  <c r="H2021" i="120" s="1"/>
  <c r="N2021" i="120" s="1"/>
  <c r="H1735" i="120"/>
  <c r="N1735" i="120" s="1"/>
  <c r="H1732" i="120"/>
  <c r="N1732" i="120" s="1"/>
  <c r="F2018" i="120"/>
  <c r="H2018" i="120" s="1"/>
  <c r="N2018" i="120" s="1"/>
  <c r="F2014" i="120"/>
  <c r="H2014" i="120" s="1"/>
  <c r="N2014" i="120" s="1"/>
  <c r="H1728" i="120"/>
  <c r="N1728" i="120" s="1"/>
  <c r="F2173" i="120"/>
  <c r="H2173" i="120" s="1"/>
  <c r="N2173" i="120" s="1"/>
  <c r="H1887" i="120"/>
  <c r="N1887" i="120" s="1"/>
  <c r="F2053" i="120"/>
  <c r="H2053" i="120" s="1"/>
  <c r="N2053" i="120" s="1"/>
  <c r="H1767" i="120"/>
  <c r="N1767" i="120" s="1"/>
  <c r="H1853" i="120"/>
  <c r="N1853" i="120" s="1"/>
  <c r="F2139" i="120"/>
  <c r="H2139" i="120" s="1"/>
  <c r="N2139" i="120" s="1"/>
  <c r="H1843" i="120"/>
  <c r="N1843" i="120" s="1"/>
  <c r="F2129" i="120"/>
  <c r="H2129" i="120" s="1"/>
  <c r="N2129" i="120" s="1"/>
  <c r="F2257" i="120"/>
  <c r="H2257" i="120" s="1"/>
  <c r="N2257" i="120" s="1"/>
  <c r="H1971" i="120"/>
  <c r="N1971" i="120" s="1"/>
  <c r="F2156" i="120"/>
  <c r="H2156" i="120" s="1"/>
  <c r="N2156" i="120" s="1"/>
  <c r="H1870" i="120"/>
  <c r="N1870" i="120" s="1"/>
  <c r="F2056" i="120"/>
  <c r="H2056" i="120" s="1"/>
  <c r="N2056" i="120" s="1"/>
  <c r="H1770" i="120"/>
  <c r="N1770" i="120" s="1"/>
  <c r="F2157" i="120"/>
  <c r="H2157" i="120" s="1"/>
  <c r="N2157" i="120" s="1"/>
  <c r="H1871" i="120"/>
  <c r="N1871" i="120" s="1"/>
  <c r="F2197" i="120"/>
  <c r="H2197" i="120" s="1"/>
  <c r="N2197" i="120" s="1"/>
  <c r="H1911" i="120"/>
  <c r="N1911" i="120" s="1"/>
  <c r="H1977" i="120"/>
  <c r="N1977" i="120" s="1"/>
  <c r="F2263" i="120"/>
  <c r="H2263" i="120" s="1"/>
  <c r="N2263" i="120" s="1"/>
  <c r="F2082" i="120"/>
  <c r="H2082" i="120" s="1"/>
  <c r="N2082" i="120" s="1"/>
  <c r="H1796" i="120"/>
  <c r="N1796" i="120" s="1"/>
  <c r="H1786" i="120"/>
  <c r="N1786" i="120" s="1"/>
  <c r="F2072" i="120"/>
  <c r="H2072" i="120" s="1"/>
  <c r="N2072" i="120" s="1"/>
  <c r="F2252" i="120"/>
  <c r="H2252" i="120" s="1"/>
  <c r="N2252" i="120" s="1"/>
  <c r="H1966" i="120"/>
  <c r="N1966" i="120" s="1"/>
  <c r="H1785" i="120"/>
  <c r="N1785" i="120" s="1"/>
  <c r="F2071" i="120"/>
  <c r="H2071" i="120" s="1"/>
  <c r="N2071" i="120" s="1"/>
  <c r="F2221" i="120"/>
  <c r="H2221" i="120" s="1"/>
  <c r="N2221" i="120" s="1"/>
  <c r="H1935" i="120"/>
  <c r="N1935" i="120" s="1"/>
  <c r="F2023" i="120"/>
  <c r="H2023" i="120" s="1"/>
  <c r="N2023" i="120" s="1"/>
  <c r="H1737" i="120"/>
  <c r="N1737" i="120" s="1"/>
  <c r="F2267" i="120"/>
  <c r="H2267" i="120" s="1"/>
  <c r="N2267" i="120" s="1"/>
  <c r="H1981" i="120"/>
  <c r="N1981" i="120" s="1"/>
  <c r="F2068" i="120"/>
  <c r="H2068" i="120" s="1"/>
  <c r="N2068" i="120" s="1"/>
  <c r="H1782" i="120"/>
  <c r="N1782" i="120" s="1"/>
  <c r="F2114" i="120"/>
  <c r="H2114" i="120" s="1"/>
  <c r="N2114" i="120" s="1"/>
  <c r="H1828" i="120"/>
  <c r="N1828" i="120" s="1"/>
  <c r="F2091" i="120"/>
  <c r="H2091" i="120" s="1"/>
  <c r="N2091" i="120" s="1"/>
  <c r="H1805" i="120"/>
  <c r="N1805" i="120" s="1"/>
  <c r="H1797" i="120"/>
  <c r="N1797" i="120" s="1"/>
  <c r="F2083" i="120"/>
  <c r="H2083" i="120" s="1"/>
  <c r="N2083" i="120" s="1"/>
  <c r="F2127" i="120"/>
  <c r="H2127" i="120" s="1"/>
  <c r="N2127" i="120" s="1"/>
  <c r="H1841" i="120"/>
  <c r="N1841" i="120" s="1"/>
  <c r="F2241" i="120"/>
  <c r="H2241" i="120" s="1"/>
  <c r="N2241" i="120" s="1"/>
  <c r="H1955" i="120"/>
  <c r="N1955" i="120" s="1"/>
  <c r="F2211" i="120"/>
  <c r="H2211" i="120" s="1"/>
  <c r="N2211" i="120" s="1"/>
  <c r="H1925" i="120"/>
  <c r="N1925" i="120" s="1"/>
  <c r="F2155" i="120"/>
  <c r="H2155" i="120" s="1"/>
  <c r="N2155" i="120" s="1"/>
  <c r="H1869" i="120"/>
  <c r="N1869" i="120" s="1"/>
  <c r="F2070" i="120"/>
  <c r="H2070" i="120" s="1"/>
  <c r="N2070" i="120" s="1"/>
  <c r="H1784" i="120"/>
  <c r="N1784" i="120" s="1"/>
  <c r="F2193" i="120"/>
  <c r="H2193" i="120" s="1"/>
  <c r="N2193" i="120" s="1"/>
  <c r="H1907" i="120"/>
  <c r="N1907" i="120" s="1"/>
  <c r="F2262" i="120"/>
  <c r="H2262" i="120" s="1"/>
  <c r="N2262" i="120" s="1"/>
  <c r="H1976" i="120"/>
  <c r="N1976" i="120" s="1"/>
  <c r="F2228" i="120"/>
  <c r="H2228" i="120" s="1"/>
  <c r="N2228" i="120" s="1"/>
  <c r="H1942" i="120"/>
  <c r="N1942" i="120" s="1"/>
  <c r="F2256" i="120"/>
  <c r="H2256" i="120" s="1"/>
  <c r="N2256" i="120" s="1"/>
  <c r="H1970" i="120"/>
  <c r="N1970" i="120" s="1"/>
  <c r="H1862" i="120"/>
  <c r="N1862" i="120" s="1"/>
  <c r="F2148" i="120"/>
  <c r="H2148" i="120" s="1"/>
  <c r="N2148" i="120" s="1"/>
  <c r="H1790" i="120"/>
  <c r="N1790" i="120" s="1"/>
  <c r="F2076" i="120"/>
  <c r="H2076" i="120" s="1"/>
  <c r="N2076" i="120" s="1"/>
  <c r="H1918" i="120"/>
  <c r="N1918" i="120" s="1"/>
  <c r="F2204" i="120"/>
  <c r="H2204" i="120" s="1"/>
  <c r="N2204" i="120" s="1"/>
  <c r="F2150" i="120"/>
  <c r="H2150" i="120" s="1"/>
  <c r="N2150" i="120" s="1"/>
  <c r="H1864" i="120"/>
  <c r="N1864" i="120" s="1"/>
  <c r="F2291" i="120"/>
  <c r="H2291" i="120" s="1"/>
  <c r="N2291" i="120" s="1"/>
  <c r="H2005" i="120"/>
  <c r="N2005" i="120" s="1"/>
  <c r="F2063" i="120"/>
  <c r="H2063" i="120" s="1"/>
  <c r="N2063" i="120" s="1"/>
  <c r="H1777" i="120"/>
  <c r="N1777" i="120" s="1"/>
  <c r="F2207" i="120"/>
  <c r="H2207" i="120" s="1"/>
  <c r="N2207" i="120" s="1"/>
  <c r="H1921" i="120"/>
  <c r="N1921" i="120" s="1"/>
  <c r="F2090" i="120"/>
  <c r="H2090" i="120" s="1"/>
  <c r="N2090" i="120" s="1"/>
  <c r="H1804" i="120"/>
  <c r="N1804" i="120" s="1"/>
  <c r="F2045" i="120"/>
  <c r="H2045" i="120" s="1"/>
  <c r="N2045" i="120" s="1"/>
  <c r="H1759" i="120"/>
  <c r="N1759" i="120" s="1"/>
  <c r="F2276" i="120"/>
  <c r="H2276" i="120" s="1"/>
  <c r="N2276" i="120" s="1"/>
  <c r="H1990" i="120"/>
  <c r="N1990" i="120" s="1"/>
  <c r="F2279" i="120"/>
  <c r="H2279" i="120" s="1"/>
  <c r="N2279" i="120" s="1"/>
  <c r="H1993" i="120"/>
  <c r="N1993" i="120" s="1"/>
  <c r="F2120" i="120"/>
  <c r="H2120" i="120" s="1"/>
  <c r="N2120" i="120" s="1"/>
  <c r="H1834" i="120"/>
  <c r="N1834" i="120" s="1"/>
  <c r="F2179" i="120"/>
  <c r="H2179" i="120" s="1"/>
  <c r="N2179" i="120" s="1"/>
  <c r="H1893" i="120"/>
  <c r="N1893" i="120" s="1"/>
  <c r="F2189" i="120"/>
  <c r="H2189" i="120" s="1"/>
  <c r="N2189" i="120" s="1"/>
  <c r="H1903" i="120"/>
  <c r="N1903" i="120" s="1"/>
  <c r="H1807" i="120"/>
  <c r="N1807" i="120" s="1"/>
  <c r="F2093" i="120"/>
  <c r="H2093" i="120" s="1"/>
  <c r="N2093" i="120" s="1"/>
  <c r="H1872" i="120"/>
  <c r="N1872" i="120" s="1"/>
  <c r="F2158" i="120"/>
  <c r="H2158" i="120" s="1"/>
  <c r="N2158" i="120" s="1"/>
  <c r="H1764" i="120"/>
  <c r="N1764" i="120" s="1"/>
  <c r="F2050" i="120"/>
  <c r="H2050" i="120" s="1"/>
  <c r="N2050" i="120" s="1"/>
  <c r="H1889" i="120"/>
  <c r="N1889" i="120" s="1"/>
  <c r="F2175" i="120"/>
  <c r="H2175" i="120" s="1"/>
  <c r="N2175" i="120" s="1"/>
  <c r="F2124" i="120"/>
  <c r="H2124" i="120" s="1"/>
  <c r="N2124" i="120" s="1"/>
  <c r="H1838" i="120"/>
  <c r="N1838" i="120" s="1"/>
  <c r="F2271" i="120"/>
  <c r="H2271" i="120" s="1"/>
  <c r="N2271" i="120" s="1"/>
  <c r="H1985" i="120"/>
  <c r="N1985" i="120" s="1"/>
  <c r="F2178" i="120"/>
  <c r="H2178" i="120" s="1"/>
  <c r="N2178" i="120" s="1"/>
  <c r="H1892" i="120"/>
  <c r="N1892" i="120" s="1"/>
  <c r="F2258" i="120"/>
  <c r="H2258" i="120" s="1"/>
  <c r="N2258" i="120" s="1"/>
  <c r="H1972" i="120"/>
  <c r="N1972" i="120" s="1"/>
  <c r="F2066" i="120"/>
  <c r="H2066" i="120" s="1"/>
  <c r="N2066" i="120" s="1"/>
  <c r="H1780" i="120"/>
  <c r="N1780" i="120" s="1"/>
  <c r="F2215" i="120"/>
  <c r="H2215" i="120" s="1"/>
  <c r="N2215" i="120" s="1"/>
  <c r="H1929" i="120"/>
  <c r="N1929" i="120" s="1"/>
  <c r="F2074" i="120"/>
  <c r="H2074" i="120" s="1"/>
  <c r="N2074" i="120" s="1"/>
  <c r="H1788" i="120"/>
  <c r="N1788" i="120" s="1"/>
  <c r="F2180" i="120"/>
  <c r="H2180" i="120" s="1"/>
  <c r="N2180" i="120" s="1"/>
  <c r="H1894" i="120"/>
  <c r="N1894" i="120" s="1"/>
  <c r="F2202" i="120"/>
  <c r="H2202" i="120" s="1"/>
  <c r="N2202" i="120" s="1"/>
  <c r="H1916" i="120"/>
  <c r="N1916" i="120" s="1"/>
  <c r="H1860" i="120"/>
  <c r="N1860" i="120" s="1"/>
  <c r="F2146" i="120"/>
  <c r="H2146" i="120" s="1"/>
  <c r="N2146" i="120" s="1"/>
  <c r="F2123" i="120"/>
  <c r="H2123" i="120" s="1"/>
  <c r="N2123" i="120" s="1"/>
  <c r="H1837" i="120"/>
  <c r="N1837" i="120" s="1"/>
  <c r="F2136" i="120"/>
  <c r="H2136" i="120" s="1"/>
  <c r="N2136" i="120" s="1"/>
  <c r="H1850" i="120"/>
  <c r="N1850" i="120" s="1"/>
  <c r="F2130" i="120"/>
  <c r="H2130" i="120" s="1"/>
  <c r="N2130" i="120" s="1"/>
  <c r="H1844" i="120"/>
  <c r="N1844" i="120" s="1"/>
  <c r="F2125" i="120"/>
  <c r="H2125" i="120" s="1"/>
  <c r="N2125" i="120" s="1"/>
  <c r="H1839" i="120"/>
  <c r="N1839" i="120" s="1"/>
  <c r="F2288" i="120"/>
  <c r="H2288" i="120" s="1"/>
  <c r="N2288" i="120" s="1"/>
  <c r="H2002" i="120"/>
  <c r="N2002" i="120" s="1"/>
  <c r="F2187" i="120"/>
  <c r="H2187" i="120" s="1"/>
  <c r="N2187" i="120" s="1"/>
  <c r="H1901" i="120"/>
  <c r="N1901" i="120" s="1"/>
  <c r="F2251" i="120"/>
  <c r="H2251" i="120" s="1"/>
  <c r="N2251" i="120" s="1"/>
  <c r="H1965" i="120"/>
  <c r="N1965" i="120" s="1"/>
  <c r="F2223" i="120"/>
  <c r="H2223" i="120" s="1"/>
  <c r="N2223" i="120" s="1"/>
  <c r="H1937" i="120"/>
  <c r="N1937" i="120" s="1"/>
  <c r="F2027" i="120"/>
  <c r="H2027" i="120" s="1"/>
  <c r="N2027" i="120" s="1"/>
  <c r="H1741" i="120"/>
  <c r="N1741" i="120" s="1"/>
  <c r="F2281" i="120"/>
  <c r="H2281" i="120" s="1"/>
  <c r="N2281" i="120" s="1"/>
  <c r="H1995" i="120"/>
  <c r="N1995" i="120" s="1"/>
  <c r="F2253" i="120"/>
  <c r="H2253" i="120" s="1"/>
  <c r="N2253" i="120" s="1"/>
  <c r="H1967" i="120"/>
  <c r="N1967" i="120" s="1"/>
  <c r="H1866" i="120"/>
  <c r="N1866" i="120" s="1"/>
  <c r="F2152" i="120"/>
  <c r="H2152" i="120" s="1"/>
  <c r="N2152" i="120" s="1"/>
  <c r="F2135" i="120"/>
  <c r="H2135" i="120" s="1"/>
  <c r="N2135" i="120" s="1"/>
  <c r="H1849" i="120"/>
  <c r="N1849" i="120" s="1"/>
  <c r="F2191" i="120"/>
  <c r="H2191" i="120" s="1"/>
  <c r="N2191" i="120" s="1"/>
  <c r="H1905" i="120"/>
  <c r="N1905" i="120" s="1"/>
  <c r="F2116" i="120"/>
  <c r="H2116" i="120" s="1"/>
  <c r="N2116" i="120" s="1"/>
  <c r="H1830" i="120"/>
  <c r="N1830" i="120" s="1"/>
  <c r="F2224" i="120"/>
  <c r="H2224" i="120" s="1"/>
  <c r="N2224" i="120" s="1"/>
  <c r="H1938" i="120"/>
  <c r="N1938" i="120" s="1"/>
  <c r="H1768" i="120"/>
  <c r="N1768" i="120" s="1"/>
  <c r="F2054" i="120"/>
  <c r="H2054" i="120" s="1"/>
  <c r="N2054" i="120" s="1"/>
  <c r="H1801" i="120"/>
  <c r="N1801" i="120" s="1"/>
  <c r="F2087" i="120"/>
  <c r="H2087" i="120" s="1"/>
  <c r="N2087" i="120" s="1"/>
  <c r="H2004" i="120"/>
  <c r="N2004" i="120" s="1"/>
  <c r="F2290" i="120"/>
  <c r="H2290" i="120" s="1"/>
  <c r="N2290" i="120" s="1"/>
  <c r="F2163" i="120"/>
  <c r="H2163" i="120" s="1"/>
  <c r="N2163" i="120" s="1"/>
  <c r="H1877" i="120"/>
  <c r="N1877" i="120" s="1"/>
  <c r="F2067" i="120"/>
  <c r="H2067" i="120" s="1"/>
  <c r="N2067" i="120" s="1"/>
  <c r="H1781" i="120"/>
  <c r="N1781" i="120" s="1"/>
  <c r="F2172" i="120"/>
  <c r="H2172" i="120" s="1"/>
  <c r="N2172" i="120" s="1"/>
  <c r="H1886" i="120"/>
  <c r="N1886" i="120" s="1"/>
  <c r="F2134" i="120"/>
  <c r="H2134" i="120" s="1"/>
  <c r="N2134" i="120" s="1"/>
  <c r="H1848" i="120"/>
  <c r="N1848" i="120" s="1"/>
  <c r="F2239" i="120"/>
  <c r="H2239" i="120" s="1"/>
  <c r="N2239" i="120" s="1"/>
  <c r="H1953" i="120"/>
  <c r="N1953" i="120" s="1"/>
  <c r="F2289" i="120"/>
  <c r="H2289" i="120" s="1"/>
  <c r="N2289" i="120" s="1"/>
  <c r="H2003" i="120"/>
  <c r="N2003" i="120" s="1"/>
  <c r="H1899" i="120"/>
  <c r="N1899" i="120" s="1"/>
  <c r="F2185" i="120"/>
  <c r="H2185" i="120" s="1"/>
  <c r="N2185" i="120" s="1"/>
  <c r="F2245" i="120"/>
  <c r="H2245" i="120" s="1"/>
  <c r="N2245" i="120" s="1"/>
  <c r="H1959" i="120"/>
  <c r="N1959" i="120" s="1"/>
  <c r="H1917" i="120"/>
  <c r="N1917" i="120" s="1"/>
  <c r="F2203" i="120"/>
  <c r="H2203" i="120" s="1"/>
  <c r="N2203" i="120" s="1"/>
  <c r="F2171" i="120"/>
  <c r="H2171" i="120" s="1"/>
  <c r="N2171" i="120" s="1"/>
  <c r="H1885" i="120"/>
  <c r="N1885" i="120" s="1"/>
  <c r="F2033" i="120"/>
  <c r="H2033" i="120" s="1"/>
  <c r="N2033" i="120" s="1"/>
  <c r="H1747" i="120"/>
  <c r="N1747" i="120" s="1"/>
  <c r="H1878" i="120"/>
  <c r="N1878" i="120" s="1"/>
  <c r="F2164" i="120"/>
  <c r="H2164" i="120" s="1"/>
  <c r="N2164" i="120" s="1"/>
  <c r="F2269" i="120"/>
  <c r="H2269" i="120" s="1"/>
  <c r="N2269" i="120" s="1"/>
  <c r="H1983" i="120"/>
  <c r="N1983" i="120" s="1"/>
  <c r="F2194" i="120"/>
  <c r="H2194" i="120" s="1"/>
  <c r="N2194" i="120" s="1"/>
  <c r="H1908" i="120"/>
  <c r="N1908" i="120" s="1"/>
  <c r="H1890" i="120"/>
  <c r="N1890" i="120" s="1"/>
  <c r="F2176" i="120"/>
  <c r="H2176" i="120" s="1"/>
  <c r="N2176" i="120" s="1"/>
  <c r="F2265" i="120"/>
  <c r="H2265" i="120" s="1"/>
  <c r="N2265" i="120" s="1"/>
  <c r="H1979" i="120"/>
  <c r="N1979" i="120" s="1"/>
  <c r="F2227" i="120"/>
  <c r="H2227" i="120" s="1"/>
  <c r="N2227" i="120" s="1"/>
  <c r="H1941" i="120"/>
  <c r="N1941" i="120" s="1"/>
  <c r="F2112" i="120"/>
  <c r="H2112" i="120" s="1"/>
  <c r="N2112" i="120" s="1"/>
  <c r="H1826" i="120"/>
  <c r="N1826" i="120" s="1"/>
  <c r="F2133" i="120"/>
  <c r="H2133" i="120" s="1"/>
  <c r="N2133" i="120" s="1"/>
  <c r="H1847" i="120"/>
  <c r="N1847" i="120" s="1"/>
  <c r="F2272" i="120"/>
  <c r="H2272" i="120" s="1"/>
  <c r="N2272" i="120" s="1"/>
  <c r="H1986" i="120"/>
  <c r="N1986" i="120" s="1"/>
  <c r="F2035" i="120"/>
  <c r="H2035" i="120" s="1"/>
  <c r="N2035" i="120" s="1"/>
  <c r="H1749" i="120"/>
  <c r="N1749" i="120" s="1"/>
  <c r="F2233" i="120"/>
  <c r="H2233" i="120" s="1"/>
  <c r="N2233" i="120" s="1"/>
  <c r="H1947" i="120"/>
  <c r="N1947" i="120" s="1"/>
  <c r="F2143" i="120"/>
  <c r="H2143" i="120" s="1"/>
  <c r="N2143" i="120" s="1"/>
  <c r="H1857" i="120"/>
  <c r="N1857" i="120" s="1"/>
  <c r="H1943" i="120"/>
  <c r="N1943" i="120" s="1"/>
  <c r="F2229" i="120"/>
  <c r="H2229" i="120" s="1"/>
  <c r="N2229" i="120" s="1"/>
  <c r="H1794" i="120"/>
  <c r="N1794" i="120" s="1"/>
  <c r="F2080" i="120"/>
  <c r="H2080" i="120" s="1"/>
  <c r="N2080" i="120" s="1"/>
  <c r="H1974" i="120"/>
  <c r="N1974" i="120" s="1"/>
  <c r="F2260" i="120"/>
  <c r="H2260" i="120" s="1"/>
  <c r="N2260" i="120" s="1"/>
  <c r="F2026" i="120"/>
  <c r="H2026" i="120" s="1"/>
  <c r="N2026" i="120" s="1"/>
  <c r="H1740" i="120"/>
  <c r="N1740" i="120" s="1"/>
  <c r="F2153" i="120"/>
  <c r="H2153" i="120" s="1"/>
  <c r="N2153" i="120" s="1"/>
  <c r="H1867" i="120"/>
  <c r="N1867" i="120" s="1"/>
  <c r="F2048" i="120"/>
  <c r="H2048" i="120" s="1"/>
  <c r="N2048" i="120" s="1"/>
  <c r="H1762" i="120"/>
  <c r="N1762" i="120" s="1"/>
  <c r="F2247" i="120"/>
  <c r="H2247" i="120" s="1"/>
  <c r="N2247" i="120" s="1"/>
  <c r="H1961" i="120"/>
  <c r="N1961" i="120" s="1"/>
  <c r="N1440" i="120"/>
  <c r="N1721" i="120" s="1"/>
  <c r="H1721" i="120"/>
  <c r="F2184" i="120"/>
  <c r="H2184" i="120" s="1"/>
  <c r="N2184" i="120" s="1"/>
  <c r="H1898" i="120"/>
  <c r="N1898" i="120" s="1"/>
  <c r="F2220" i="120"/>
  <c r="H2220" i="120" s="1"/>
  <c r="N2220" i="120" s="1"/>
  <c r="H1934" i="120"/>
  <c r="N1934" i="120" s="1"/>
  <c r="F2100" i="120"/>
  <c r="H2100" i="120" s="1"/>
  <c r="N2100" i="120" s="1"/>
  <c r="H1814" i="120"/>
  <c r="N1814" i="120" s="1"/>
  <c r="H1919" i="120"/>
  <c r="N1919" i="120" s="1"/>
  <c r="F2205" i="120"/>
  <c r="H2205" i="120" s="1"/>
  <c r="N2205" i="120" s="1"/>
  <c r="F2198" i="120"/>
  <c r="H2198" i="120" s="1"/>
  <c r="N2198" i="120" s="1"/>
  <c r="H1912" i="120"/>
  <c r="N1912" i="120" s="1"/>
  <c r="F2032" i="120"/>
  <c r="H2032" i="120" s="1"/>
  <c r="N2032" i="120" s="1"/>
  <c r="H1746" i="120"/>
  <c r="N1746" i="120" s="1"/>
  <c r="F2285" i="120"/>
  <c r="H2285" i="120" s="1"/>
  <c r="N2285" i="120" s="1"/>
  <c r="H1999" i="120"/>
  <c r="N1999" i="120" s="1"/>
  <c r="F2144" i="120"/>
  <c r="H2144" i="120" s="1"/>
  <c r="N2144" i="120" s="1"/>
  <c r="H1858" i="120"/>
  <c r="N1858" i="120" s="1"/>
  <c r="F2255" i="120"/>
  <c r="H2255" i="120" s="1"/>
  <c r="N2255" i="120" s="1"/>
  <c r="H1969" i="120"/>
  <c r="N1969" i="120" s="1"/>
  <c r="H1761" i="120"/>
  <c r="N1761" i="120" s="1"/>
  <c r="F2047" i="120"/>
  <c r="H2047" i="120" s="1"/>
  <c r="N2047" i="120" s="1"/>
  <c r="H1960" i="120"/>
  <c r="N1960" i="120" s="1"/>
  <c r="F2246" i="120"/>
  <c r="H2246" i="120" s="1"/>
  <c r="N2246" i="120" s="1"/>
  <c r="H1920" i="120"/>
  <c r="N1920" i="120" s="1"/>
  <c r="F2206" i="120"/>
  <c r="H2206" i="120" s="1"/>
  <c r="N2206" i="120" s="1"/>
  <c r="H1998" i="120"/>
  <c r="N1998" i="120" s="1"/>
  <c r="F2284" i="120"/>
  <c r="H2284" i="120" s="1"/>
  <c r="N2284" i="120" s="1"/>
  <c r="H1926" i="120"/>
  <c r="N1926" i="120" s="1"/>
  <c r="F2212" i="120"/>
  <c r="H2212" i="120" s="1"/>
  <c r="N2212" i="120" s="1"/>
  <c r="F2149" i="120"/>
  <c r="H2149" i="120" s="1"/>
  <c r="N2149" i="120" s="1"/>
  <c r="H1863" i="120"/>
  <c r="N1863" i="120" s="1"/>
  <c r="F2186" i="120"/>
  <c r="H2186" i="120" s="1"/>
  <c r="N2186" i="120" s="1"/>
  <c r="H1900" i="120"/>
  <c r="N1900" i="120" s="1"/>
  <c r="F2270" i="120"/>
  <c r="H2270" i="120" s="1"/>
  <c r="N2270" i="120" s="1"/>
  <c r="H1984" i="120"/>
  <c r="N1984" i="120" s="1"/>
  <c r="F2273" i="120"/>
  <c r="H2273" i="120" s="1"/>
  <c r="N2273" i="120" s="1"/>
  <c r="H1987" i="120"/>
  <c r="N1987" i="120" s="1"/>
  <c r="H1880" i="120"/>
  <c r="N1880" i="120" s="1"/>
  <c r="F2166" i="120"/>
  <c r="H2166" i="120" s="1"/>
  <c r="N2166" i="120" s="1"/>
  <c r="F2195" i="120"/>
  <c r="H2195" i="120" s="1"/>
  <c r="N2195" i="120" s="1"/>
  <c r="H1909" i="120"/>
  <c r="N1909" i="120" s="1"/>
  <c r="F2097" i="120"/>
  <c r="H2097" i="120" s="1"/>
  <c r="N2097" i="120" s="1"/>
  <c r="H1811" i="120"/>
  <c r="N1811" i="120" s="1"/>
  <c r="F2181" i="120"/>
  <c r="H2181" i="120" s="1"/>
  <c r="N2181" i="120" s="1"/>
  <c r="H1895" i="120"/>
  <c r="N1895" i="120" s="1"/>
  <c r="F2201" i="120"/>
  <c r="H2201" i="120" s="1"/>
  <c r="N2201" i="120" s="1"/>
  <c r="H1915" i="120"/>
  <c r="N1915" i="120" s="1"/>
  <c r="H1793" i="120"/>
  <c r="N1793" i="120" s="1"/>
  <c r="F2079" i="120"/>
  <c r="H2079" i="120" s="1"/>
  <c r="N2079" i="120" s="1"/>
  <c r="F2099" i="120"/>
  <c r="H2099" i="120" s="1"/>
  <c r="N2099" i="120" s="1"/>
  <c r="H1813" i="120"/>
  <c r="N1813" i="120" s="1"/>
  <c r="F2057" i="120"/>
  <c r="H2057" i="120" s="1"/>
  <c r="N2057" i="120" s="1"/>
  <c r="H1771" i="120"/>
  <c r="N1771" i="120" s="1"/>
  <c r="F2094" i="120"/>
  <c r="H2094" i="120" s="1"/>
  <c r="N2094" i="120" s="1"/>
  <c r="H1808" i="120"/>
  <c r="N1808" i="120" s="1"/>
  <c r="H1812" i="120"/>
  <c r="N1812" i="120" s="1"/>
  <c r="F2098" i="120"/>
  <c r="H2098" i="120" s="1"/>
  <c r="N2098" i="120" s="1"/>
  <c r="F2182" i="120"/>
  <c r="H2182" i="120" s="1"/>
  <c r="N2182" i="120" s="1"/>
  <c r="H1896" i="120"/>
  <c r="N1896" i="120" s="1"/>
  <c r="F2020" i="120"/>
  <c r="H2020" i="120" s="1"/>
  <c r="N2020" i="120" s="1"/>
  <c r="H1734" i="120"/>
  <c r="N1734" i="120" s="1"/>
  <c r="F2222" i="120"/>
  <c r="H2222" i="120" s="1"/>
  <c r="N2222" i="120" s="1"/>
  <c r="H1936" i="120"/>
  <c r="N1936" i="120" s="1"/>
  <c r="H1758" i="120"/>
  <c r="N1758" i="120" s="1"/>
  <c r="F2044" i="120"/>
  <c r="H2044" i="120" s="1"/>
  <c r="N2044" i="120" s="1"/>
  <c r="F2259" i="120"/>
  <c r="H2259" i="120" s="1"/>
  <c r="N2259" i="120" s="1"/>
  <c r="H1973" i="120"/>
  <c r="N1973" i="120" s="1"/>
  <c r="H1822" i="120"/>
  <c r="N1822" i="120" s="1"/>
  <c r="F2108" i="120"/>
  <c r="H2108" i="120" s="1"/>
  <c r="N2108" i="120" s="1"/>
  <c r="H1982" i="120"/>
  <c r="N1982" i="120" s="1"/>
  <c r="F2268" i="120"/>
  <c r="H2268" i="120" s="1"/>
  <c r="N2268" i="120" s="1"/>
  <c r="F2151" i="120"/>
  <c r="H2151" i="120" s="1"/>
  <c r="N2151" i="120" s="1"/>
  <c r="H1865" i="120"/>
  <c r="N1865" i="120" s="1"/>
  <c r="H1888" i="120"/>
  <c r="N1888" i="120" s="1"/>
  <c r="F2174" i="120"/>
  <c r="H2174" i="120" s="1"/>
  <c r="N2174" i="120" s="1"/>
  <c r="H1930" i="120"/>
  <c r="N1930" i="120" s="1"/>
  <c r="F2216" i="120"/>
  <c r="H2216" i="120" s="1"/>
  <c r="N2216" i="120" s="1"/>
  <c r="F2024" i="120"/>
  <c r="H2024" i="120" s="1"/>
  <c r="N2024" i="120" s="1"/>
  <c r="H1738" i="120"/>
  <c r="N1738" i="120" s="1"/>
  <c r="F2264" i="120"/>
  <c r="H2264" i="120" s="1"/>
  <c r="N2264" i="120" s="1"/>
  <c r="H1978" i="120"/>
  <c r="N1978" i="120" s="1"/>
  <c r="H1802" i="120"/>
  <c r="N1802" i="120" s="1"/>
  <c r="F2088" i="120"/>
  <c r="H2088" i="120" s="1"/>
  <c r="N2088" i="120" s="1"/>
  <c r="H1755" i="120"/>
  <c r="N1755" i="120" s="1"/>
  <c r="F2041" i="120"/>
  <c r="H2041" i="120" s="1"/>
  <c r="N2041" i="120" s="1"/>
  <c r="F2219" i="120"/>
  <c r="H2219" i="120" s="1"/>
  <c r="N2219" i="120" s="1"/>
  <c r="H1933" i="120"/>
  <c r="N1933" i="120" s="1"/>
  <c r="F2038" i="120"/>
  <c r="H2038" i="120" s="1"/>
  <c r="N2038" i="120" s="1"/>
  <c r="H1752" i="120"/>
  <c r="N1752" i="120" s="1"/>
  <c r="F2282" i="120"/>
  <c r="H2282" i="120" s="1"/>
  <c r="N2282" i="120" s="1"/>
  <c r="H1996" i="120"/>
  <c r="N1996" i="120" s="1"/>
  <c r="F2277" i="120"/>
  <c r="H2277" i="120" s="1"/>
  <c r="N2277" i="120" s="1"/>
  <c r="H1991" i="120"/>
  <c r="N1991" i="120" s="1"/>
  <c r="H1876" i="120"/>
  <c r="N1876" i="120" s="1"/>
  <c r="F2162" i="120"/>
  <c r="H2162" i="120" s="1"/>
  <c r="N2162" i="120" s="1"/>
  <c r="F2234" i="120"/>
  <c r="H2234" i="120" s="1"/>
  <c r="N2234" i="120" s="1"/>
  <c r="H1948" i="120"/>
  <c r="N1948" i="120" s="1"/>
  <c r="H1795" i="120"/>
  <c r="N1795" i="120" s="1"/>
  <c r="F2081" i="120"/>
  <c r="H2081" i="120" s="1"/>
  <c r="N2081" i="120" s="1"/>
  <c r="F2225" i="120"/>
  <c r="H2225" i="120" s="1"/>
  <c r="N2225" i="120" s="1"/>
  <c r="H1939" i="120"/>
  <c r="N1939" i="120" s="1"/>
  <c r="F2250" i="120"/>
  <c r="H2250" i="120" s="1"/>
  <c r="N2250" i="120" s="1"/>
  <c r="H1964" i="120"/>
  <c r="N1964" i="120" s="1"/>
  <c r="F2119" i="120"/>
  <c r="H2119" i="120" s="1"/>
  <c r="N2119" i="120" s="1"/>
  <c r="H1833" i="120"/>
  <c r="N1833" i="120" s="1"/>
  <c r="F2051" i="120"/>
  <c r="H2051" i="120" s="1"/>
  <c r="N2051" i="120" s="1"/>
  <c r="H1765" i="120"/>
  <c r="N1765" i="120" s="1"/>
  <c r="H1783" i="120"/>
  <c r="N1783" i="120" s="1"/>
  <c r="F2069" i="120"/>
  <c r="H2069" i="120" s="1"/>
  <c r="N2069" i="120" s="1"/>
  <c r="F2084" i="120"/>
  <c r="H2084" i="120" s="1"/>
  <c r="N2084" i="120" s="1"/>
  <c r="H1798" i="120"/>
  <c r="N1798" i="120" s="1"/>
  <c r="H1932" i="120"/>
  <c r="N1932" i="120" s="1"/>
  <c r="F2218" i="120"/>
  <c r="H2218" i="120" s="1"/>
  <c r="N2218" i="120" s="1"/>
  <c r="F2121" i="120"/>
  <c r="H2121" i="120" s="1"/>
  <c r="N2121" i="120" s="1"/>
  <c r="H1835" i="120"/>
  <c r="N1835" i="120" s="1"/>
  <c r="F2145" i="120"/>
  <c r="H2145" i="120" s="1"/>
  <c r="N2145" i="120" s="1"/>
  <c r="H1859" i="120"/>
  <c r="N1859" i="120" s="1"/>
  <c r="F2015" i="120"/>
  <c r="H2015" i="120" s="1"/>
  <c r="N2015" i="120" s="1"/>
  <c r="H1729" i="120"/>
  <c r="N1729" i="120" s="1"/>
  <c r="H1881" i="120"/>
  <c r="N1881" i="120" s="1"/>
  <c r="F2167" i="120"/>
  <c r="H2167" i="120" s="1"/>
  <c r="N2167" i="120" s="1"/>
  <c r="F2137" i="120"/>
  <c r="H2137" i="120" s="1"/>
  <c r="N2137" i="120" s="1"/>
  <c r="H1851" i="120"/>
  <c r="N1851" i="120" s="1"/>
  <c r="F2111" i="120"/>
  <c r="H2111" i="120" s="1"/>
  <c r="N2111" i="120" s="1"/>
  <c r="H1825" i="120"/>
  <c r="N1825" i="120" s="1"/>
  <c r="H1956" i="120"/>
  <c r="N1956" i="120" s="1"/>
  <c r="F2242" i="120"/>
  <c r="H2242" i="120" s="1"/>
  <c r="N2242" i="120" s="1"/>
  <c r="F2213" i="120"/>
  <c r="H2213" i="120" s="1"/>
  <c r="N2213" i="120" s="1"/>
  <c r="H1927" i="120"/>
  <c r="N1927" i="120" s="1"/>
  <c r="F2286" i="120"/>
  <c r="H2286" i="120" s="1"/>
  <c r="N2286" i="120" s="1"/>
  <c r="H2000" i="120"/>
  <c r="N2000" i="120" s="1"/>
  <c r="H1854" i="120"/>
  <c r="N1854" i="120" s="1"/>
  <c r="F2140" i="120"/>
  <c r="H2140" i="120" s="1"/>
  <c r="N2140" i="120" s="1"/>
  <c r="F2266" i="120"/>
  <c r="H2266" i="120" s="1"/>
  <c r="N2266" i="120" s="1"/>
  <c r="H1980" i="120"/>
  <c r="N1980" i="120" s="1"/>
  <c r="F2254" i="120"/>
  <c r="H2254" i="120" s="1"/>
  <c r="N2254" i="120" s="1"/>
  <c r="H1968" i="120"/>
  <c r="N1968" i="120" s="1"/>
  <c r="F2236" i="120"/>
  <c r="H2236" i="120" s="1"/>
  <c r="N2236" i="120" s="1"/>
  <c r="H1950" i="120"/>
  <c r="N1950" i="120" s="1"/>
  <c r="H1821" i="120"/>
  <c r="N1821" i="120" s="1"/>
  <c r="F2107" i="120"/>
  <c r="H2107" i="120" s="1"/>
  <c r="N2107" i="120" s="1"/>
  <c r="F2115" i="120"/>
  <c r="H2115" i="120" s="1"/>
  <c r="N2115" i="120" s="1"/>
  <c r="H1829" i="120"/>
  <c r="N1829" i="120" s="1"/>
  <c r="F2208" i="120"/>
  <c r="H2208" i="120" s="1"/>
  <c r="N2208" i="120" s="1"/>
  <c r="H1922" i="120"/>
  <c r="N1922" i="120" s="1"/>
  <c r="H1774" i="120"/>
  <c r="N1774" i="120" s="1"/>
  <c r="F2060" i="120"/>
  <c r="H2060" i="120" s="1"/>
  <c r="N2060" i="120" s="1"/>
  <c r="F2199" i="120"/>
  <c r="H2199" i="120" s="1"/>
  <c r="N2199" i="120" s="1"/>
  <c r="H1913" i="120"/>
  <c r="N1913" i="120" s="1"/>
  <c r="F2039" i="120"/>
  <c r="H2039" i="120" s="1"/>
  <c r="N2039" i="120" s="1"/>
  <c r="H1753" i="120"/>
  <c r="N1753" i="120" s="1"/>
  <c r="H1832" i="120"/>
  <c r="N1832" i="120" s="1"/>
  <c r="F2118" i="120"/>
  <c r="H2118" i="120" s="1"/>
  <c r="N2118" i="120" s="1"/>
  <c r="F2244" i="120"/>
  <c r="H2244" i="120" s="1"/>
  <c r="N2244" i="120" s="1"/>
  <c r="H1958" i="120"/>
  <c r="N1958" i="120" s="1"/>
  <c r="F2293" i="120" l="1"/>
  <c r="H2012" i="120"/>
  <c r="N1726" i="120"/>
  <c r="N2007" i="120" s="1"/>
  <c r="H2007" i="120"/>
  <c r="H2293" i="120" l="1"/>
  <c r="N2012" i="120"/>
  <c r="N2293" i="120" s="1"/>
  <c r="D343" i="120" l="1"/>
  <c r="D629" i="120" s="1"/>
  <c r="D915" i="120" s="1"/>
  <c r="D1201" i="120" s="1"/>
  <c r="D1487" i="120" s="1"/>
  <c r="D1773" i="120" s="1"/>
  <c r="D2059" i="120" s="1"/>
  <c r="C324" i="120"/>
  <c r="C610" i="120" s="1"/>
  <c r="C896" i="120" s="1"/>
  <c r="C1182" i="120" s="1"/>
  <c r="C1468" i="120" s="1"/>
  <c r="C1754" i="120" s="1"/>
  <c r="C2040" i="120" s="1"/>
  <c r="C321" i="120"/>
  <c r="C607" i="120" s="1"/>
  <c r="C893" i="120" s="1"/>
  <c r="C1179" i="120" s="1"/>
  <c r="C1465" i="120" s="1"/>
  <c r="C1751" i="120" s="1"/>
  <c r="C2037" i="120" s="1"/>
  <c r="C317" i="120"/>
  <c r="C603" i="120" s="1"/>
  <c r="C889" i="120" s="1"/>
  <c r="C1175" i="120" s="1"/>
  <c r="C1461" i="120" s="1"/>
  <c r="C1747" i="120" s="1"/>
  <c r="C2033" i="120" s="1"/>
  <c r="D313" i="120"/>
  <c r="D599" i="120" s="1"/>
  <c r="D885" i="120" s="1"/>
  <c r="D1171" i="120" s="1"/>
  <c r="D1457" i="120" s="1"/>
  <c r="D1743" i="120" s="1"/>
  <c r="D2029" i="120" s="1"/>
  <c r="D309" i="120"/>
  <c r="D595" i="120" s="1"/>
  <c r="D881" i="120" s="1"/>
  <c r="D1167" i="120" s="1"/>
  <c r="D1453" i="120" s="1"/>
  <c r="D1739" i="120" s="1"/>
  <c r="D2025" i="120" s="1"/>
  <c r="D300" i="120" l="1"/>
  <c r="D586" i="120" s="1"/>
  <c r="D872" i="120" s="1"/>
  <c r="D1158" i="120" s="1"/>
  <c r="D1444" i="120" s="1"/>
  <c r="D1730" i="120" s="1"/>
  <c r="D2016" i="120" s="1"/>
  <c r="C302" i="120"/>
  <c r="C588" i="120" s="1"/>
  <c r="C874" i="120" s="1"/>
  <c r="C1160" i="120" s="1"/>
  <c r="C1446" i="120" s="1"/>
  <c r="C1732" i="120" s="1"/>
  <c r="C2018" i="120" s="1"/>
  <c r="E312" i="120"/>
  <c r="E598" i="120" s="1"/>
  <c r="E884" i="120" s="1"/>
  <c r="D321" i="120"/>
  <c r="D607" i="120" s="1"/>
  <c r="D893" i="120" s="1"/>
  <c r="D1179" i="120" s="1"/>
  <c r="D1465" i="120" s="1"/>
  <c r="D1751" i="120" s="1"/>
  <c r="D2037" i="120" s="1"/>
  <c r="D338" i="120"/>
  <c r="D624" i="120" s="1"/>
  <c r="D910" i="120" s="1"/>
  <c r="D1196" i="120" s="1"/>
  <c r="D1482" i="120" s="1"/>
  <c r="D1768" i="120" s="1"/>
  <c r="D2054" i="120" s="1"/>
  <c r="E320" i="120"/>
  <c r="E606" i="120" s="1"/>
  <c r="E892" i="120" s="1"/>
  <c r="E301" i="120"/>
  <c r="E587" i="120" s="1"/>
  <c r="E873" i="120" s="1"/>
  <c r="E1159" i="120" s="1"/>
  <c r="E1445" i="120" s="1"/>
  <c r="E1731" i="120" s="1"/>
  <c r="E2017" i="120" s="1"/>
  <c r="D302" i="120"/>
  <c r="D588" i="120" s="1"/>
  <c r="D874" i="120" s="1"/>
  <c r="D1160" i="120" s="1"/>
  <c r="D1446" i="120" s="1"/>
  <c r="D1732" i="120" s="1"/>
  <c r="D2018" i="120" s="1"/>
  <c r="C297" i="120"/>
  <c r="C583" i="120" s="1"/>
  <c r="C869" i="120" s="1"/>
  <c r="C1155" i="120" s="1"/>
  <c r="C1441" i="120" s="1"/>
  <c r="C1727" i="120" s="1"/>
  <c r="C2013" i="120" s="1"/>
  <c r="E305" i="120"/>
  <c r="E591" i="120" s="1"/>
  <c r="E877" i="120" s="1"/>
  <c r="E1163" i="120" s="1"/>
  <c r="C337" i="120"/>
  <c r="C623" i="120" s="1"/>
  <c r="C909" i="120" s="1"/>
  <c r="C1195" i="120" s="1"/>
  <c r="C1481" i="120" s="1"/>
  <c r="C1767" i="120" s="1"/>
  <c r="C2053" i="120" s="1"/>
  <c r="E296" i="120"/>
  <c r="E582" i="120" s="1"/>
  <c r="E868" i="120" s="1"/>
  <c r="E1154" i="120" s="1"/>
  <c r="E1440" i="120" s="1"/>
  <c r="E1726" i="120" s="1"/>
  <c r="E2012" i="120" s="1"/>
  <c r="C313" i="120"/>
  <c r="C599" i="120" s="1"/>
  <c r="C885" i="120" s="1"/>
  <c r="C1171" i="120" s="1"/>
  <c r="C1457" i="120" s="1"/>
  <c r="C1743" i="120" s="1"/>
  <c r="C2029" i="120" s="1"/>
  <c r="C340" i="120"/>
  <c r="C626" i="120" s="1"/>
  <c r="C912" i="120" s="1"/>
  <c r="C1198" i="120" s="1"/>
  <c r="C1484" i="120" s="1"/>
  <c r="C1770" i="120" s="1"/>
  <c r="C2056" i="120" s="1"/>
  <c r="D297" i="120"/>
  <c r="D583" i="120" s="1"/>
  <c r="D869" i="120" s="1"/>
  <c r="D1155" i="120" s="1"/>
  <c r="D1441" i="120" s="1"/>
  <c r="D1727" i="120" s="1"/>
  <c r="D2013" i="120" s="1"/>
  <c r="C306" i="120"/>
  <c r="C592" i="120" s="1"/>
  <c r="C878" i="120" s="1"/>
  <c r="C1164" i="120" s="1"/>
  <c r="C1450" i="120" s="1"/>
  <c r="C1736" i="120" s="1"/>
  <c r="C2022" i="120" s="1"/>
  <c r="E316" i="120"/>
  <c r="E602" i="120" s="1"/>
  <c r="E888" i="120" s="1"/>
  <c r="D340" i="120"/>
  <c r="D626" i="120" s="1"/>
  <c r="D912" i="120" s="1"/>
  <c r="D1198" i="120" s="1"/>
  <c r="D1484" i="120" s="1"/>
  <c r="D1770" i="120" s="1"/>
  <c r="D2056" i="120" s="1"/>
  <c r="C309" i="120"/>
  <c r="C595" i="120" s="1"/>
  <c r="C881" i="120" s="1"/>
  <c r="C1167" i="120" s="1"/>
  <c r="C1453" i="120" s="1"/>
  <c r="C1739" i="120" s="1"/>
  <c r="C2025" i="120" s="1"/>
  <c r="E336" i="120"/>
  <c r="E622" i="120" s="1"/>
  <c r="E908" i="120" s="1"/>
  <c r="E299" i="120"/>
  <c r="E585" i="120" s="1"/>
  <c r="E871" i="120" s="1"/>
  <c r="E1157" i="120" s="1"/>
  <c r="E1443" i="120" s="1"/>
  <c r="E1729" i="120" s="1"/>
  <c r="E2015" i="120" s="1"/>
  <c r="D306" i="120"/>
  <c r="D592" i="120" s="1"/>
  <c r="D878" i="120" s="1"/>
  <c r="D1164" i="120" s="1"/>
  <c r="D1450" i="120" s="1"/>
  <c r="D1736" i="120" s="1"/>
  <c r="D2022" i="120" s="1"/>
  <c r="E342" i="120"/>
  <c r="E628" i="120" s="1"/>
  <c r="E914" i="120" s="1"/>
  <c r="E1200" i="120" s="1"/>
  <c r="E1486" i="120" s="1"/>
  <c r="E1772" i="120" s="1"/>
  <c r="E2058" i="120" s="1"/>
  <c r="C300" i="120"/>
  <c r="C586" i="120" s="1"/>
  <c r="C872" i="120" s="1"/>
  <c r="C1158" i="120" s="1"/>
  <c r="C1444" i="120" s="1"/>
  <c r="C1730" i="120" s="1"/>
  <c r="C2016" i="120" s="1"/>
  <c r="E308" i="120"/>
  <c r="E594" i="120" s="1"/>
  <c r="E880" i="120" s="1"/>
  <c r="E1166" i="120" s="1"/>
  <c r="E1452" i="120" s="1"/>
  <c r="E1738" i="120" s="1"/>
  <c r="E2024" i="120" s="1"/>
  <c r="D317" i="120"/>
  <c r="D603" i="120" s="1"/>
  <c r="D889" i="120" s="1"/>
  <c r="D1175" i="120" s="1"/>
  <c r="D1461" i="120" s="1"/>
  <c r="D1747" i="120" s="1"/>
  <c r="D2033" i="120" s="1"/>
  <c r="D324" i="120"/>
  <c r="D610" i="120" s="1"/>
  <c r="D896" i="120" s="1"/>
  <c r="D1182" i="120" s="1"/>
  <c r="D1468" i="120" s="1"/>
  <c r="D1754" i="120" s="1"/>
  <c r="D2040" i="120" s="1"/>
  <c r="C343" i="120"/>
  <c r="C629" i="120" s="1"/>
  <c r="C915" i="120" s="1"/>
  <c r="C1201" i="120" s="1"/>
  <c r="C1487" i="120" s="1"/>
  <c r="C1773" i="120" s="1"/>
  <c r="C2059" i="120" s="1"/>
  <c r="E1194" i="120" l="1"/>
  <c r="O908" i="120"/>
  <c r="P908" i="120" s="1"/>
  <c r="E339" i="120"/>
  <c r="E625" i="120" s="1"/>
  <c r="E911" i="120" s="1"/>
  <c r="E1197" i="120" s="1"/>
  <c r="E1483" i="120" s="1"/>
  <c r="E1769" i="120" s="1"/>
  <c r="E2055" i="120" s="1"/>
  <c r="C344" i="120"/>
  <c r="C630" i="120" s="1"/>
  <c r="C916" i="120" s="1"/>
  <c r="C1202" i="120" s="1"/>
  <c r="C1488" i="120" s="1"/>
  <c r="C1774" i="120" s="1"/>
  <c r="C2060" i="120" s="1"/>
  <c r="E1170" i="120"/>
  <c r="E1456" i="120" s="1"/>
  <c r="E1742" i="120" s="1"/>
  <c r="E2028" i="120" s="1"/>
  <c r="O884" i="120"/>
  <c r="P884" i="120" s="1"/>
  <c r="E1174" i="120"/>
  <c r="E1460" i="120" s="1"/>
  <c r="E1746" i="120" s="1"/>
  <c r="E2032" i="120" s="1"/>
  <c r="O888" i="120"/>
  <c r="P888" i="120" s="1"/>
  <c r="D341" i="120"/>
  <c r="D627" i="120" s="1"/>
  <c r="D913" i="120" s="1"/>
  <c r="D1199" i="120" s="1"/>
  <c r="D1485" i="120" s="1"/>
  <c r="D1771" i="120" s="1"/>
  <c r="D2057" i="120" s="1"/>
  <c r="C318" i="120"/>
  <c r="C604" i="120" s="1"/>
  <c r="C890" i="120" s="1"/>
  <c r="C1176" i="120" s="1"/>
  <c r="C1462" i="120" s="1"/>
  <c r="C1748" i="120" s="1"/>
  <c r="C2034" i="120" s="1"/>
  <c r="D310" i="120"/>
  <c r="D596" i="120" s="1"/>
  <c r="D882" i="120" s="1"/>
  <c r="D1168" i="120" s="1"/>
  <c r="D1454" i="120" s="1"/>
  <c r="D1740" i="120" s="1"/>
  <c r="D2026" i="120" s="1"/>
  <c r="D332" i="120"/>
  <c r="D618" i="120" s="1"/>
  <c r="D904" i="120" s="1"/>
  <c r="D1190" i="120" s="1"/>
  <c r="D1476" i="120" s="1"/>
  <c r="D1762" i="120" s="1"/>
  <c r="D2048" i="120" s="1"/>
  <c r="D322" i="120"/>
  <c r="D608" i="120" s="1"/>
  <c r="D894" i="120" s="1"/>
  <c r="D1180" i="120" s="1"/>
  <c r="D1466" i="120" s="1"/>
  <c r="D1752" i="120" s="1"/>
  <c r="D2038" i="120" s="1"/>
  <c r="D314" i="120"/>
  <c r="D600" i="120" s="1"/>
  <c r="D886" i="120" s="1"/>
  <c r="D1172" i="120" s="1"/>
  <c r="D1458" i="120" s="1"/>
  <c r="D1744" i="120" s="1"/>
  <c r="D2030" i="120" s="1"/>
  <c r="C341" i="120"/>
  <c r="C627" i="120" s="1"/>
  <c r="C913" i="120" s="1"/>
  <c r="C1199" i="120" s="1"/>
  <c r="C1485" i="120" s="1"/>
  <c r="C1771" i="120" s="1"/>
  <c r="C2057" i="120" s="1"/>
  <c r="E323" i="120"/>
  <c r="E609" i="120" s="1"/>
  <c r="E895" i="120" s="1"/>
  <c r="E1181" i="120" s="1"/>
  <c r="E1467" i="120" s="1"/>
  <c r="E1753" i="120" s="1"/>
  <c r="E2039" i="120" s="1"/>
  <c r="C298" i="120"/>
  <c r="C584" i="120" s="1"/>
  <c r="C870" i="120" s="1"/>
  <c r="C1156" i="120" s="1"/>
  <c r="C1442" i="120" s="1"/>
  <c r="C1728" i="120" s="1"/>
  <c r="C2014" i="120" s="1"/>
  <c r="C338" i="120"/>
  <c r="C624" i="120" s="1"/>
  <c r="C910" i="120" s="1"/>
  <c r="C1196" i="120" s="1"/>
  <c r="C1482" i="120" s="1"/>
  <c r="C1768" i="120" s="1"/>
  <c r="C2054" i="120" s="1"/>
  <c r="D318" i="120"/>
  <c r="D604" i="120" s="1"/>
  <c r="D890" i="120" s="1"/>
  <c r="D1176" i="120" s="1"/>
  <c r="D1462" i="120" s="1"/>
  <c r="D1748" i="120" s="1"/>
  <c r="D2034" i="120" s="1"/>
  <c r="D303" i="120"/>
  <c r="D589" i="120" s="1"/>
  <c r="D875" i="120" s="1"/>
  <c r="D1161" i="120" s="1"/>
  <c r="D1447" i="120" s="1"/>
  <c r="D1733" i="120" s="1"/>
  <c r="D2019" i="120" s="1"/>
  <c r="D344" i="120"/>
  <c r="D630" i="120" s="1"/>
  <c r="D916" i="120" s="1"/>
  <c r="D1202" i="120" s="1"/>
  <c r="D1488" i="120" s="1"/>
  <c r="D1774" i="120" s="1"/>
  <c r="D2060" i="120" s="1"/>
  <c r="C310" i="120"/>
  <c r="C596" i="120" s="1"/>
  <c r="C882" i="120" s="1"/>
  <c r="C1168" i="120" s="1"/>
  <c r="C1454" i="120" s="1"/>
  <c r="C1740" i="120" s="1"/>
  <c r="C2026" i="120" s="1"/>
  <c r="E1449" i="120"/>
  <c r="E1735" i="120" s="1"/>
  <c r="E2021" i="120" s="1"/>
  <c r="O1163" i="120"/>
  <c r="P1163" i="120" s="1"/>
  <c r="E1178" i="120"/>
  <c r="E1464" i="120" s="1"/>
  <c r="E1750" i="120" s="1"/>
  <c r="E2036" i="120" s="1"/>
  <c r="O892" i="120"/>
  <c r="P892" i="120" s="1"/>
  <c r="C303" i="120"/>
  <c r="C589" i="120" s="1"/>
  <c r="C875" i="120" s="1"/>
  <c r="C1161" i="120" s="1"/>
  <c r="C1447" i="120" s="1"/>
  <c r="C1733" i="120" s="1"/>
  <c r="C2019" i="120" s="1"/>
  <c r="C332" i="120"/>
  <c r="C618" i="120" s="1"/>
  <c r="C904" i="120" s="1"/>
  <c r="C1190" i="120" s="1"/>
  <c r="C1476" i="120" s="1"/>
  <c r="C1762" i="120" s="1"/>
  <c r="C2048" i="120" s="1"/>
  <c r="D298" i="120"/>
  <c r="D584" i="120" s="1"/>
  <c r="D870" i="120" s="1"/>
  <c r="D1156" i="120" s="1"/>
  <c r="D1442" i="120" s="1"/>
  <c r="D1728" i="120" s="1"/>
  <c r="D2014" i="120" s="1"/>
  <c r="C314" i="120"/>
  <c r="C600" i="120" s="1"/>
  <c r="C886" i="120" s="1"/>
  <c r="C1172" i="120" s="1"/>
  <c r="C1458" i="120" s="1"/>
  <c r="C1744" i="120" s="1"/>
  <c r="C2030" i="120" s="1"/>
  <c r="C322" i="120"/>
  <c r="C608" i="120" s="1"/>
  <c r="C894" i="120" s="1"/>
  <c r="C1180" i="120" s="1"/>
  <c r="C1466" i="120" s="1"/>
  <c r="C1752" i="120" s="1"/>
  <c r="C2038" i="120" s="1"/>
  <c r="C304" i="120" l="1"/>
  <c r="C590" i="120" s="1"/>
  <c r="C876" i="120" s="1"/>
  <c r="C1162" i="120" s="1"/>
  <c r="C1448" i="120" s="1"/>
  <c r="C1734" i="120" s="1"/>
  <c r="C2020" i="120" s="1"/>
  <c r="C319" i="120"/>
  <c r="C605" i="120" s="1"/>
  <c r="C891" i="120" s="1"/>
  <c r="C1177" i="120" s="1"/>
  <c r="C1463" i="120" s="1"/>
  <c r="C1749" i="120" s="1"/>
  <c r="C2035" i="120" s="1"/>
  <c r="D319" i="120"/>
  <c r="D605" i="120" s="1"/>
  <c r="D891" i="120" s="1"/>
  <c r="D1177" i="120" s="1"/>
  <c r="D1463" i="120" s="1"/>
  <c r="D1749" i="120" s="1"/>
  <c r="D2035" i="120" s="1"/>
  <c r="C333" i="120"/>
  <c r="C619" i="120" s="1"/>
  <c r="C905" i="120" s="1"/>
  <c r="C1191" i="120" s="1"/>
  <c r="C1477" i="120" s="1"/>
  <c r="C1763" i="120" s="1"/>
  <c r="C2049" i="120" s="1"/>
  <c r="C315" i="120"/>
  <c r="C601" i="120" s="1"/>
  <c r="C887" i="120" s="1"/>
  <c r="C1173" i="120" s="1"/>
  <c r="C1459" i="120" s="1"/>
  <c r="C1745" i="120" s="1"/>
  <c r="C2031" i="120" s="1"/>
  <c r="D311" i="120"/>
  <c r="D597" i="120" s="1"/>
  <c r="D883" i="120" s="1"/>
  <c r="D1169" i="120" s="1"/>
  <c r="D1455" i="120" s="1"/>
  <c r="D1741" i="120" s="1"/>
  <c r="D2027" i="120" s="1"/>
  <c r="C311" i="120"/>
  <c r="C597" i="120" s="1"/>
  <c r="C883" i="120" s="1"/>
  <c r="C1169" i="120" s="1"/>
  <c r="C1455" i="120" s="1"/>
  <c r="C1741" i="120" s="1"/>
  <c r="C2027" i="120" s="1"/>
  <c r="D333" i="120"/>
  <c r="D619" i="120" s="1"/>
  <c r="D905" i="120" s="1"/>
  <c r="D1191" i="120" s="1"/>
  <c r="D1477" i="120" s="1"/>
  <c r="D1763" i="120" s="1"/>
  <c r="D2049" i="120" s="1"/>
  <c r="D304" i="120"/>
  <c r="D590" i="120" s="1"/>
  <c r="D876" i="120" s="1"/>
  <c r="D1162" i="120" s="1"/>
  <c r="D1448" i="120" s="1"/>
  <c r="D1734" i="120" s="1"/>
  <c r="D2020" i="120" s="1"/>
  <c r="D315" i="120"/>
  <c r="D601" i="120" s="1"/>
  <c r="D887" i="120" s="1"/>
  <c r="D1173" i="120" s="1"/>
  <c r="D1459" i="120" s="1"/>
  <c r="D1745" i="120" s="1"/>
  <c r="D2031" i="120" s="1"/>
  <c r="E1480" i="120"/>
  <c r="E1766" i="120" s="1"/>
  <c r="E2052" i="120" s="1"/>
  <c r="O1194" i="120"/>
  <c r="P1194" i="120" s="1"/>
  <c r="C334" i="120" l="1"/>
  <c r="C620" i="120" s="1"/>
  <c r="C906" i="120" s="1"/>
  <c r="C1192" i="120" s="1"/>
  <c r="C1478" i="120" s="1"/>
  <c r="C1764" i="120" s="1"/>
  <c r="C2050" i="120" s="1"/>
  <c r="D334" i="120"/>
  <c r="D620" i="120" s="1"/>
  <c r="D906" i="120" s="1"/>
  <c r="D1192" i="120" s="1"/>
  <c r="D1478" i="120" s="1"/>
  <c r="D1764" i="120" s="1"/>
  <c r="D2050" i="120" s="1"/>
  <c r="D335" i="120" l="1"/>
  <c r="D621" i="120" s="1"/>
  <c r="D907" i="120" s="1"/>
  <c r="D1193" i="120" s="1"/>
  <c r="D1479" i="120" s="1"/>
  <c r="D1765" i="120" s="1"/>
  <c r="D2051" i="120" s="1"/>
  <c r="C335" i="120"/>
  <c r="C621" i="120" s="1"/>
  <c r="C907" i="120" s="1"/>
  <c r="C1193" i="120" s="1"/>
  <c r="C1479" i="120" s="1"/>
  <c r="C1765" i="120" s="1"/>
  <c r="C2051" i="120" s="1"/>
  <c r="F3" i="76" l="1"/>
  <c r="F2" i="76"/>
  <c r="B8" i="76"/>
  <c r="B9" i="76" s="1"/>
  <c r="F54" i="67" l="1"/>
  <c r="G54" i="67"/>
  <c r="H54" i="67"/>
  <c r="F55" i="67"/>
  <c r="G55" i="67"/>
  <c r="H55" i="67"/>
  <c r="F56" i="67"/>
  <c r="G56" i="67"/>
  <c r="H56" i="67"/>
  <c r="F61" i="67"/>
  <c r="G61" i="67"/>
  <c r="H61" i="67"/>
  <c r="F62" i="67"/>
  <c r="G62" i="67"/>
  <c r="H62" i="67"/>
  <c r="F67" i="67"/>
  <c r="G67" i="67"/>
  <c r="H67" i="67"/>
  <c r="F68" i="67"/>
  <c r="G68" i="67"/>
  <c r="H68" i="67"/>
  <c r="F73" i="67"/>
  <c r="G73" i="67"/>
  <c r="H73" i="67"/>
  <c r="F74" i="67"/>
  <c r="G74" i="67"/>
  <c r="H74" i="67"/>
  <c r="F78" i="67"/>
  <c r="F77" i="67"/>
  <c r="H76" i="67"/>
  <c r="H75" i="67"/>
  <c r="F72" i="67"/>
  <c r="G71" i="67"/>
  <c r="F70" i="67"/>
  <c r="F69" i="67"/>
  <c r="F66" i="67"/>
  <c r="F65" i="67"/>
  <c r="F64" i="67"/>
  <c r="G63" i="67"/>
  <c r="H60" i="67"/>
  <c r="F59" i="67"/>
  <c r="F58" i="67"/>
  <c r="F57" i="67"/>
  <c r="F53" i="67"/>
  <c r="F51" i="67"/>
  <c r="H50" i="67"/>
  <c r="H52" i="67" l="1"/>
  <c r="G52" i="67"/>
  <c r="F52" i="67"/>
  <c r="H59" i="67"/>
  <c r="F50" i="67"/>
  <c r="F63" i="67"/>
  <c r="G57" i="67"/>
  <c r="G75" i="67"/>
  <c r="H69" i="67"/>
  <c r="F75" i="67"/>
  <c r="H72" i="67"/>
  <c r="G72" i="67"/>
  <c r="F71" i="67"/>
  <c r="H57" i="67"/>
  <c r="H78" i="67"/>
  <c r="G78" i="67"/>
  <c r="G69" i="67"/>
  <c r="H65" i="67"/>
  <c r="F60" i="67"/>
  <c r="G65" i="67"/>
  <c r="G76" i="67"/>
  <c r="H53" i="67"/>
  <c r="H63" i="67"/>
  <c r="G60" i="67"/>
  <c r="F76" i="67"/>
  <c r="H70" i="67"/>
  <c r="G70" i="67"/>
  <c r="H51" i="67"/>
  <c r="H64" i="67"/>
  <c r="G59" i="67"/>
  <c r="G51" i="67"/>
  <c r="H77" i="67"/>
  <c r="G64" i="67"/>
  <c r="G77" i="67"/>
  <c r="H66" i="67"/>
  <c r="H58" i="67"/>
  <c r="G53" i="67"/>
  <c r="D79" i="67"/>
  <c r="H71" i="67"/>
  <c r="G66" i="67"/>
  <c r="G58" i="67"/>
  <c r="E79" i="67"/>
  <c r="G50" i="67"/>
  <c r="O15" i="81"/>
  <c r="K15" i="81"/>
  <c r="E25" i="81"/>
  <c r="F79" i="67" l="1"/>
  <c r="H79" i="67"/>
  <c r="G79" i="67"/>
  <c r="AG22" i="59"/>
  <c r="AG20" i="59"/>
  <c r="U43" i="59"/>
  <c r="W60" i="81"/>
  <c r="V60" i="81"/>
  <c r="U60" i="81"/>
  <c r="T60" i="81"/>
  <c r="S60" i="81"/>
  <c r="S39" i="81"/>
  <c r="T39" i="81"/>
  <c r="U39" i="81"/>
  <c r="V39" i="81"/>
  <c r="W39" i="81"/>
  <c r="S40" i="81"/>
  <c r="T40" i="81"/>
  <c r="U40" i="81"/>
  <c r="V40" i="81"/>
  <c r="W40" i="81"/>
  <c r="S35" i="81"/>
  <c r="T35" i="81"/>
  <c r="U35" i="81"/>
  <c r="V35" i="81"/>
  <c r="W35" i="81"/>
  <c r="S36" i="81"/>
  <c r="T36" i="81"/>
  <c r="U36" i="81"/>
  <c r="V36" i="81"/>
  <c r="W36" i="81"/>
  <c r="W34" i="81"/>
  <c r="V34" i="81"/>
  <c r="U34" i="81"/>
  <c r="T34" i="81"/>
  <c r="S34" i="81"/>
  <c r="N60" i="81"/>
  <c r="J60" i="81"/>
  <c r="F60" i="81"/>
  <c r="F52" i="81"/>
  <c r="G25" i="81"/>
  <c r="S61" i="81" l="1"/>
  <c r="V61" i="81"/>
  <c r="W61" i="81"/>
  <c r="T61" i="81"/>
  <c r="U61" i="81"/>
  <c r="E20" i="59"/>
  <c r="M11" i="58" l="1"/>
  <c r="AF100" i="59"/>
  <c r="AE100" i="59"/>
  <c r="AF99" i="59"/>
  <c r="AE99" i="59"/>
  <c r="AF98" i="59"/>
  <c r="AE98" i="59"/>
  <c r="AF97" i="59"/>
  <c r="AE97" i="59"/>
  <c r="AF110" i="59"/>
  <c r="AE110" i="59"/>
  <c r="AG110" i="59" s="1"/>
  <c r="AF109" i="59"/>
  <c r="AE109" i="59"/>
  <c r="AF108" i="59"/>
  <c r="AE108" i="59"/>
  <c r="AG108" i="59" s="1"/>
  <c r="AF107" i="59"/>
  <c r="AE107" i="59"/>
  <c r="AF106" i="59"/>
  <c r="AE106" i="59"/>
  <c r="AG106" i="59" s="1"/>
  <c r="AF105" i="59"/>
  <c r="AE105" i="59"/>
  <c r="AG105" i="59" s="1"/>
  <c r="W19" i="59"/>
  <c r="V19" i="59"/>
  <c r="W18" i="59"/>
  <c r="V18" i="59"/>
  <c r="W16" i="59"/>
  <c r="V16" i="59"/>
  <c r="W15" i="59"/>
  <c r="V15" i="59"/>
  <c r="W75" i="59"/>
  <c r="W74" i="59"/>
  <c r="V122" i="59"/>
  <c r="V121" i="59"/>
  <c r="V120" i="59"/>
  <c r="V116" i="59"/>
  <c r="V115" i="59"/>
  <c r="V114" i="59"/>
  <c r="AG109" i="59" l="1"/>
  <c r="AG107" i="59"/>
  <c r="V123" i="59"/>
  <c r="V139" i="59"/>
  <c r="V117" i="59"/>
  <c r="AC109" i="59"/>
  <c r="Z73" i="59"/>
  <c r="W73" i="59" s="1"/>
  <c r="Z72" i="59"/>
  <c r="W72" i="59" s="1"/>
  <c r="M31" i="72"/>
  <c r="J29" i="72"/>
  <c r="L31" i="72"/>
  <c r="W122" i="59"/>
  <c r="W121" i="59"/>
  <c r="W120" i="59"/>
  <c r="W116" i="59"/>
  <c r="W115" i="59"/>
  <c r="W114" i="59"/>
  <c r="AG49" i="59" l="1"/>
  <c r="AG50" i="59"/>
  <c r="AC99" i="59"/>
  <c r="AC95" i="59"/>
  <c r="AB99" i="59"/>
  <c r="W123" i="59"/>
  <c r="W117" i="59"/>
  <c r="AB95" i="59"/>
  <c r="AB96" i="59"/>
  <c r="AC96" i="59"/>
  <c r="N29" i="72"/>
  <c r="AA95" i="59"/>
  <c r="AD95" i="59"/>
  <c r="AA96" i="59"/>
  <c r="AD96" i="59"/>
  <c r="AC72" i="59"/>
  <c r="AC73" i="59"/>
  <c r="AC71" i="59"/>
  <c r="AC106" i="59" s="1"/>
  <c r="AC70" i="59"/>
  <c r="AC105" i="59" s="1"/>
  <c r="AC69" i="59"/>
  <c r="AB72" i="59"/>
  <c r="AB73" i="59"/>
  <c r="AB71" i="59"/>
  <c r="AB106" i="59" s="1"/>
  <c r="AB70" i="59"/>
  <c r="AB105" i="59" s="1"/>
  <c r="AB69" i="59"/>
  <c r="J24" i="60"/>
  <c r="AD106" i="59" l="1"/>
  <c r="AD105" i="59"/>
  <c r="R40" i="60"/>
  <c r="R110" i="60"/>
  <c r="R69" i="60"/>
  <c r="R84" i="60"/>
  <c r="R54" i="60"/>
  <c r="R97" i="60"/>
  <c r="W38" i="81" l="1"/>
  <c r="V38" i="81"/>
  <c r="U38" i="81"/>
  <c r="T38" i="81"/>
  <c r="S38" i="81"/>
  <c r="B12" i="58" l="1"/>
  <c r="B13" i="58" s="1"/>
  <c r="B14" i="58" s="1"/>
  <c r="B15" i="58" s="1"/>
  <c r="B16" i="58" s="1"/>
  <c r="B17" i="58" s="1"/>
  <c r="B18" i="58" s="1"/>
  <c r="B19" i="58" s="1"/>
  <c r="B20" i="58" s="1"/>
  <c r="B21" i="58" s="1"/>
  <c r="B22" i="58" s="1"/>
  <c r="B23" i="58" s="1"/>
  <c r="B24" i="58" s="1"/>
  <c r="B25" i="58" s="1"/>
  <c r="B26" i="58" s="1"/>
  <c r="B27" i="58" s="1"/>
  <c r="AV75" i="59" l="1"/>
  <c r="AU75" i="59"/>
  <c r="AV74" i="59"/>
  <c r="AU74" i="59"/>
  <c r="AV73" i="59"/>
  <c r="AU73" i="59"/>
  <c r="AV72" i="59"/>
  <c r="AU72" i="59"/>
  <c r="AV71" i="59"/>
  <c r="AU71" i="59"/>
  <c r="AV70" i="59"/>
  <c r="AU70" i="59"/>
  <c r="AS75" i="59"/>
  <c r="AR75" i="59"/>
  <c r="AS74" i="59"/>
  <c r="AR74" i="59"/>
  <c r="AS73" i="59"/>
  <c r="AR73" i="59"/>
  <c r="AS72" i="59"/>
  <c r="AR72" i="59"/>
  <c r="AS71" i="59"/>
  <c r="AR71" i="59"/>
  <c r="AS70" i="59"/>
  <c r="AR70" i="59"/>
  <c r="AP75" i="59"/>
  <c r="AO75" i="59"/>
  <c r="AP74" i="59"/>
  <c r="AO74" i="59"/>
  <c r="AP73" i="59"/>
  <c r="AO73" i="59"/>
  <c r="AP72" i="59"/>
  <c r="AO72" i="59"/>
  <c r="AP71" i="59"/>
  <c r="AO71" i="59"/>
  <c r="AP70" i="59"/>
  <c r="AO70" i="59"/>
  <c r="AM75" i="59"/>
  <c r="AL75" i="59"/>
  <c r="AM74" i="59"/>
  <c r="AL74" i="59"/>
  <c r="AM73" i="59"/>
  <c r="AL73" i="59"/>
  <c r="AM72" i="59"/>
  <c r="AL72" i="59"/>
  <c r="AM71" i="59"/>
  <c r="AL71" i="59"/>
  <c r="AM70" i="59"/>
  <c r="AL70" i="59"/>
  <c r="AI75" i="59"/>
  <c r="AJ75" i="59"/>
  <c r="AI74" i="59"/>
  <c r="AJ74" i="59"/>
  <c r="AI73" i="59"/>
  <c r="AJ73" i="59"/>
  <c r="AI72" i="59"/>
  <c r="AJ72" i="59"/>
  <c r="AI71" i="59"/>
  <c r="AJ71" i="59"/>
  <c r="AI70" i="59"/>
  <c r="AJ70" i="59"/>
  <c r="P15" i="65" l="1"/>
  <c r="O15" i="65"/>
  <c r="K15" i="65"/>
  <c r="G15" i="65"/>
  <c r="E12" i="78" l="1"/>
  <c r="D12" i="78" s="1"/>
  <c r="K18" i="55"/>
  <c r="W12" i="66" l="1"/>
  <c r="M17" i="65"/>
  <c r="M13" i="58" s="1"/>
  <c r="E23" i="65"/>
  <c r="F23" i="65" s="1"/>
  <c r="I19" i="65"/>
  <c r="H19" i="65"/>
  <c r="G19" i="65"/>
  <c r="F19" i="65"/>
  <c r="E19" i="65"/>
  <c r="Q16" i="65"/>
  <c r="R16" i="65" s="1"/>
  <c r="L16" i="65"/>
  <c r="H16" i="65"/>
  <c r="Q15" i="65"/>
  <c r="L15" i="65"/>
  <c r="H15" i="65"/>
  <c r="E17" i="65"/>
  <c r="B11" i="65"/>
  <c r="B12" i="65" s="1"/>
  <c r="B13" i="65" s="1"/>
  <c r="B14" i="65" s="1"/>
  <c r="B15" i="65" s="1"/>
  <c r="B16" i="65" s="1"/>
  <c r="B17" i="65" s="1"/>
  <c r="E24" i="65" l="1"/>
  <c r="AN89" i="59"/>
  <c r="AQ87" i="59"/>
  <c r="AQ91" i="59"/>
  <c r="AT89" i="59"/>
  <c r="AW87" i="59"/>
  <c r="AN88" i="59"/>
  <c r="AN92" i="59"/>
  <c r="AQ90" i="59"/>
  <c r="AT88" i="59"/>
  <c r="AT92" i="59"/>
  <c r="AW90" i="59"/>
  <c r="AK89" i="59"/>
  <c r="AN90" i="59"/>
  <c r="AQ88" i="59"/>
  <c r="AQ92" i="59"/>
  <c r="AT90" i="59"/>
  <c r="AW88" i="59"/>
  <c r="AW92" i="59"/>
  <c r="AK90" i="59"/>
  <c r="AN87" i="59"/>
  <c r="AN91" i="59"/>
  <c r="AQ89" i="59"/>
  <c r="AT87" i="59"/>
  <c r="AT91" i="59"/>
  <c r="AW89" i="59"/>
  <c r="AW91" i="59"/>
  <c r="AK91" i="59"/>
  <c r="AK92" i="59"/>
  <c r="AK87" i="59"/>
  <c r="AK88" i="59"/>
  <c r="I17" i="65"/>
  <c r="I13" i="58" s="1"/>
  <c r="I10" i="65"/>
  <c r="W14" i="66"/>
  <c r="W15" i="66"/>
  <c r="W16" i="66"/>
  <c r="W13" i="66"/>
  <c r="W17" i="66" s="1"/>
  <c r="F24" i="65"/>
  <c r="G23" i="65"/>
  <c r="R15" i="65"/>
  <c r="L2" i="113"/>
  <c r="C2" i="112"/>
  <c r="F2" i="111"/>
  <c r="G2" i="109"/>
  <c r="H3" i="108"/>
  <c r="H2" i="107"/>
  <c r="C2" i="106"/>
  <c r="E2" i="105"/>
  <c r="G24" i="65" l="1"/>
  <c r="H23" i="65"/>
  <c r="P4" i="104"/>
  <c r="H24" i="65" l="1"/>
  <c r="I23" i="65"/>
  <c r="I24" i="65" s="1"/>
  <c r="O74" i="59" l="1"/>
  <c r="O75" i="59"/>
  <c r="R73" i="59" l="1"/>
  <c r="O73" i="59" s="1"/>
  <c r="R72" i="59"/>
  <c r="O72" i="59" s="1"/>
  <c r="Q73" i="59"/>
  <c r="N73" i="59" s="1"/>
  <c r="Q72" i="59"/>
  <c r="N72" i="59" s="1"/>
  <c r="O122" i="59"/>
  <c r="O121" i="59"/>
  <c r="O120" i="59"/>
  <c r="O116" i="59"/>
  <c r="O115" i="59"/>
  <c r="O114" i="59"/>
  <c r="O117" i="59" l="1"/>
  <c r="O123" i="59"/>
  <c r="H18" i="55" l="1"/>
  <c r="O19" i="59" l="1"/>
  <c r="O18" i="59"/>
  <c r="O16" i="59"/>
  <c r="O15" i="59"/>
  <c r="K100" i="59" l="1"/>
  <c r="K99" i="59"/>
  <c r="K98" i="59"/>
  <c r="K97" i="59"/>
  <c r="AW75" i="59" l="1"/>
  <c r="AW110" i="59" s="1"/>
  <c r="AV110" i="59"/>
  <c r="AW74" i="59"/>
  <c r="AW109" i="59" s="1"/>
  <c r="AV109" i="59"/>
  <c r="AW73" i="59"/>
  <c r="AW108" i="59" s="1"/>
  <c r="AW72" i="59"/>
  <c r="AW107" i="59" s="1"/>
  <c r="AW71" i="59"/>
  <c r="AW106" i="59" s="1"/>
  <c r="AV106" i="59"/>
  <c r="AW70" i="59"/>
  <c r="AW105" i="59" s="1"/>
  <c r="AW62" i="59"/>
  <c r="AT62" i="59"/>
  <c r="AQ62" i="59"/>
  <c r="AN62" i="59"/>
  <c r="AK62" i="59"/>
  <c r="AW61" i="59"/>
  <c r="AT61" i="59"/>
  <c r="AQ61" i="59"/>
  <c r="AN61" i="59"/>
  <c r="AK61" i="59"/>
  <c r="AW60" i="59"/>
  <c r="AT60" i="59"/>
  <c r="AQ60" i="59"/>
  <c r="AN60" i="59"/>
  <c r="AK60" i="59"/>
  <c r="AW59" i="59"/>
  <c r="AT59" i="59"/>
  <c r="AQ59" i="59"/>
  <c r="AN59" i="59"/>
  <c r="AK59" i="59"/>
  <c r="AW58" i="59"/>
  <c r="AT58" i="59"/>
  <c r="AQ58" i="59"/>
  <c r="AN58" i="59"/>
  <c r="AK58" i="59"/>
  <c r="AW57" i="59"/>
  <c r="AT57" i="59"/>
  <c r="AQ57" i="59"/>
  <c r="AN57" i="59"/>
  <c r="AK57" i="59"/>
  <c r="AW32" i="59"/>
  <c r="AT32" i="59"/>
  <c r="AQ32" i="59"/>
  <c r="AN32" i="59"/>
  <c r="AK32" i="59"/>
  <c r="AW28" i="59"/>
  <c r="W37" i="81" s="1"/>
  <c r="AT28" i="59"/>
  <c r="V37" i="81" s="1"/>
  <c r="AQ28" i="59"/>
  <c r="U37" i="81" s="1"/>
  <c r="AN28" i="59"/>
  <c r="T37" i="81" s="1"/>
  <c r="AK28" i="59"/>
  <c r="S37" i="81" s="1"/>
  <c r="W41" i="81" l="1"/>
  <c r="S41" i="81"/>
  <c r="T41" i="81"/>
  <c r="U41" i="81"/>
  <c r="V41" i="81"/>
  <c r="AT71" i="59"/>
  <c r="AK71" i="59"/>
  <c r="AT73" i="59"/>
  <c r="AT75" i="59"/>
  <c r="AT110" i="59" s="1"/>
  <c r="AP109" i="59"/>
  <c r="AK70" i="59"/>
  <c r="AJ110" i="59"/>
  <c r="AK75" i="59"/>
  <c r="AK110" i="59" s="1"/>
  <c r="AM106" i="59"/>
  <c r="AS107" i="59"/>
  <c r="AQ73" i="59"/>
  <c r="AQ108" i="59" s="1"/>
  <c r="AP105" i="59"/>
  <c r="AK74" i="59"/>
  <c r="AK109" i="59" s="1"/>
  <c r="AP108" i="59"/>
  <c r="AS110" i="59"/>
  <c r="AM110" i="59"/>
  <c r="AQ75" i="59"/>
  <c r="AQ110" i="59" s="1"/>
  <c r="AS109" i="59"/>
  <c r="AQ70" i="59"/>
  <c r="AT72" i="59"/>
  <c r="AJ107" i="59"/>
  <c r="AJ109" i="59"/>
  <c r="AM105" i="59"/>
  <c r="AP110" i="59"/>
  <c r="AK73" i="59"/>
  <c r="AK108" i="59" s="1"/>
  <c r="AQ74" i="59"/>
  <c r="AQ109" i="59" s="1"/>
  <c r="AP106" i="59"/>
  <c r="AN75" i="59"/>
  <c r="AN110" i="59" s="1"/>
  <c r="AS106" i="59"/>
  <c r="AS108" i="59"/>
  <c r="AS105" i="59"/>
  <c r="AK72" i="59"/>
  <c r="AK107" i="59" s="1"/>
  <c r="AN70" i="59"/>
  <c r="AN74" i="59"/>
  <c r="AN109" i="59" s="1"/>
  <c r="AQ71" i="59"/>
  <c r="AT70" i="59"/>
  <c r="AM107" i="59"/>
  <c r="AN72" i="59"/>
  <c r="AN107" i="59" s="1"/>
  <c r="AQ72" i="59"/>
  <c r="AQ107" i="59" s="1"/>
  <c r="AT74" i="59"/>
  <c r="AT109" i="59" s="1"/>
  <c r="AJ108" i="59"/>
  <c r="AN73" i="59"/>
  <c r="AN108" i="59" s="1"/>
  <c r="AJ105" i="59"/>
  <c r="AJ106" i="59"/>
  <c r="AM108" i="59"/>
  <c r="AM109" i="59"/>
  <c r="AP107" i="59"/>
  <c r="AN71" i="59"/>
  <c r="AT107" i="59" l="1"/>
  <c r="AT105" i="59"/>
  <c r="AQ106" i="59"/>
  <c r="AQ105" i="59"/>
  <c r="AT108" i="59"/>
  <c r="AK106" i="59"/>
  <c r="AN106" i="59"/>
  <c r="AN105" i="59"/>
  <c r="AT106" i="59"/>
  <c r="AK105" i="59"/>
  <c r="AU105" i="59"/>
  <c r="AO109" i="59"/>
  <c r="AR105" i="59"/>
  <c r="AO105" i="59"/>
  <c r="AO107" i="59"/>
  <c r="AO110" i="59"/>
  <c r="AU106" i="59"/>
  <c r="AL110" i="59"/>
  <c r="AU110" i="59"/>
  <c r="AR109" i="59"/>
  <c r="AR107" i="59"/>
  <c r="AO108" i="59"/>
  <c r="AL107" i="59"/>
  <c r="AR106" i="59"/>
  <c r="AL106" i="59"/>
  <c r="AR110" i="59"/>
  <c r="AO106" i="59"/>
  <c r="AU108" i="59"/>
  <c r="AL109" i="59"/>
  <c r="AL105" i="59"/>
  <c r="AU109" i="59"/>
  <c r="AR108" i="59"/>
  <c r="AU107" i="59"/>
  <c r="AL108" i="59"/>
  <c r="V111" i="117" l="1"/>
  <c r="Q111" i="117"/>
  <c r="L111" i="117"/>
  <c r="G111" i="117"/>
  <c r="V110" i="117"/>
  <c r="Q110" i="117"/>
  <c r="L110" i="117"/>
  <c r="G110" i="117"/>
  <c r="V109" i="117"/>
  <c r="Q109" i="117"/>
  <c r="L109" i="117"/>
  <c r="G109" i="117"/>
  <c r="V108" i="117"/>
  <c r="Q108" i="117"/>
  <c r="L108" i="117"/>
  <c r="G108" i="117"/>
  <c r="V107" i="117"/>
  <c r="Q107" i="117"/>
  <c r="L107" i="117"/>
  <c r="G107" i="117"/>
  <c r="V106" i="117"/>
  <c r="Q106" i="117"/>
  <c r="L106" i="117"/>
  <c r="G106" i="117"/>
  <c r="V105" i="117"/>
  <c r="Q105" i="117"/>
  <c r="L105" i="117"/>
  <c r="G105" i="117"/>
  <c r="V104" i="117"/>
  <c r="Q104" i="117"/>
  <c r="L104" i="117"/>
  <c r="G104" i="117"/>
  <c r="V103" i="117"/>
  <c r="Q103" i="117"/>
  <c r="L103" i="117"/>
  <c r="G103" i="117"/>
  <c r="V102" i="117"/>
  <c r="Q102" i="117"/>
  <c r="L102" i="117"/>
  <c r="G102" i="117"/>
  <c r="V101" i="117"/>
  <c r="Q101" i="117"/>
  <c r="L101" i="117"/>
  <c r="G101" i="117"/>
  <c r="V100" i="117"/>
  <c r="Q100" i="117"/>
  <c r="L100" i="117"/>
  <c r="G100" i="117"/>
  <c r="V99" i="117"/>
  <c r="Q99" i="117"/>
  <c r="L99" i="117"/>
  <c r="G99" i="117"/>
  <c r="V98" i="117"/>
  <c r="Q98" i="117"/>
  <c r="L98" i="117"/>
  <c r="G98" i="117"/>
  <c r="V97" i="117"/>
  <c r="Q97" i="117"/>
  <c r="L97" i="117"/>
  <c r="G97" i="117"/>
  <c r="V96" i="117"/>
  <c r="Q96" i="117"/>
  <c r="L96" i="117"/>
  <c r="G96" i="117"/>
  <c r="V95" i="117"/>
  <c r="Q95" i="117"/>
  <c r="L95" i="117"/>
  <c r="G95" i="117"/>
  <c r="Q112" i="117" l="1"/>
  <c r="V84" i="117"/>
  <c r="Q84" i="117"/>
  <c r="L84" i="117"/>
  <c r="G84" i="117"/>
  <c r="V83" i="117"/>
  <c r="Q83" i="117"/>
  <c r="L83" i="117"/>
  <c r="G83" i="117"/>
  <c r="V82" i="117"/>
  <c r="Q82" i="117"/>
  <c r="L82" i="117"/>
  <c r="G82" i="117"/>
  <c r="V81" i="117"/>
  <c r="Q81" i="117"/>
  <c r="L81" i="117"/>
  <c r="G81" i="117"/>
  <c r="V80" i="117"/>
  <c r="Q80" i="117"/>
  <c r="L80" i="117"/>
  <c r="G80" i="117"/>
  <c r="V79" i="117"/>
  <c r="Q79" i="117"/>
  <c r="L79" i="117"/>
  <c r="G79" i="117"/>
  <c r="V78" i="117"/>
  <c r="Q78" i="117"/>
  <c r="L78" i="117"/>
  <c r="G78" i="117"/>
  <c r="V77" i="117"/>
  <c r="Q77" i="117"/>
  <c r="L77" i="117"/>
  <c r="G77" i="117"/>
  <c r="V76" i="117"/>
  <c r="Q76" i="117"/>
  <c r="L76" i="117"/>
  <c r="G76" i="117"/>
  <c r="V75" i="117"/>
  <c r="Q75" i="117"/>
  <c r="L75" i="117"/>
  <c r="G75" i="117"/>
  <c r="V74" i="117"/>
  <c r="Q74" i="117"/>
  <c r="L74" i="117"/>
  <c r="G74" i="117"/>
  <c r="V73" i="117"/>
  <c r="Q73" i="117"/>
  <c r="L73" i="117"/>
  <c r="G73" i="117"/>
  <c r="V72" i="117"/>
  <c r="Q72" i="117"/>
  <c r="L72" i="117"/>
  <c r="G72" i="117"/>
  <c r="V71" i="117"/>
  <c r="Q71" i="117"/>
  <c r="L71" i="117"/>
  <c r="G71" i="117"/>
  <c r="V70" i="117"/>
  <c r="Q70" i="117"/>
  <c r="L70" i="117"/>
  <c r="G70" i="117"/>
  <c r="V69" i="117"/>
  <c r="Q69" i="117"/>
  <c r="L69" i="117"/>
  <c r="G69" i="117"/>
  <c r="V68" i="117"/>
  <c r="Q68" i="117"/>
  <c r="L68" i="117"/>
  <c r="G68" i="117"/>
  <c r="V56" i="117"/>
  <c r="Q56" i="117"/>
  <c r="L56" i="117"/>
  <c r="G56" i="117"/>
  <c r="V55" i="117"/>
  <c r="Q55" i="117"/>
  <c r="L55" i="117"/>
  <c r="G55" i="117"/>
  <c r="G163" i="117" s="1"/>
  <c r="V54" i="117"/>
  <c r="Q54" i="117"/>
  <c r="L54" i="117"/>
  <c r="G54" i="117"/>
  <c r="V53" i="117"/>
  <c r="Q53" i="117"/>
  <c r="L53" i="117"/>
  <c r="G53" i="117"/>
  <c r="G161" i="117" s="1"/>
  <c r="V52" i="117"/>
  <c r="Q52" i="117"/>
  <c r="L52" i="117"/>
  <c r="G52" i="117"/>
  <c r="V51" i="117"/>
  <c r="Q51" i="117"/>
  <c r="L51" i="117"/>
  <c r="G51" i="117"/>
  <c r="G159" i="117" s="1"/>
  <c r="V50" i="117"/>
  <c r="Q50" i="117"/>
  <c r="L50" i="117"/>
  <c r="G50" i="117"/>
  <c r="G158" i="117" s="1"/>
  <c r="V49" i="117"/>
  <c r="Q49" i="117"/>
  <c r="L49" i="117"/>
  <c r="G49" i="117"/>
  <c r="G157" i="117" s="1"/>
  <c r="V48" i="117"/>
  <c r="Q48" i="117"/>
  <c r="L48" i="117"/>
  <c r="G48" i="117"/>
  <c r="G156" i="117" s="1"/>
  <c r="V47" i="117"/>
  <c r="Q47" i="117"/>
  <c r="L47" i="117"/>
  <c r="G47" i="117"/>
  <c r="G155" i="117" s="1"/>
  <c r="V46" i="117"/>
  <c r="Q46" i="117"/>
  <c r="L46" i="117"/>
  <c r="G46" i="117"/>
  <c r="G154" i="117" s="1"/>
  <c r="V45" i="117"/>
  <c r="Q45" i="117"/>
  <c r="L45" i="117"/>
  <c r="G45" i="117"/>
  <c r="G153" i="117" s="1"/>
  <c r="V44" i="117"/>
  <c r="Q44" i="117"/>
  <c r="L44" i="117"/>
  <c r="G44" i="117"/>
  <c r="G152" i="117" s="1"/>
  <c r="V43" i="117"/>
  <c r="Q43" i="117"/>
  <c r="L43" i="117"/>
  <c r="G43" i="117"/>
  <c r="V42" i="117"/>
  <c r="Q42" i="117"/>
  <c r="L42" i="117"/>
  <c r="G42" i="117"/>
  <c r="G150" i="117" s="1"/>
  <c r="V41" i="117"/>
  <c r="Q41" i="117"/>
  <c r="L41" i="117"/>
  <c r="G41" i="117"/>
  <c r="G149" i="117" s="1"/>
  <c r="V40" i="117"/>
  <c r="Q40" i="117"/>
  <c r="L40" i="117"/>
  <c r="G40" i="117"/>
  <c r="V30" i="117"/>
  <c r="V138" i="117" s="1"/>
  <c r="Q30" i="117"/>
  <c r="Q138" i="117" s="1"/>
  <c r="P30" i="117"/>
  <c r="O30" i="117"/>
  <c r="L30" i="117"/>
  <c r="L138" i="117" s="1"/>
  <c r="G30" i="117"/>
  <c r="G138" i="117" s="1"/>
  <c r="V29" i="117"/>
  <c r="Q29" i="117"/>
  <c r="P29" i="117"/>
  <c r="O29" i="117"/>
  <c r="L29" i="117"/>
  <c r="G29" i="117"/>
  <c r="V28" i="117"/>
  <c r="Q28" i="117"/>
  <c r="Q136" i="117" s="1"/>
  <c r="P28" i="117"/>
  <c r="O28" i="117"/>
  <c r="L28" i="117"/>
  <c r="G28" i="117"/>
  <c r="V27" i="117"/>
  <c r="Q27" i="117"/>
  <c r="P27" i="117"/>
  <c r="O27" i="117"/>
  <c r="L27" i="117"/>
  <c r="L135" i="117" s="1"/>
  <c r="G27" i="117"/>
  <c r="G135" i="117" s="1"/>
  <c r="V26" i="117"/>
  <c r="V134" i="117" s="1"/>
  <c r="Q26" i="117"/>
  <c r="Q134" i="117" s="1"/>
  <c r="P26" i="117"/>
  <c r="O26" i="117"/>
  <c r="L26" i="117"/>
  <c r="L134" i="117" s="1"/>
  <c r="G26" i="117"/>
  <c r="V25" i="117"/>
  <c r="Q25" i="117"/>
  <c r="P25" i="117"/>
  <c r="O25" i="117"/>
  <c r="L25" i="117"/>
  <c r="G25" i="117"/>
  <c r="G133" i="117" s="1"/>
  <c r="V24" i="117"/>
  <c r="V132" i="117" s="1"/>
  <c r="Q24" i="117"/>
  <c r="Q132" i="117" s="1"/>
  <c r="P24" i="117"/>
  <c r="O24" i="117"/>
  <c r="L24" i="117"/>
  <c r="G24" i="117"/>
  <c r="V23" i="117"/>
  <c r="Q23" i="117"/>
  <c r="P23" i="117"/>
  <c r="O23" i="117"/>
  <c r="L23" i="117"/>
  <c r="G23" i="117"/>
  <c r="V22" i="117"/>
  <c r="Q22" i="117"/>
  <c r="Q130" i="117" s="1"/>
  <c r="P22" i="117"/>
  <c r="O22" i="117"/>
  <c r="L22" i="117"/>
  <c r="L130" i="117" s="1"/>
  <c r="G22" i="117"/>
  <c r="V21" i="117"/>
  <c r="Q21" i="117"/>
  <c r="P21" i="117"/>
  <c r="O21" i="117"/>
  <c r="L21" i="117"/>
  <c r="G21" i="117"/>
  <c r="V20" i="117"/>
  <c r="Q20" i="117"/>
  <c r="Q128" i="117" s="1"/>
  <c r="P20" i="117"/>
  <c r="O20" i="117"/>
  <c r="L20" i="117"/>
  <c r="G20" i="117"/>
  <c r="V19" i="117"/>
  <c r="Q19" i="117"/>
  <c r="P19" i="117"/>
  <c r="O19" i="117"/>
  <c r="L19" i="117"/>
  <c r="L127" i="117" s="1"/>
  <c r="G19" i="117"/>
  <c r="G127" i="117" s="1"/>
  <c r="V18" i="117"/>
  <c r="V126" i="117" s="1"/>
  <c r="Q18" i="117"/>
  <c r="Q126" i="117" s="1"/>
  <c r="P18" i="117"/>
  <c r="O18" i="117"/>
  <c r="L18" i="117"/>
  <c r="L126" i="117" s="1"/>
  <c r="G18" i="117"/>
  <c r="V17" i="117"/>
  <c r="Q17" i="117"/>
  <c r="P17" i="117"/>
  <c r="O17" i="117"/>
  <c r="L17" i="117"/>
  <c r="G17" i="117"/>
  <c r="V16" i="117"/>
  <c r="V124" i="117" s="1"/>
  <c r="Q16" i="117"/>
  <c r="Q124" i="117" s="1"/>
  <c r="P16" i="117"/>
  <c r="O16" i="117"/>
  <c r="L16" i="117"/>
  <c r="G16" i="117"/>
  <c r="V15" i="117"/>
  <c r="Q15" i="117"/>
  <c r="P15" i="117"/>
  <c r="O15" i="117"/>
  <c r="L15" i="117"/>
  <c r="G15" i="117"/>
  <c r="V14" i="117"/>
  <c r="Q14" i="117"/>
  <c r="P14" i="117"/>
  <c r="O14" i="117"/>
  <c r="L14" i="117"/>
  <c r="G14" i="117"/>
  <c r="K5" i="117"/>
  <c r="K4" i="117"/>
  <c r="V165" i="117"/>
  <c r="U165" i="117"/>
  <c r="T165" i="117"/>
  <c r="Q165" i="117"/>
  <c r="P165" i="117"/>
  <c r="O165" i="117"/>
  <c r="L165" i="117"/>
  <c r="K165" i="117"/>
  <c r="J165" i="117"/>
  <c r="B149" i="117"/>
  <c r="B150" i="117" s="1"/>
  <c r="B151" i="117" s="1"/>
  <c r="B152" i="117" s="1"/>
  <c r="B153" i="117" s="1"/>
  <c r="B154" i="117" s="1"/>
  <c r="B155" i="117" s="1"/>
  <c r="B156" i="117" s="1"/>
  <c r="B157" i="117" s="1"/>
  <c r="B158" i="117" s="1"/>
  <c r="B159" i="117" s="1"/>
  <c r="B160" i="117" s="1"/>
  <c r="B161" i="117" s="1"/>
  <c r="B162" i="117" s="1"/>
  <c r="B163" i="117" s="1"/>
  <c r="B164" i="117" s="1"/>
  <c r="B123" i="117"/>
  <c r="B124" i="117" s="1"/>
  <c r="B125" i="117" s="1"/>
  <c r="B126" i="117" s="1"/>
  <c r="B127" i="117" s="1"/>
  <c r="B128" i="117" s="1"/>
  <c r="B129" i="117" s="1"/>
  <c r="B130" i="117" s="1"/>
  <c r="B131" i="117" s="1"/>
  <c r="B132" i="117" s="1"/>
  <c r="B133" i="117" s="1"/>
  <c r="B134" i="117" s="1"/>
  <c r="B135" i="117" s="1"/>
  <c r="B136" i="117" s="1"/>
  <c r="B137" i="117" s="1"/>
  <c r="B138" i="117" s="1"/>
  <c r="B96" i="117"/>
  <c r="B97" i="117" s="1"/>
  <c r="B98" i="117" s="1"/>
  <c r="B99" i="117" s="1"/>
  <c r="B100" i="117" s="1"/>
  <c r="B101" i="117" s="1"/>
  <c r="B102" i="117" s="1"/>
  <c r="B103" i="117" s="1"/>
  <c r="B104" i="117" s="1"/>
  <c r="B105" i="117" s="1"/>
  <c r="B106" i="117" s="1"/>
  <c r="B107" i="117" s="1"/>
  <c r="B108" i="117" s="1"/>
  <c r="B109" i="117" s="1"/>
  <c r="B110" i="117" s="1"/>
  <c r="B111" i="117" s="1"/>
  <c r="B69" i="117"/>
  <c r="B70" i="117" s="1"/>
  <c r="B71" i="117" s="1"/>
  <c r="B72" i="117" s="1"/>
  <c r="B73" i="117" s="1"/>
  <c r="B74" i="117" s="1"/>
  <c r="B75" i="117" s="1"/>
  <c r="B76" i="117" s="1"/>
  <c r="B77" i="117" s="1"/>
  <c r="B78" i="117" s="1"/>
  <c r="B79" i="117" s="1"/>
  <c r="B80" i="117" s="1"/>
  <c r="B81" i="117" s="1"/>
  <c r="B82" i="117" s="1"/>
  <c r="B83" i="117" s="1"/>
  <c r="B84" i="117" s="1"/>
  <c r="G164" i="117"/>
  <c r="G162" i="117"/>
  <c r="B41" i="117"/>
  <c r="B42" i="117" s="1"/>
  <c r="B43" i="117" s="1"/>
  <c r="B44" i="117" s="1"/>
  <c r="B45" i="117" s="1"/>
  <c r="B46" i="117" s="1"/>
  <c r="B47" i="117" s="1"/>
  <c r="B48" i="117" s="1"/>
  <c r="B49" i="117" s="1"/>
  <c r="B50" i="117" s="1"/>
  <c r="B51" i="117" s="1"/>
  <c r="B52" i="117" s="1"/>
  <c r="B53" i="117" s="1"/>
  <c r="B54" i="117" s="1"/>
  <c r="B55" i="117" s="1"/>
  <c r="B56" i="117" s="1"/>
  <c r="B15" i="117"/>
  <c r="B16" i="117" s="1"/>
  <c r="B17" i="117" s="1"/>
  <c r="B18" i="117" s="1"/>
  <c r="B19" i="117" s="1"/>
  <c r="B20" i="117" s="1"/>
  <c r="B21" i="117" s="1"/>
  <c r="B22" i="117" s="1"/>
  <c r="B23" i="117" s="1"/>
  <c r="B24" i="117" s="1"/>
  <c r="B25" i="117" s="1"/>
  <c r="B26" i="117" s="1"/>
  <c r="B27" i="117" s="1"/>
  <c r="B28" i="117" s="1"/>
  <c r="B29" i="117" s="1"/>
  <c r="B30" i="117" s="1"/>
  <c r="V127" i="117" l="1"/>
  <c r="Q133" i="117"/>
  <c r="Q125" i="117"/>
  <c r="Q131" i="117"/>
  <c r="L137" i="117"/>
  <c r="G132" i="117"/>
  <c r="Q129" i="117"/>
  <c r="Q137" i="117"/>
  <c r="G129" i="117"/>
  <c r="G137" i="117"/>
  <c r="L125" i="117"/>
  <c r="G123" i="117"/>
  <c r="Q127" i="117"/>
  <c r="G131" i="117"/>
  <c r="Q135" i="117"/>
  <c r="G128" i="117"/>
  <c r="V128" i="117"/>
  <c r="L131" i="117"/>
  <c r="V136" i="117"/>
  <c r="L133" i="117"/>
  <c r="G134" i="117"/>
  <c r="L129" i="117"/>
  <c r="G126" i="117"/>
  <c r="V123" i="117"/>
  <c r="V131" i="117"/>
  <c r="V137" i="117"/>
  <c r="V135" i="117"/>
  <c r="G136" i="117"/>
  <c r="G130" i="117"/>
  <c r="V125" i="117"/>
  <c r="V133" i="117"/>
  <c r="L123" i="117"/>
  <c r="L85" i="117"/>
  <c r="L128" i="117"/>
  <c r="L136" i="117"/>
  <c r="L124" i="117"/>
  <c r="V57" i="117"/>
  <c r="V112" i="117"/>
  <c r="O31" i="117"/>
  <c r="L122" i="117"/>
  <c r="L31" i="117"/>
  <c r="L57" i="117"/>
  <c r="P31" i="117"/>
  <c r="G122" i="117"/>
  <c r="G31" i="117"/>
  <c r="V85" i="117"/>
  <c r="V122" i="117"/>
  <c r="V31" i="117"/>
  <c r="Q123" i="117"/>
  <c r="G125" i="117"/>
  <c r="V130" i="117"/>
  <c r="L132" i="117"/>
  <c r="G151" i="117"/>
  <c r="G85" i="117"/>
  <c r="Q85" i="117"/>
  <c r="Q57" i="117"/>
  <c r="G112" i="117"/>
  <c r="G148" i="117"/>
  <c r="G57" i="117"/>
  <c r="Q122" i="117"/>
  <c r="Q31" i="117"/>
  <c r="G124" i="117"/>
  <c r="V129" i="117"/>
  <c r="G160" i="117"/>
  <c r="L112" i="117"/>
  <c r="B4" i="116"/>
  <c r="B5" i="115"/>
  <c r="B9" i="116"/>
  <c r="B10" i="116" s="1"/>
  <c r="B11" i="116" s="1"/>
  <c r="B12" i="116" s="1"/>
  <c r="B13" i="116" s="1"/>
  <c r="B14" i="116" s="1"/>
  <c r="B15" i="116" s="1"/>
  <c r="B16" i="116" s="1"/>
  <c r="B17" i="116" s="1"/>
  <c r="B18" i="116" s="1"/>
  <c r="B19" i="116" s="1"/>
  <c r="B20" i="116" s="1"/>
  <c r="B15" i="115"/>
  <c r="T39" i="113"/>
  <c r="B64" i="55"/>
  <c r="B65" i="55" s="1"/>
  <c r="B55" i="55"/>
  <c r="B56" i="55" s="1"/>
  <c r="B57" i="55" s="1"/>
  <c r="B58" i="55" s="1"/>
  <c r="P5" i="104"/>
  <c r="AA87" i="104"/>
  <c r="V87" i="104"/>
  <c r="Q87" i="104"/>
  <c r="L87" i="104"/>
  <c r="G87" i="104"/>
  <c r="D86" i="104"/>
  <c r="B71" i="104"/>
  <c r="B72" i="104" s="1"/>
  <c r="B73" i="104" s="1"/>
  <c r="B74" i="104" s="1"/>
  <c r="B75" i="104" s="1"/>
  <c r="B76" i="104" s="1"/>
  <c r="B77" i="104" s="1"/>
  <c r="B78" i="104" s="1"/>
  <c r="B79" i="104" s="1"/>
  <c r="B80" i="104" s="1"/>
  <c r="B81" i="104" s="1"/>
  <c r="B82" i="104" s="1"/>
  <c r="B83" i="104" s="1"/>
  <c r="B84" i="104" s="1"/>
  <c r="B85" i="104" s="1"/>
  <c r="B86" i="104" s="1"/>
  <c r="V61" i="104"/>
  <c r="Q61" i="104"/>
  <c r="L61" i="104"/>
  <c r="G61" i="104"/>
  <c r="F60" i="104"/>
  <c r="B45" i="104"/>
  <c r="B46" i="104" s="1"/>
  <c r="B47" i="104" s="1"/>
  <c r="B48" i="104" s="1"/>
  <c r="B49" i="104" s="1"/>
  <c r="B50" i="104" s="1"/>
  <c r="B51" i="104" s="1"/>
  <c r="B52" i="104" s="1"/>
  <c r="B53" i="104" s="1"/>
  <c r="B54" i="104" s="1"/>
  <c r="B55" i="104" s="1"/>
  <c r="B56" i="104" s="1"/>
  <c r="B57" i="104" s="1"/>
  <c r="B58" i="104" s="1"/>
  <c r="B59" i="104" s="1"/>
  <c r="B60" i="104" s="1"/>
  <c r="AA33" i="104"/>
  <c r="V33" i="104"/>
  <c r="Q33" i="104"/>
  <c r="L33" i="104"/>
  <c r="B17" i="104"/>
  <c r="B18" i="104" s="1"/>
  <c r="B19" i="104" s="1"/>
  <c r="B20" i="104" s="1"/>
  <c r="B21" i="104" s="1"/>
  <c r="B22" i="104" s="1"/>
  <c r="B23" i="104" s="1"/>
  <c r="B24" i="104" s="1"/>
  <c r="B25" i="104" s="1"/>
  <c r="B26" i="104" s="1"/>
  <c r="B27" i="104" s="1"/>
  <c r="B28" i="104" s="1"/>
  <c r="B29" i="104" s="1"/>
  <c r="B30" i="104" s="1"/>
  <c r="B31" i="104" s="1"/>
  <c r="B32" i="104" s="1"/>
  <c r="Q139" i="117" l="1"/>
  <c r="G165" i="117"/>
  <c r="V139" i="117"/>
  <c r="G139" i="117"/>
  <c r="L139" i="117"/>
  <c r="B10" i="57" l="1"/>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M68" i="60" l="1"/>
  <c r="M67" i="60"/>
  <c r="P126" i="59"/>
  <c r="M66" i="60" l="1"/>
  <c r="P127" i="59"/>
  <c r="P128" i="59" s="1"/>
  <c r="I17" i="55"/>
  <c r="I20" i="61"/>
  <c r="G20" i="61"/>
  <c r="U35" i="59"/>
  <c r="U34" i="59"/>
  <c r="M35" i="59"/>
  <c r="M34" i="59"/>
  <c r="U41" i="59"/>
  <c r="N34" i="81"/>
  <c r="M41" i="59"/>
  <c r="M12" i="59"/>
  <c r="J34" i="81" l="1"/>
  <c r="M25" i="59"/>
  <c r="P25" i="59" s="1"/>
  <c r="P28" i="59" s="1"/>
  <c r="M39" i="59"/>
  <c r="J52" i="81"/>
  <c r="U39" i="59"/>
  <c r="X39" i="59" s="1"/>
  <c r="N52" i="81"/>
  <c r="U12" i="59"/>
  <c r="I37" i="81"/>
  <c r="M37" i="81"/>
  <c r="U25" i="59"/>
  <c r="P129" i="59"/>
  <c r="P130" i="59" s="1"/>
  <c r="P39" i="59" l="1"/>
  <c r="U33" i="59"/>
  <c r="U36" i="59" s="1"/>
  <c r="U37" i="59" s="1"/>
  <c r="X25" i="59"/>
  <c r="X28" i="59" s="1"/>
  <c r="M33" i="59"/>
  <c r="M36" i="59" s="1"/>
  <c r="M37" i="59" s="1"/>
  <c r="I48" i="81"/>
  <c r="I42" i="81"/>
  <c r="I45" i="81" s="1"/>
  <c r="M42" i="81"/>
  <c r="M45" i="81" s="1"/>
  <c r="M48" i="81"/>
  <c r="U28" i="59"/>
  <c r="M28" i="59"/>
  <c r="P131" i="59"/>
  <c r="P132" i="59" l="1"/>
  <c r="P133" i="59" s="1"/>
  <c r="E20" i="61"/>
  <c r="P134" i="59" l="1"/>
  <c r="P135" i="59" l="1"/>
  <c r="P136" i="59" s="1"/>
  <c r="P137" i="59" l="1"/>
  <c r="P138" i="59" s="1"/>
  <c r="P139" i="59" s="1"/>
  <c r="E26" i="59" l="1"/>
  <c r="H26" i="59" s="1"/>
  <c r="E27" i="59"/>
  <c r="H27" i="59" s="1"/>
  <c r="G40" i="81" l="1"/>
  <c r="G39" i="81"/>
  <c r="G97" i="59" l="1"/>
  <c r="G98" i="59"/>
  <c r="G99" i="59"/>
  <c r="G100" i="59"/>
  <c r="G27" i="59"/>
  <c r="G26" i="59"/>
  <c r="E83" i="60" l="1"/>
  <c r="E82" i="60"/>
  <c r="E68" i="60"/>
  <c r="E67" i="60"/>
  <c r="H68" i="60" l="1"/>
  <c r="H67" i="60"/>
  <c r="K123" i="59"/>
  <c r="K126" i="59" s="1"/>
  <c r="J123" i="59"/>
  <c r="K117" i="59"/>
  <c r="J117" i="59"/>
  <c r="H39" i="59"/>
  <c r="E25" i="59"/>
  <c r="E28" i="59" l="1"/>
  <c r="H25" i="59"/>
  <c r="H28" i="59" s="1"/>
  <c r="J139" i="59"/>
  <c r="K127" i="59"/>
  <c r="K128" i="59" s="1"/>
  <c r="K129" i="59" l="1"/>
  <c r="K130" i="59" l="1"/>
  <c r="K131" i="59" s="1"/>
  <c r="K132" i="59" l="1"/>
  <c r="K133" i="59" l="1"/>
  <c r="K134" i="59" l="1"/>
  <c r="K135" i="59" s="1"/>
  <c r="K136" i="59" l="1"/>
  <c r="K137" i="59" s="1"/>
  <c r="K138" i="59" s="1"/>
  <c r="K139" i="59" s="1"/>
  <c r="E15" i="54" l="1"/>
  <c r="J4" i="80" l="1"/>
  <c r="B11" i="69"/>
  <c r="B12" i="69" s="1"/>
  <c r="B13" i="69" s="1"/>
  <c r="B14" i="69" s="1"/>
  <c r="B15" i="69" s="1"/>
  <c r="B16" i="69" s="1"/>
  <c r="B17" i="69" s="1"/>
  <c r="E60" i="59"/>
  <c r="E59" i="59"/>
  <c r="F27" i="59"/>
  <c r="F36" i="81" s="1"/>
  <c r="G36" i="81" s="1"/>
  <c r="F26" i="59"/>
  <c r="F35" i="81" s="1"/>
  <c r="F20" i="59"/>
  <c r="F39" i="81" l="1"/>
  <c r="G35" i="81"/>
  <c r="B19" i="69"/>
  <c r="B20" i="69" s="1"/>
  <c r="B21" i="69" s="1"/>
  <c r="B23" i="69" s="1"/>
  <c r="B24" i="69" s="1"/>
  <c r="B18" i="69"/>
  <c r="E315" i="54" l="1"/>
  <c r="E37" i="81"/>
  <c r="E42" i="81" l="1"/>
  <c r="E45" i="81" s="1"/>
  <c r="E48" i="81"/>
  <c r="E33" i="59"/>
  <c r="B375" i="98" l="1"/>
  <c r="B387" i="98" s="1"/>
  <c r="B337" i="98"/>
  <c r="B349" i="98" s="1"/>
  <c r="B299" i="98"/>
  <c r="B311" i="98" s="1"/>
  <c r="N35" i="81"/>
  <c r="N36" i="81"/>
  <c r="K39" i="81"/>
  <c r="K40" i="81"/>
  <c r="J35" i="81"/>
  <c r="J36" i="8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Q28" i="91"/>
  <c r="Q26" i="91"/>
  <c r="Q25" i="91"/>
  <c r="Q24" i="91"/>
  <c r="J18" i="55"/>
  <c r="G18" i="55"/>
  <c r="M26" i="58"/>
  <c r="I26" i="58"/>
  <c r="N37" i="81" l="1"/>
  <c r="L11" i="72"/>
  <c r="J39" i="81"/>
  <c r="J40" i="81"/>
  <c r="I18" i="55"/>
  <c r="L40" i="81" l="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Q29" i="91"/>
  <c r="E11" i="72" s="1"/>
  <c r="Q17" i="91"/>
  <c r="B14" i="91"/>
  <c r="B15" i="91" s="1"/>
  <c r="B16" i="91" s="1"/>
  <c r="B17" i="91" s="1"/>
  <c r="B18" i="91" s="1"/>
  <c r="B19" i="91" s="1"/>
  <c r="B20" i="91" s="1"/>
  <c r="B21" i="91" s="1"/>
  <c r="B22" i="91" s="1"/>
  <c r="B23" i="91" s="1"/>
  <c r="B24" i="91" s="1"/>
  <c r="B25" i="91" s="1"/>
  <c r="B26" i="91" s="1"/>
  <c r="B27" i="91" s="1"/>
  <c r="B28" i="91" s="1"/>
  <c r="B30" i="91" s="1"/>
  <c r="B31" i="91" s="1"/>
  <c r="B9" i="91"/>
  <c r="B10" i="91" s="1"/>
  <c r="B11" i="91" s="1"/>
  <c r="B12" i="91" s="1"/>
  <c r="J12" i="61"/>
  <c r="J15" i="61"/>
  <c r="J16" i="61"/>
  <c r="J13" i="61"/>
  <c r="I10" i="61"/>
  <c r="G10" i="61"/>
  <c r="E10" i="61"/>
  <c r="B33" i="61"/>
  <c r="B34" i="61" s="1"/>
  <c r="B35" i="61" s="1"/>
  <c r="F40" i="81"/>
  <c r="AD100" i="59"/>
  <c r="AD99" i="59"/>
  <c r="AD98" i="59"/>
  <c r="AD97" i="59"/>
  <c r="E35" i="59"/>
  <c r="E34" i="59"/>
  <c r="L31" i="59"/>
  <c r="AG31" i="59"/>
  <c r="T31" i="59"/>
  <c r="AD32" i="59"/>
  <c r="AA32" i="59"/>
  <c r="B27" i="59"/>
  <c r="B28" i="59" s="1"/>
  <c r="J83" i="60"/>
  <c r="J82" i="60"/>
  <c r="J68" i="60"/>
  <c r="J67" i="60"/>
  <c r="J66" i="60"/>
  <c r="H40" i="81" l="1"/>
  <c r="E36" i="59"/>
  <c r="E37" i="59" s="1"/>
  <c r="H39" i="81"/>
  <c r="L46" i="73"/>
  <c r="AH31" i="59"/>
  <c r="AL117" i="59" l="1"/>
  <c r="AO117" i="59"/>
  <c r="AR117" i="59"/>
  <c r="AU117" i="59"/>
  <c r="AL123" i="59"/>
  <c r="AO123" i="59"/>
  <c r="AR123" i="59"/>
  <c r="AU123" i="59"/>
  <c r="AL139" i="59"/>
  <c r="AO139" i="59"/>
  <c r="AR139" i="59"/>
  <c r="AU139" i="59"/>
  <c r="AI139" i="59"/>
  <c r="AI123" i="59"/>
  <c r="AI117" i="59"/>
  <c r="AI110" i="59"/>
  <c r="AI109" i="59"/>
  <c r="AI107" i="59"/>
  <c r="AI108" i="59"/>
  <c r="AI106" i="59"/>
  <c r="AI105" i="59"/>
  <c r="T56" i="81"/>
  <c r="U56" i="81"/>
  <c r="V56" i="81"/>
  <c r="W56" i="81"/>
  <c r="S56" i="81"/>
  <c r="T52" i="81"/>
  <c r="U52" i="81"/>
  <c r="V52" i="81"/>
  <c r="W52" i="81"/>
  <c r="S52" i="81"/>
  <c r="H49" i="81"/>
  <c r="T31" i="81"/>
  <c r="U31" i="81"/>
  <c r="V31" i="81"/>
  <c r="W31" i="81"/>
  <c r="S31" i="81"/>
  <c r="T18" i="81"/>
  <c r="U18" i="81"/>
  <c r="V18" i="81"/>
  <c r="W18" i="81"/>
  <c r="T19" i="81"/>
  <c r="U19" i="81"/>
  <c r="V19" i="81"/>
  <c r="W19" i="81"/>
  <c r="T21" i="81"/>
  <c r="U21" i="81"/>
  <c r="V21" i="81"/>
  <c r="W21" i="81"/>
  <c r="T22" i="81"/>
  <c r="U22" i="81"/>
  <c r="V22" i="81"/>
  <c r="W22" i="81"/>
  <c r="S21" i="81"/>
  <c r="S22" i="81"/>
  <c r="S19" i="81"/>
  <c r="S18" i="81"/>
  <c r="L37" i="66"/>
  <c r="H37" i="66"/>
  <c r="AG15" i="59"/>
  <c r="AA24" i="59"/>
  <c r="L27" i="77"/>
  <c r="M21" i="58"/>
  <c r="I21" i="58"/>
  <c r="G68" i="61" l="1"/>
  <c r="G61" i="61"/>
  <c r="I68" i="61"/>
  <c r="I61" i="61"/>
  <c r="F61" i="61"/>
  <c r="F68" i="61"/>
  <c r="H68" i="61"/>
  <c r="H61" i="61"/>
  <c r="E61" i="61"/>
  <c r="E68" i="61"/>
  <c r="O25" i="71"/>
  <c r="AG38" i="59"/>
  <c r="O65" i="71"/>
  <c r="O57" i="71"/>
  <c r="O49" i="71"/>
  <c r="D14" i="93"/>
  <c r="L13" i="54"/>
  <c r="L14" i="54"/>
  <c r="L20"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46" i="54" l="1"/>
  <c r="L109" i="54"/>
  <c r="L99" i="54"/>
  <c r="L89" i="54"/>
  <c r="L79" i="54"/>
  <c r="L69" i="54"/>
  <c r="L49" i="54"/>
  <c r="L39" i="54"/>
  <c r="D17" i="54"/>
  <c r="D12" i="55"/>
  <c r="L256" i="54"/>
  <c r="L246" i="54"/>
  <c r="L156" i="54"/>
  <c r="K122" i="54"/>
  <c r="G165" i="70"/>
  <c r="K120" i="54"/>
  <c r="K266" i="54"/>
  <c r="L59" i="54"/>
  <c r="L236" i="54"/>
  <c r="L226" i="54"/>
  <c r="L206" i="54"/>
  <c r="L196" i="54"/>
  <c r="L166" i="54"/>
  <c r="L177" i="54"/>
  <c r="L176" i="54" s="1"/>
  <c r="L150" i="54"/>
  <c r="L143" i="54"/>
  <c r="K267" i="54"/>
  <c r="L215" i="54"/>
  <c r="L216" i="54" s="1"/>
  <c r="L185" i="54"/>
  <c r="L186" i="54" s="1"/>
  <c r="K156" i="54"/>
  <c r="K268" i="54" s="1"/>
  <c r="K263" i="54"/>
  <c r="H14" i="58"/>
  <c r="L14" i="58"/>
  <c r="D18" i="54" l="1"/>
  <c r="D19" i="54" s="1"/>
  <c r="G15" i="54" s="1"/>
  <c r="E39" i="67"/>
  <c r="I11" i="80" l="1"/>
  <c r="F11" i="80"/>
  <c r="I11" i="58"/>
  <c r="R14" i="58"/>
  <c r="E13" i="58" l="1"/>
  <c r="N3" i="58" l="1"/>
  <c r="P22" i="81" l="1"/>
  <c r="O22" i="81"/>
  <c r="P21" i="81"/>
  <c r="O21" i="81"/>
  <c r="P19" i="81"/>
  <c r="O19" i="81"/>
  <c r="P18" i="81"/>
  <c r="O18" i="81"/>
  <c r="H37" i="67" l="1"/>
  <c r="H33" i="67"/>
  <c r="H31" i="67"/>
  <c r="H30" i="67"/>
  <c r="H28" i="67"/>
  <c r="H27" i="67"/>
  <c r="H26" i="67"/>
  <c r="H25" i="67"/>
  <c r="H24" i="67"/>
  <c r="H23" i="67"/>
  <c r="H21" i="67"/>
  <c r="H20" i="67"/>
  <c r="H19" i="67"/>
  <c r="H18" i="67"/>
  <c r="H17" i="67"/>
  <c r="H15" i="67"/>
  <c r="H14" i="67"/>
  <c r="O22" i="58" l="1"/>
  <c r="P22" i="58" l="1"/>
  <c r="Q22" i="58" s="1"/>
  <c r="AG122" i="59"/>
  <c r="AG121" i="59"/>
  <c r="AG120" i="59"/>
  <c r="AG123" i="59" l="1"/>
  <c r="AD117" i="59" l="1"/>
  <c r="AA117" i="59"/>
  <c r="AG116" i="59"/>
  <c r="AG115" i="59"/>
  <c r="AG114" i="59"/>
  <c r="AG117" i="59" l="1"/>
  <c r="Q49" i="81" l="1"/>
  <c r="R49" i="81" s="1"/>
  <c r="L49" i="81"/>
  <c r="L39" i="81"/>
  <c r="L35" i="81"/>
  <c r="Q27" i="81"/>
  <c r="L27" i="81"/>
  <c r="H27" i="81"/>
  <c r="F136" i="59" l="1"/>
  <c r="L136" i="59" s="1"/>
  <c r="F135" i="59"/>
  <c r="L135" i="59" s="1"/>
  <c r="F134" i="59"/>
  <c r="L134" i="59" s="1"/>
  <c r="F133" i="59"/>
  <c r="L133" i="59" s="1"/>
  <c r="F132" i="59"/>
  <c r="L132" i="59" s="1"/>
  <c r="F131" i="59"/>
  <c r="L131" i="59" s="1"/>
  <c r="F130" i="59"/>
  <c r="L130" i="59" s="1"/>
  <c r="F129" i="59"/>
  <c r="L129" i="59" s="1"/>
  <c r="F128" i="59"/>
  <c r="L128" i="59" s="1"/>
  <c r="AD123" i="59"/>
  <c r="AA123" i="59"/>
  <c r="Q123" i="59"/>
  <c r="L123" i="59"/>
  <c r="I123" i="59"/>
  <c r="N122" i="59"/>
  <c r="T122" i="59" s="1"/>
  <c r="F122" i="59"/>
  <c r="N121" i="59"/>
  <c r="T121" i="59" s="1"/>
  <c r="F121" i="59"/>
  <c r="N120" i="59"/>
  <c r="F120" i="59"/>
  <c r="Q117" i="59"/>
  <c r="I117" i="59"/>
  <c r="N116" i="59"/>
  <c r="T116" i="59" s="1"/>
  <c r="F116" i="59"/>
  <c r="L116" i="59" s="1"/>
  <c r="N115" i="59"/>
  <c r="T115" i="59" s="1"/>
  <c r="F115" i="59"/>
  <c r="L115" i="59" s="1"/>
  <c r="N114" i="59"/>
  <c r="F114" i="59"/>
  <c r="T38" i="59"/>
  <c r="AG30" i="59"/>
  <c r="AH30" i="59" s="1"/>
  <c r="T30" i="59"/>
  <c r="L30" i="59"/>
  <c r="AH22" i="59"/>
  <c r="T22" i="59"/>
  <c r="AH19" i="59"/>
  <c r="AG18" i="59"/>
  <c r="AG16" i="59"/>
  <c r="F117" i="59" l="1"/>
  <c r="L114" i="59"/>
  <c r="N117" i="59"/>
  <c r="T114" i="59"/>
  <c r="T117" i="59" s="1"/>
  <c r="F123" i="59"/>
  <c r="AG127" i="59"/>
  <c r="AH127" i="59" s="1"/>
  <c r="AG128" i="59"/>
  <c r="AH128" i="59" s="1"/>
  <c r="AG132" i="59"/>
  <c r="AH132" i="59" s="1"/>
  <c r="AG136" i="59"/>
  <c r="AH136" i="59" s="1"/>
  <c r="AG126" i="59"/>
  <c r="AG130" i="59"/>
  <c r="AH130" i="59" s="1"/>
  <c r="AG134" i="59"/>
  <c r="AH134" i="59" s="1"/>
  <c r="AG138" i="59"/>
  <c r="AH138" i="59" s="1"/>
  <c r="AG129" i="59"/>
  <c r="AH129" i="59" s="1"/>
  <c r="AG133" i="59"/>
  <c r="AH133" i="59" s="1"/>
  <c r="AG137" i="59"/>
  <c r="AH137" i="59" s="1"/>
  <c r="AG131" i="59"/>
  <c r="AH131" i="59" s="1"/>
  <c r="AG135" i="59"/>
  <c r="AH135" i="59" s="1"/>
  <c r="AG92" i="59"/>
  <c r="AD139" i="59"/>
  <c r="F137" i="59"/>
  <c r="L137" i="59" s="1"/>
  <c r="T130" i="59"/>
  <c r="AA139" i="59"/>
  <c r="T134" i="59"/>
  <c r="T131" i="59"/>
  <c r="T138" i="59"/>
  <c r="L117" i="59"/>
  <c r="N123" i="59"/>
  <c r="T120" i="59"/>
  <c r="T123" i="59" s="1"/>
  <c r="T135" i="59"/>
  <c r="T128" i="59"/>
  <c r="T132" i="59"/>
  <c r="T136" i="59"/>
  <c r="F138" i="59"/>
  <c r="L138" i="59" s="1"/>
  <c r="AG91" i="59"/>
  <c r="T129" i="59"/>
  <c r="T133" i="59"/>
  <c r="T137" i="59"/>
  <c r="AG139" i="59" l="1"/>
  <c r="AH126" i="59" l="1"/>
  <c r="AH139"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Q18" i="81" l="1"/>
  <c r="Q19" i="81"/>
  <c r="Q21" i="81"/>
  <c r="Q22" i="81"/>
  <c r="AA75" i="59" l="1"/>
  <c r="AA74" i="59"/>
  <c r="AA110" i="59" l="1"/>
  <c r="AA109" i="59"/>
  <c r="B88" i="60" l="1"/>
  <c r="B89" i="60" s="1"/>
  <c r="B90" i="60" s="1"/>
  <c r="B91" i="60" s="1"/>
  <c r="B92" i="60" s="1"/>
  <c r="B93" i="60" s="1"/>
  <c r="B94" i="60" s="1"/>
  <c r="B95" i="60" s="1"/>
  <c r="B96" i="60" s="1"/>
  <c r="B101" i="60"/>
  <c r="B102" i="60" s="1"/>
  <c r="B103" i="60" s="1"/>
  <c r="B104" i="60" s="1"/>
  <c r="B105" i="60" s="1"/>
  <c r="B106" i="60" s="1"/>
  <c r="B107" i="60" s="1"/>
  <c r="B108" i="60" s="1"/>
  <c r="B109" i="60" s="1"/>
  <c r="B44" i="60"/>
  <c r="B45" i="60" s="1"/>
  <c r="B46" i="60" s="1"/>
  <c r="B47" i="60" s="1"/>
  <c r="B48" i="60" s="1"/>
  <c r="B49" i="60" s="1"/>
  <c r="B50" i="60" s="1"/>
  <c r="B51" i="60" s="1"/>
  <c r="B52" i="60" s="1"/>
  <c r="B53" i="60" s="1"/>
  <c r="H35" i="67" l="1"/>
  <c r="M23" i="75"/>
  <c r="H43" i="68"/>
  <c r="Q56" i="91" l="1"/>
  <c r="Q44" i="9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I110" i="54"/>
  <c r="Q109" i="54"/>
  <c r="N109" i="54"/>
  <c r="Q107" i="54"/>
  <c r="N107" i="54"/>
  <c r="Q99" i="54"/>
  <c r="N99" i="54"/>
  <c r="Q97" i="54"/>
  <c r="N97" i="54"/>
  <c r="Q89" i="54"/>
  <c r="N89" i="54"/>
  <c r="Q87" i="54"/>
  <c r="N87" i="54"/>
  <c r="Q79" i="54"/>
  <c r="N79" i="54"/>
  <c r="Q77" i="54"/>
  <c r="N77" i="54"/>
  <c r="Q69" i="54"/>
  <c r="N69" i="54"/>
  <c r="Q67" i="54"/>
  <c r="N67" i="54"/>
  <c r="Q59" i="54"/>
  <c r="N59" i="54"/>
  <c r="Q57" i="54"/>
  <c r="N57" i="54"/>
  <c r="Q49" i="54"/>
  <c r="N49" i="54"/>
  <c r="Q47" i="54"/>
  <c r="N47" i="54"/>
  <c r="Q39" i="54"/>
  <c r="N39" i="54"/>
  <c r="Q37" i="54"/>
  <c r="N37" i="54"/>
  <c r="N83" i="60" l="1"/>
  <c r="I83" i="60"/>
  <c r="N82" i="60"/>
  <c r="I82" i="60"/>
  <c r="N68" i="60"/>
  <c r="I68" i="60"/>
  <c r="N67" i="60"/>
  <c r="I67" i="60"/>
  <c r="W25" i="60"/>
  <c r="N25" i="60"/>
  <c r="I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O4" i="60" l="1"/>
  <c r="N4" i="81"/>
  <c r="V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O10" i="71" l="1"/>
  <c r="O17" i="71"/>
  <c r="O33" i="71"/>
  <c r="O41" i="71"/>
  <c r="L17" i="55"/>
  <c r="L18" i="55" l="1"/>
  <c r="AM84" i="60"/>
  <c r="AV107" i="59" s="1"/>
  <c r="AM69" i="60"/>
  <c r="AV108" i="59" s="1"/>
  <c r="AM40" i="60"/>
  <c r="AV105" i="59" s="1"/>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O3" i="60" s="1"/>
  <c r="B2" i="60"/>
  <c r="O2" i="60" s="1"/>
  <c r="B3" i="61"/>
  <c r="F14" i="54" l="1"/>
  <c r="F13" i="54"/>
  <c r="N35" i="73" l="1"/>
  <c r="N24" i="73"/>
  <c r="E47" i="78" l="1"/>
  <c r="AH114" i="59"/>
  <c r="AH115" i="59"/>
  <c r="E20" i="72"/>
  <c r="L47" i="78" l="1"/>
  <c r="N13" i="73"/>
  <c r="E18" i="55"/>
  <c r="B3" i="59" l="1"/>
  <c r="V3" i="59" s="1"/>
  <c r="B2" i="59"/>
  <c r="V2" i="59" s="1"/>
  <c r="B3" i="81"/>
  <c r="N3" i="81" s="1"/>
  <c r="B2" i="81"/>
  <c r="N2" i="81" s="1"/>
  <c r="A3" i="80"/>
  <c r="J3" i="80" s="1"/>
  <c r="A2" i="80"/>
  <c r="J2" i="80" s="1"/>
  <c r="B2" i="58"/>
  <c r="B3" i="58"/>
  <c r="AH117" i="59" l="1"/>
  <c r="AH116" i="59"/>
  <c r="AH121" i="59"/>
  <c r="AH120" i="59"/>
  <c r="I20" i="54"/>
  <c r="I14" i="54"/>
  <c r="I13" i="54"/>
  <c r="AH122" i="59" l="1"/>
  <c r="M13" i="93"/>
  <c r="N13" i="93" s="1"/>
  <c r="I13" i="93"/>
  <c r="F13" i="93"/>
  <c r="H17" i="69"/>
  <c r="H16" i="69"/>
  <c r="H15" i="69"/>
  <c r="H13" i="69"/>
  <c r="H39" i="68"/>
  <c r="H38" i="68"/>
  <c r="H36" i="68"/>
  <c r="H35" i="68"/>
  <c r="H34" i="68"/>
  <c r="H33" i="68"/>
  <c r="H32" i="68"/>
  <c r="H30" i="68"/>
  <c r="H29" i="68"/>
  <c r="H28" i="68"/>
  <c r="H27" i="68"/>
  <c r="H26" i="68"/>
  <c r="H25" i="68"/>
  <c r="H23" i="68"/>
  <c r="H19" i="68"/>
  <c r="H18" i="68"/>
  <c r="M67" i="66"/>
  <c r="N67" i="66" s="1"/>
  <c r="M66" i="66"/>
  <c r="N66" i="66" s="1"/>
  <c r="M65" i="66"/>
  <c r="N65" i="66" s="1"/>
  <c r="M64" i="66"/>
  <c r="N64" i="66" s="1"/>
  <c r="I67" i="66"/>
  <c r="I66" i="66"/>
  <c r="I65" i="66"/>
  <c r="I64" i="66"/>
  <c r="F67" i="66"/>
  <c r="F66" i="66"/>
  <c r="F65" i="66"/>
  <c r="F64" i="66"/>
  <c r="P55" i="66"/>
  <c r="Q55" i="66" s="1"/>
  <c r="P54" i="66"/>
  <c r="Q54" i="66" s="1"/>
  <c r="P53" i="66"/>
  <c r="Q53" i="66" s="1"/>
  <c r="P52" i="66"/>
  <c r="Q52" i="66" s="1"/>
  <c r="P51" i="66"/>
  <c r="Q51" i="66" s="1"/>
  <c r="P48" i="66"/>
  <c r="Q48" i="66" s="1"/>
  <c r="P47" i="66"/>
  <c r="Q47" i="66" s="1"/>
  <c r="P46" i="66"/>
  <c r="Q46" i="66" s="1"/>
  <c r="P45" i="66"/>
  <c r="Q45" i="66" s="1"/>
  <c r="P44" i="66"/>
  <c r="Q44" i="66" s="1"/>
  <c r="P41" i="66"/>
  <c r="Q41" i="66" s="1"/>
  <c r="P40" i="66"/>
  <c r="Q40" i="66" s="1"/>
  <c r="P39" i="66"/>
  <c r="Q39" i="66" s="1"/>
  <c r="P38" i="66"/>
  <c r="Q38" i="66" s="1"/>
  <c r="P37" i="66"/>
  <c r="Q37" i="66" s="1"/>
  <c r="L55" i="66"/>
  <c r="L54" i="66"/>
  <c r="L53" i="66"/>
  <c r="L52" i="66"/>
  <c r="L51" i="66"/>
  <c r="L48" i="66"/>
  <c r="L47" i="66"/>
  <c r="L46" i="66"/>
  <c r="L45" i="66"/>
  <c r="L44" i="66"/>
  <c r="L41" i="66"/>
  <c r="L40" i="66"/>
  <c r="L39" i="66"/>
  <c r="L38" i="66"/>
  <c r="H55" i="66"/>
  <c r="H54" i="66"/>
  <c r="H53" i="66"/>
  <c r="H52" i="66"/>
  <c r="H51" i="66"/>
  <c r="H48" i="66"/>
  <c r="H47" i="66"/>
  <c r="H46" i="66"/>
  <c r="H45" i="66"/>
  <c r="H44" i="66"/>
  <c r="H41" i="66"/>
  <c r="H40" i="66"/>
  <c r="H39" i="66"/>
  <c r="H38" i="66"/>
  <c r="AH123" i="59" l="1"/>
  <c r="D18" i="78" l="1"/>
  <c r="L11" i="55"/>
  <c r="F18" i="55"/>
  <c r="F17" i="55"/>
  <c r="F11" i="55"/>
  <c r="F20" i="54"/>
  <c r="J14" i="93" l="1"/>
  <c r="J17" i="54" s="1"/>
  <c r="G14" i="93"/>
  <c r="G12" i="55" l="1"/>
  <c r="G20" i="55" s="1"/>
  <c r="G17" i="54"/>
  <c r="G18" i="54" s="1"/>
  <c r="D21" i="54"/>
  <c r="D23" i="54" s="1"/>
  <c r="J12" i="55"/>
  <c r="J20" i="55" s="1"/>
  <c r="B190" i="98"/>
  <c r="B202" i="98" s="1"/>
  <c r="B170" i="98"/>
  <c r="B176" i="98" s="1"/>
  <c r="B105" i="98"/>
  <c r="B117" i="98" s="1"/>
  <c r="B41" i="98"/>
  <c r="B53" i="98" s="1"/>
  <c r="B35" i="55"/>
  <c r="B32" i="55"/>
  <c r="D25" i="54" l="1"/>
  <c r="E17" i="58" s="1"/>
  <c r="D14" i="55"/>
  <c r="G10" i="55" s="1"/>
  <c r="D20" i="55"/>
  <c r="D21" i="55" s="1"/>
  <c r="E24" i="58" s="1"/>
  <c r="G19" i="54"/>
  <c r="J15" i="54" s="1"/>
  <c r="J18" i="54" s="1"/>
  <c r="B262" i="98"/>
  <c r="B274" i="98" s="1"/>
  <c r="B226" i="98"/>
  <c r="B238" i="98" s="1"/>
  <c r="B139" i="98"/>
  <c r="B151" i="98" s="1"/>
  <c r="B74" i="98"/>
  <c r="B86" i="98" s="1"/>
  <c r="B10" i="98"/>
  <c r="B22" i="98" s="1"/>
  <c r="B20" i="55"/>
  <c r="B21" i="55" s="1"/>
  <c r="B11" i="55"/>
  <c r="B12" i="55" s="1"/>
  <c r="B13" i="55" s="1"/>
  <c r="B14" i="55" s="1"/>
  <c r="G19" i="55" l="1"/>
  <c r="G14" i="55"/>
  <c r="J10" i="55" s="1"/>
  <c r="J19" i="55" s="1"/>
  <c r="J21" i="55" s="1"/>
  <c r="J19" i="54"/>
  <c r="J21" i="54" s="1"/>
  <c r="G21" i="54"/>
  <c r="G23" i="54" s="1"/>
  <c r="G25" i="54" l="1"/>
  <c r="I17" i="58" s="1"/>
  <c r="J23" i="54"/>
  <c r="G21" i="55"/>
  <c r="I24" i="58" s="1"/>
  <c r="M24" i="58"/>
  <c r="J14" i="55"/>
  <c r="B12" i="93"/>
  <c r="B13" i="93" s="1"/>
  <c r="B14" i="93" s="1"/>
  <c r="J25" i="54" l="1"/>
  <c r="M17" i="58" s="1"/>
  <c r="B309" i="54"/>
  <c r="B310" i="54" s="1"/>
  <c r="B311" i="54" s="1"/>
  <c r="B312" i="54" s="1"/>
  <c r="B313" i="54" s="1"/>
  <c r="B314" i="54" s="1"/>
  <c r="B315" i="54" s="1"/>
  <c r="B316" i="54" s="1"/>
  <c r="B116" i="54"/>
  <c r="B117" i="54" s="1"/>
  <c r="B118" i="54" s="1"/>
  <c r="B119" i="54" s="1"/>
  <c r="B120" i="54" s="1"/>
  <c r="B121" i="54" s="1"/>
  <c r="B122" i="54" s="1"/>
  <c r="B123" i="54" s="1"/>
  <c r="B36" i="91"/>
  <c r="B37" i="91" s="1"/>
  <c r="B38" i="91" s="1"/>
  <c r="B39" i="91" s="1"/>
  <c r="B41" i="91" s="1"/>
  <c r="B42" i="91" s="1"/>
  <c r="B43" i="91" s="1"/>
  <c r="B44" i="91" s="1"/>
  <c r="B45" i="91" s="1"/>
  <c r="B46" i="91" s="1"/>
  <c r="B47" i="91" s="1"/>
  <c r="B48" i="91" s="1"/>
  <c r="B49" i="91" s="1"/>
  <c r="B50" i="91" s="1"/>
  <c r="B51" i="91" s="1"/>
  <c r="B52" i="91" l="1"/>
  <c r="B53" i="91" s="1"/>
  <c r="B54" i="91" s="1"/>
  <c r="B55" i="91" s="1"/>
  <c r="B57" i="91" s="1"/>
  <c r="B58"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AG54" i="59" l="1"/>
  <c r="AG53" i="59"/>
  <c r="L14" i="73" l="1"/>
  <c r="M14" i="73"/>
  <c r="O86" i="70" l="1"/>
  <c r="T86" i="70" l="1"/>
  <c r="E113" i="70" l="1"/>
  <c r="J113" i="70" s="1"/>
  <c r="O113" i="70" s="1"/>
  <c r="T113" i="70" s="1"/>
  <c r="E62" i="104"/>
  <c r="J62" i="104" s="1"/>
  <c r="O62" i="104" s="1"/>
  <c r="T62" i="104" s="1"/>
  <c r="Y62" i="104" s="1"/>
  <c r="D39" i="67"/>
  <c r="E11" i="58" l="1"/>
  <c r="C11" i="80"/>
  <c r="O26" i="81" l="1"/>
  <c r="AD73" i="59" l="1"/>
  <c r="P57" i="81"/>
  <c r="P61" i="81" l="1"/>
  <c r="AD70" i="59" l="1"/>
  <c r="AD71" i="59" l="1"/>
  <c r="O31" i="70" l="1"/>
  <c r="P31" i="70"/>
  <c r="L14" i="93" l="1"/>
  <c r="K14" i="93"/>
  <c r="M12" i="93" l="1"/>
  <c r="M14" i="93" s="1"/>
  <c r="K12" i="55" l="1"/>
  <c r="L12" i="55" s="1"/>
  <c r="M15" i="93"/>
  <c r="K17" i="54"/>
  <c r="L17" i="54" s="1"/>
  <c r="N12" i="93"/>
  <c r="N14" i="93" s="1"/>
  <c r="H40" i="68" l="1"/>
  <c r="H21" i="68"/>
  <c r="M13" i="75"/>
  <c r="H41" i="68"/>
  <c r="AA71" i="59" l="1"/>
  <c r="AG71" i="59" s="1"/>
  <c r="O57" i="81"/>
  <c r="AA70" i="59"/>
  <c r="AG70" i="59" s="1"/>
  <c r="O31" i="81"/>
  <c r="AA72" i="59"/>
  <c r="AA73" i="59" l="1"/>
  <c r="V31" i="60"/>
  <c r="V36" i="60"/>
  <c r="V32" i="60"/>
  <c r="V33" i="60"/>
  <c r="V30" i="60"/>
  <c r="V29" i="60"/>
  <c r="O40" i="60" s="1"/>
  <c r="V35" i="60"/>
  <c r="V38" i="60"/>
  <c r="V37" i="60"/>
  <c r="V52" i="60"/>
  <c r="W52" i="60" s="1"/>
  <c r="V34" i="60"/>
  <c r="V49" i="60"/>
  <c r="W49" i="60" s="1"/>
  <c r="V43" i="60"/>
  <c r="AG87" i="59"/>
  <c r="AG95" i="59" s="1"/>
  <c r="V46" i="60"/>
  <c r="W46" i="60" s="1"/>
  <c r="P56" i="81"/>
  <c r="AG88" i="59"/>
  <c r="AG96" i="59" s="1"/>
  <c r="V44" i="60"/>
  <c r="W44" i="60" s="1"/>
  <c r="V47" i="60"/>
  <c r="W47" i="60" s="1"/>
  <c r="V51" i="60"/>
  <c r="W51" i="60" s="1"/>
  <c r="O61" i="81"/>
  <c r="AG44" i="59"/>
  <c r="O56" i="81"/>
  <c r="V48" i="60"/>
  <c r="W48" i="60" s="1"/>
  <c r="AA107" i="59"/>
  <c r="V50" i="60"/>
  <c r="W50" i="60" s="1"/>
  <c r="V45" i="60"/>
  <c r="W45" i="60" s="1"/>
  <c r="AA108" i="59" l="1"/>
  <c r="AH44" i="59"/>
  <c r="AA106" i="59"/>
  <c r="Q34" i="81"/>
  <c r="W34" i="60"/>
  <c r="W30" i="60"/>
  <c r="W33" i="60"/>
  <c r="W37" i="60"/>
  <c r="W32" i="60"/>
  <c r="W38" i="60"/>
  <c r="W36" i="60"/>
  <c r="W35" i="60"/>
  <c r="W31" i="60"/>
  <c r="W43" i="60"/>
  <c r="W54" i="60" s="1"/>
  <c r="V54" i="60"/>
  <c r="W29" i="60"/>
  <c r="V40" i="60"/>
  <c r="Q61" i="81"/>
  <c r="P15" i="81"/>
  <c r="O54" i="60"/>
  <c r="W40" i="60" l="1"/>
  <c r="R61" i="81"/>
  <c r="J10" i="61"/>
  <c r="AH20" i="59"/>
  <c r="Q25" i="81"/>
  <c r="Q56" i="81"/>
  <c r="Q52" i="81"/>
  <c r="R52" i="81" s="1"/>
  <c r="Q15" i="81"/>
  <c r="R34" i="81" l="1"/>
  <c r="R15" i="81"/>
  <c r="P21" i="58" l="1"/>
  <c r="AG11" i="59" l="1"/>
  <c r="R11" i="81" l="1"/>
  <c r="AH11" i="59"/>
  <c r="P26" i="81" l="1"/>
  <c r="AD24" i="59"/>
  <c r="AG90" i="59" l="1"/>
  <c r="AG89" i="59"/>
  <c r="P31" i="81"/>
  <c r="Q31" i="81" s="1"/>
  <c r="AG24" i="59"/>
  <c r="L13" i="74"/>
  <c r="L25" i="73"/>
  <c r="M25" i="73"/>
  <c r="M13" i="74"/>
  <c r="AH38" i="59" l="1"/>
  <c r="M36" i="73"/>
  <c r="M24" i="74"/>
  <c r="N26" i="81"/>
  <c r="L36" i="73"/>
  <c r="L24" i="74"/>
  <c r="N66" i="60" l="1"/>
  <c r="T127" i="59"/>
  <c r="K56" i="81" l="1"/>
  <c r="N139" i="59"/>
  <c r="Q139" i="59"/>
  <c r="L11" i="81" l="1"/>
  <c r="T126" i="59"/>
  <c r="T139" i="59" s="1"/>
  <c r="J56" i="81"/>
  <c r="J57" i="81" s="1"/>
  <c r="L56" i="81" l="1"/>
  <c r="F15" i="54" l="1"/>
  <c r="F127" i="59" l="1"/>
  <c r="L127" i="59" s="1"/>
  <c r="I139" i="59" l="1"/>
  <c r="F126" i="59"/>
  <c r="F139" i="59" s="1"/>
  <c r="L126" i="59" l="1"/>
  <c r="L139" i="59" s="1"/>
  <c r="M69" i="78" l="1"/>
  <c r="L20" i="59" l="1"/>
  <c r="H25" i="81"/>
  <c r="L13" i="72" l="1"/>
  <c r="H22" i="58" l="1"/>
  <c r="E18" i="78" l="1"/>
  <c r="F18" i="78" l="1"/>
  <c r="L18" i="78"/>
  <c r="G18" i="78"/>
  <c r="J22" i="58" l="1"/>
  <c r="D47" i="78" s="1"/>
  <c r="L22" i="58" l="1"/>
  <c r="F47" i="78"/>
  <c r="G47" i="78"/>
  <c r="N22" i="58"/>
  <c r="R22" i="58" s="1"/>
  <c r="L66" i="59" l="1"/>
  <c r="F19" i="59" l="1"/>
  <c r="L19" i="59" s="1"/>
  <c r="F18" i="59"/>
  <c r="G22" i="81" l="1"/>
  <c r="H22" i="81" s="1"/>
  <c r="F16" i="59"/>
  <c r="F13" i="61" s="1"/>
  <c r="G19" i="81"/>
  <c r="H19" i="81" s="1"/>
  <c r="F15" i="59"/>
  <c r="F12" i="61" s="1"/>
  <c r="G18" i="81"/>
  <c r="H18" i="81" s="1"/>
  <c r="F15" i="61"/>
  <c r="G21" i="81"/>
  <c r="H21" i="81" s="1"/>
  <c r="L18" i="59" l="1"/>
  <c r="L16" i="59"/>
  <c r="L15" i="59"/>
  <c r="G12" i="78" l="1"/>
  <c r="F12" i="78"/>
  <c r="L12" i="78" l="1"/>
  <c r="T73" i="59" l="1"/>
  <c r="T72" i="59"/>
  <c r="H61" i="81" l="1"/>
  <c r="F25" i="117" l="1"/>
  <c r="F15" i="117"/>
  <c r="F16" i="117"/>
  <c r="F17" i="117"/>
  <c r="F18" i="117"/>
  <c r="F19" i="117"/>
  <c r="F20" i="117"/>
  <c r="F21" i="117"/>
  <c r="F22" i="117"/>
  <c r="F23" i="117"/>
  <c r="F24" i="117"/>
  <c r="F26" i="117"/>
  <c r="F27" i="117"/>
  <c r="F28" i="117"/>
  <c r="F29" i="117"/>
  <c r="F30" i="117"/>
  <c r="E15" i="117"/>
  <c r="E16" i="117"/>
  <c r="E17" i="117"/>
  <c r="E18" i="117"/>
  <c r="E19" i="117"/>
  <c r="E20" i="117"/>
  <c r="E21" i="117"/>
  <c r="E22" i="117"/>
  <c r="E23" i="117"/>
  <c r="E24" i="117"/>
  <c r="E25" i="117"/>
  <c r="E26" i="117"/>
  <c r="E27" i="117"/>
  <c r="E28" i="117"/>
  <c r="E29" i="117"/>
  <c r="E30" i="117"/>
  <c r="E14" i="117" l="1"/>
  <c r="E31" i="117" s="1"/>
  <c r="E31" i="70"/>
  <c r="E12" i="93" s="1"/>
  <c r="F31" i="70"/>
  <c r="F14" i="117"/>
  <c r="F31" i="117" s="1"/>
  <c r="E14" i="93" l="1"/>
  <c r="E15" i="93" s="1"/>
  <c r="F12" i="93"/>
  <c r="F14" i="93" s="1"/>
  <c r="E17" i="54" l="1"/>
  <c r="F17" i="54" s="1"/>
  <c r="E12" i="55"/>
  <c r="F12" i="55" s="1"/>
  <c r="K30" i="117" l="1"/>
  <c r="K29" i="117"/>
  <c r="K28" i="117"/>
  <c r="K27" i="117"/>
  <c r="K26" i="117"/>
  <c r="K25" i="117"/>
  <c r="K24" i="117"/>
  <c r="K23" i="117"/>
  <c r="K22" i="117"/>
  <c r="K21" i="117"/>
  <c r="K20" i="117"/>
  <c r="K19" i="117"/>
  <c r="K18" i="117"/>
  <c r="K17" i="117"/>
  <c r="K16" i="117"/>
  <c r="K15" i="117"/>
  <c r="J30" i="117"/>
  <c r="J29" i="117"/>
  <c r="J28" i="117"/>
  <c r="J27" i="117"/>
  <c r="J26" i="117"/>
  <c r="J25" i="117"/>
  <c r="J24" i="117"/>
  <c r="J23" i="117"/>
  <c r="J22" i="117"/>
  <c r="J21" i="117"/>
  <c r="J20" i="117"/>
  <c r="J19" i="117"/>
  <c r="J18" i="117"/>
  <c r="J17" i="117"/>
  <c r="J16" i="117"/>
  <c r="J15" i="117"/>
  <c r="J14" i="117" l="1"/>
  <c r="J31" i="117" s="1"/>
  <c r="J31" i="70"/>
  <c r="H12" i="93" s="1"/>
  <c r="K14" i="117"/>
  <c r="K31" i="117" s="1"/>
  <c r="K31" i="70"/>
  <c r="I12" i="93" l="1"/>
  <c r="I14" i="93" s="1"/>
  <c r="H14" i="93"/>
  <c r="H15" i="93" s="1"/>
  <c r="H12" i="55" l="1"/>
  <c r="H17" i="54"/>
  <c r="I17" i="54" s="1"/>
  <c r="L61" i="81" l="1"/>
  <c r="J37" i="81" l="1"/>
  <c r="H11" i="81"/>
  <c r="L15" i="81" l="1"/>
  <c r="K37" i="81"/>
  <c r="L34" i="81"/>
  <c r="AD69" i="59" l="1"/>
  <c r="AD72" i="59" l="1"/>
  <c r="AD74" i="59"/>
  <c r="AD75" i="59"/>
  <c r="V87" i="60"/>
  <c r="V88" i="60"/>
  <c r="V89" i="60"/>
  <c r="V90" i="60"/>
  <c r="V91" i="60"/>
  <c r="V92" i="60"/>
  <c r="V93" i="60"/>
  <c r="V94" i="60"/>
  <c r="V95" i="60"/>
  <c r="V96" i="60"/>
  <c r="V97" i="60" l="1"/>
  <c r="W94" i="60"/>
  <c r="W93" i="60"/>
  <c r="W91" i="60"/>
  <c r="W89" i="60"/>
  <c r="W96" i="60"/>
  <c r="W88" i="60"/>
  <c r="W90" i="60"/>
  <c r="W87" i="60"/>
  <c r="W92" i="60"/>
  <c r="W95" i="60"/>
  <c r="O97" i="60" l="1"/>
  <c r="W97" i="60"/>
  <c r="R26" i="60" l="1"/>
  <c r="AA69" i="59" s="1"/>
  <c r="V24" i="60"/>
  <c r="W24" i="60" l="1"/>
  <c r="O26" i="60" l="1"/>
  <c r="O69" i="60" l="1"/>
  <c r="O84" i="60"/>
  <c r="O110" i="60"/>
  <c r="N15" i="59" l="1"/>
  <c r="H12" i="61" s="1"/>
  <c r="S15" i="59"/>
  <c r="K18" i="81"/>
  <c r="L18" i="81" s="1"/>
  <c r="S16" i="59"/>
  <c r="K19" i="81"/>
  <c r="L19" i="81" s="1"/>
  <c r="N16" i="59"/>
  <c r="H13" i="61" s="1"/>
  <c r="K21" i="81"/>
  <c r="L21" i="81" s="1"/>
  <c r="N18" i="59"/>
  <c r="H15" i="61" s="1"/>
  <c r="S18" i="59"/>
  <c r="S19" i="59"/>
  <c r="K22" i="81"/>
  <c r="L22" i="81" s="1"/>
  <c r="N19" i="59"/>
  <c r="H16" i="61" s="1"/>
  <c r="T19" i="59"/>
  <c r="T16" i="59" l="1"/>
  <c r="T15" i="59"/>
  <c r="T18" i="59"/>
  <c r="Q35" i="91" l="1"/>
  <c r="Q38" i="91"/>
  <c r="G15" i="59"/>
  <c r="G16" i="59"/>
  <c r="G18" i="59"/>
  <c r="G19" i="59"/>
  <c r="J13" i="59" l="1"/>
  <c r="F13" i="59"/>
  <c r="F16" i="81" s="1"/>
  <c r="K26" i="81"/>
  <c r="J26" i="81" s="1"/>
  <c r="L26" i="81" s="1"/>
  <c r="T21" i="59"/>
  <c r="S21" i="59"/>
  <c r="L13" i="59" l="1"/>
  <c r="O13" i="59"/>
  <c r="P13" i="59" s="1"/>
  <c r="J16" i="81"/>
  <c r="F21" i="59"/>
  <c r="L21" i="59" s="1"/>
  <c r="K21" i="59"/>
  <c r="G26" i="81" s="1"/>
  <c r="F26" i="81" s="1"/>
  <c r="H26" i="81" s="1"/>
  <c r="S13" i="59"/>
  <c r="T13" i="59"/>
  <c r="K16" i="81"/>
  <c r="K13" i="59"/>
  <c r="E4" i="100" l="1"/>
  <c r="E3" i="100" s="1"/>
  <c r="L16" i="81"/>
  <c r="G16" i="81"/>
  <c r="H13" i="59"/>
  <c r="H16" i="81" l="1"/>
  <c r="D4" i="100"/>
  <c r="D3" i="100" s="1"/>
  <c r="D14" i="66" l="1"/>
  <c r="E14" i="66"/>
  <c r="F14" i="66"/>
  <c r="E16" i="66" l="1"/>
  <c r="F16" i="66"/>
  <c r="D16" i="66"/>
  <c r="I253" i="54" l="1"/>
  <c r="I252" i="54"/>
  <c r="I251" i="54"/>
  <c r="I243" i="54"/>
  <c r="I242" i="54"/>
  <c r="I241" i="54"/>
  <c r="I233" i="54"/>
  <c r="I232" i="54"/>
  <c r="I231" i="54"/>
  <c r="I223" i="54"/>
  <c r="I222" i="54"/>
  <c r="I221" i="54"/>
  <c r="I213" i="54"/>
  <c r="I212" i="54"/>
  <c r="I211" i="54"/>
  <c r="I203" i="54"/>
  <c r="I202" i="54"/>
  <c r="I201" i="54"/>
  <c r="I193" i="54"/>
  <c r="I192" i="54"/>
  <c r="I191" i="54"/>
  <c r="I183" i="54"/>
  <c r="I182" i="54"/>
  <c r="I181" i="54"/>
  <c r="I173" i="54"/>
  <c r="I172" i="54"/>
  <c r="I171" i="54"/>
  <c r="I163" i="54"/>
  <c r="I162" i="54"/>
  <c r="I161" i="54"/>
  <c r="I153" i="54"/>
  <c r="I152" i="54"/>
  <c r="I151" i="54"/>
  <c r="I106" i="54"/>
  <c r="I105" i="54"/>
  <c r="I104" i="54"/>
  <c r="I96" i="54"/>
  <c r="I95" i="54"/>
  <c r="I94" i="54"/>
  <c r="I86" i="54"/>
  <c r="I85" i="54"/>
  <c r="I84" i="54"/>
  <c r="I76" i="54"/>
  <c r="I75" i="54"/>
  <c r="I74" i="54"/>
  <c r="I66" i="54"/>
  <c r="I65" i="54"/>
  <c r="I64" i="54"/>
  <c r="I56" i="54"/>
  <c r="I55" i="54"/>
  <c r="I54" i="54"/>
  <c r="I46" i="54"/>
  <c r="I45" i="54"/>
  <c r="I44" i="54"/>
  <c r="O62" i="59"/>
  <c r="N62" i="59"/>
  <c r="T62" i="59" s="1"/>
  <c r="O61" i="59"/>
  <c r="N61" i="59"/>
  <c r="T61" i="59" s="1"/>
  <c r="O60" i="59"/>
  <c r="N60" i="59"/>
  <c r="T60" i="59" s="1"/>
  <c r="O59" i="59"/>
  <c r="N59" i="59"/>
  <c r="T59" i="59" s="1"/>
  <c r="O50" i="59"/>
  <c r="O58" i="59" s="1"/>
  <c r="O49" i="59"/>
  <c r="N49" i="59"/>
  <c r="T49" i="59" s="1"/>
  <c r="R32" i="59"/>
  <c r="R20" i="59"/>
  <c r="N25" i="81" s="1"/>
  <c r="F37" i="55"/>
  <c r="E37" i="55"/>
  <c r="M14" i="60" l="1"/>
  <c r="M18" i="60"/>
  <c r="M22" i="60"/>
  <c r="M32" i="60"/>
  <c r="J32" i="60" s="1"/>
  <c r="N32" i="60" s="1"/>
  <c r="M36" i="60"/>
  <c r="J36" i="60" s="1"/>
  <c r="N36" i="60" s="1"/>
  <c r="M47" i="60"/>
  <c r="J47" i="60" s="1"/>
  <c r="N47" i="60" s="1"/>
  <c r="M51" i="60"/>
  <c r="J51" i="60" s="1"/>
  <c r="N51" i="60" s="1"/>
  <c r="M73" i="60"/>
  <c r="J73" i="60" s="1"/>
  <c r="N73" i="60" s="1"/>
  <c r="M77" i="60"/>
  <c r="J77" i="60" s="1"/>
  <c r="N77" i="60" s="1"/>
  <c r="M81" i="60"/>
  <c r="J81" i="60" s="1"/>
  <c r="N81" i="60" s="1"/>
  <c r="M60" i="60"/>
  <c r="J60" i="60" s="1"/>
  <c r="N60" i="60" s="1"/>
  <c r="M64" i="60"/>
  <c r="J64" i="60" s="1"/>
  <c r="N64" i="60" s="1"/>
  <c r="M89" i="60"/>
  <c r="J89" i="60" s="1"/>
  <c r="N89" i="60" s="1"/>
  <c r="M93" i="60"/>
  <c r="J93" i="60" s="1"/>
  <c r="N93" i="60" s="1"/>
  <c r="M100" i="60"/>
  <c r="M104" i="60"/>
  <c r="J104" i="60" s="1"/>
  <c r="N104" i="60" s="1"/>
  <c r="M108" i="60"/>
  <c r="J108" i="60" s="1"/>
  <c r="N108" i="60" s="1"/>
  <c r="M12" i="60"/>
  <c r="J12" i="60" s="1"/>
  <c r="N12" i="60" s="1"/>
  <c r="M16" i="60"/>
  <c r="J16" i="60" s="1"/>
  <c r="N16" i="60" s="1"/>
  <c r="M20" i="60"/>
  <c r="M30" i="60"/>
  <c r="J30" i="60" s="1"/>
  <c r="N30" i="60" s="1"/>
  <c r="M34" i="60"/>
  <c r="J34" i="60" s="1"/>
  <c r="N34" i="60" s="1"/>
  <c r="M38" i="60"/>
  <c r="J38" i="60" s="1"/>
  <c r="N38" i="60" s="1"/>
  <c r="M45" i="60"/>
  <c r="J45" i="60" s="1"/>
  <c r="N45" i="60" s="1"/>
  <c r="M49" i="60"/>
  <c r="J49" i="60" s="1"/>
  <c r="N49" i="60" s="1"/>
  <c r="M53" i="60"/>
  <c r="M75" i="60"/>
  <c r="J75" i="60" s="1"/>
  <c r="N75" i="60" s="1"/>
  <c r="M79" i="60"/>
  <c r="J79" i="60" s="1"/>
  <c r="N79" i="60" s="1"/>
  <c r="M58" i="60"/>
  <c r="J58" i="60" s="1"/>
  <c r="N58" i="60" s="1"/>
  <c r="M62" i="60"/>
  <c r="J62" i="60" s="1"/>
  <c r="N62" i="60" s="1"/>
  <c r="M87" i="60"/>
  <c r="J87" i="60" s="1"/>
  <c r="M91" i="60"/>
  <c r="J91" i="60" s="1"/>
  <c r="N91" i="60" s="1"/>
  <c r="M95" i="60"/>
  <c r="J95" i="60" s="1"/>
  <c r="N95" i="60" s="1"/>
  <c r="M102" i="60"/>
  <c r="J102" i="60" s="1"/>
  <c r="N102" i="60" s="1"/>
  <c r="M106" i="60"/>
  <c r="J106" i="60" s="1"/>
  <c r="N106" i="60" s="1"/>
  <c r="M15" i="60"/>
  <c r="J15" i="60" s="1"/>
  <c r="N15" i="60" s="1"/>
  <c r="M19" i="60"/>
  <c r="J19" i="60" s="1"/>
  <c r="M33" i="60"/>
  <c r="J33" i="60" s="1"/>
  <c r="N33" i="60" s="1"/>
  <c r="M37" i="60"/>
  <c r="J37" i="60" s="1"/>
  <c r="N37" i="60" s="1"/>
  <c r="M44" i="60"/>
  <c r="J44" i="60" s="1"/>
  <c r="N44" i="60" s="1"/>
  <c r="M48" i="60"/>
  <c r="J48" i="60" s="1"/>
  <c r="N48" i="60" s="1"/>
  <c r="M52" i="60"/>
  <c r="J52" i="60" s="1"/>
  <c r="N52" i="60" s="1"/>
  <c r="M74" i="60"/>
  <c r="J74" i="60" s="1"/>
  <c r="N74" i="60" s="1"/>
  <c r="M78" i="60"/>
  <c r="J78" i="60" s="1"/>
  <c r="N78" i="60" s="1"/>
  <c r="M57" i="60"/>
  <c r="J57" i="60" s="1"/>
  <c r="M61" i="60"/>
  <c r="J61" i="60" s="1"/>
  <c r="N61" i="60" s="1"/>
  <c r="M65" i="60"/>
  <c r="J65" i="60" s="1"/>
  <c r="N65" i="60" s="1"/>
  <c r="M90" i="60"/>
  <c r="J90" i="60" s="1"/>
  <c r="N90" i="60" s="1"/>
  <c r="M94" i="60"/>
  <c r="J94" i="60" s="1"/>
  <c r="N94" i="60" s="1"/>
  <c r="M101" i="60"/>
  <c r="J101" i="60" s="1"/>
  <c r="N101" i="60" s="1"/>
  <c r="M105" i="60"/>
  <c r="J105" i="60" s="1"/>
  <c r="N105" i="60" s="1"/>
  <c r="M109" i="60"/>
  <c r="J109" i="60" s="1"/>
  <c r="N109" i="60" s="1"/>
  <c r="L23" i="60"/>
  <c r="L26" i="60" s="1"/>
  <c r="R69" i="59" s="1"/>
  <c r="O69" i="59" s="1"/>
  <c r="L40" i="60"/>
  <c r="R70" i="59" s="1"/>
  <c r="O70" i="59" s="1"/>
  <c r="M13" i="60"/>
  <c r="J13" i="60" s="1"/>
  <c r="N13" i="60" s="1"/>
  <c r="M17" i="60"/>
  <c r="J17" i="60" s="1"/>
  <c r="N17" i="60" s="1"/>
  <c r="M21" i="60"/>
  <c r="J21" i="60" s="1"/>
  <c r="N21" i="60" s="1"/>
  <c r="M31" i="60"/>
  <c r="J31" i="60" s="1"/>
  <c r="N31" i="60" s="1"/>
  <c r="M35" i="60"/>
  <c r="J35" i="60" s="1"/>
  <c r="N35" i="60" s="1"/>
  <c r="M39" i="60"/>
  <c r="M46" i="60"/>
  <c r="J46" i="60" s="1"/>
  <c r="N46" i="60" s="1"/>
  <c r="M50" i="60"/>
  <c r="J50" i="60" s="1"/>
  <c r="N50" i="60" s="1"/>
  <c r="M72" i="60"/>
  <c r="J72" i="60" s="1"/>
  <c r="M76" i="60"/>
  <c r="J76" i="60" s="1"/>
  <c r="N76" i="60" s="1"/>
  <c r="M80" i="60"/>
  <c r="J80" i="60" s="1"/>
  <c r="N80" i="60" s="1"/>
  <c r="M59" i="60"/>
  <c r="J59" i="60" s="1"/>
  <c r="N59" i="60" s="1"/>
  <c r="M63" i="60"/>
  <c r="J63" i="60" s="1"/>
  <c r="N63" i="60" s="1"/>
  <c r="M88" i="60"/>
  <c r="J88" i="60" s="1"/>
  <c r="N88" i="60" s="1"/>
  <c r="M92" i="60"/>
  <c r="J92" i="60" s="1"/>
  <c r="N92" i="60" s="1"/>
  <c r="M96" i="60"/>
  <c r="J96" i="60" s="1"/>
  <c r="N96" i="60" s="1"/>
  <c r="M103" i="60"/>
  <c r="J103" i="60" s="1"/>
  <c r="N103" i="60" s="1"/>
  <c r="M107" i="60"/>
  <c r="J107" i="60" s="1"/>
  <c r="N107" i="60" s="1"/>
  <c r="O48" i="59"/>
  <c r="R64" i="59"/>
  <c r="R94" i="59" s="1"/>
  <c r="N99" i="59"/>
  <c r="H117" i="54"/>
  <c r="I34" i="54"/>
  <c r="I50" i="54"/>
  <c r="H97" i="54"/>
  <c r="I97" i="54" s="1"/>
  <c r="I93" i="54"/>
  <c r="I160" i="54"/>
  <c r="H164" i="54"/>
  <c r="I164" i="54" s="1"/>
  <c r="H204" i="54"/>
  <c r="I204" i="54" s="1"/>
  <c r="I200" i="54"/>
  <c r="H244" i="54"/>
  <c r="I244" i="54" s="1"/>
  <c r="I240" i="54"/>
  <c r="P24" i="59"/>
  <c r="I35" i="54"/>
  <c r="H118" i="54"/>
  <c r="I53" i="54"/>
  <c r="H57" i="54"/>
  <c r="I57" i="54" s="1"/>
  <c r="I80" i="54"/>
  <c r="I147" i="54"/>
  <c r="H269" i="54"/>
  <c r="H272" i="54" s="1"/>
  <c r="H274" i="54" s="1"/>
  <c r="I187" i="54"/>
  <c r="I227" i="54"/>
  <c r="N28" i="59"/>
  <c r="K47" i="100" s="1"/>
  <c r="S86" i="59"/>
  <c r="J20" i="60"/>
  <c r="N20" i="60" s="1"/>
  <c r="I36" i="54"/>
  <c r="H119" i="54"/>
  <c r="H87" i="54"/>
  <c r="I87" i="54" s="1"/>
  <c r="I83" i="54"/>
  <c r="H154" i="54"/>
  <c r="I154" i="54" s="1"/>
  <c r="I150" i="54"/>
  <c r="H194" i="54"/>
  <c r="I194" i="54" s="1"/>
  <c r="I190" i="54"/>
  <c r="I230" i="54"/>
  <c r="H234" i="54"/>
  <c r="I234" i="54" s="1"/>
  <c r="P20" i="59"/>
  <c r="J25" i="81"/>
  <c r="Q20" i="59"/>
  <c r="O28" i="59"/>
  <c r="K55" i="100" s="1"/>
  <c r="N50" i="59"/>
  <c r="N58" i="59" s="1"/>
  <c r="T58" i="59" s="1"/>
  <c r="H123" i="54"/>
  <c r="I40" i="54"/>
  <c r="I70" i="54"/>
  <c r="I177" i="54"/>
  <c r="I217" i="54"/>
  <c r="I257" i="54"/>
  <c r="P25" i="81"/>
  <c r="O25" i="81"/>
  <c r="R25" i="81"/>
  <c r="M25" i="81"/>
  <c r="U20" i="59" s="1"/>
  <c r="M11" i="60"/>
  <c r="K23" i="60"/>
  <c r="K26" i="60" s="1"/>
  <c r="Q69" i="59" s="1"/>
  <c r="K40" i="60"/>
  <c r="Q70" i="59" s="1"/>
  <c r="M29" i="60"/>
  <c r="H47" i="54"/>
  <c r="I47" i="54" s="1"/>
  <c r="I43" i="54"/>
  <c r="H77" i="54"/>
  <c r="I77" i="54" s="1"/>
  <c r="I73" i="54"/>
  <c r="H262" i="54"/>
  <c r="I140" i="54"/>
  <c r="H144" i="54"/>
  <c r="H145" i="54" s="1"/>
  <c r="H184" i="54"/>
  <c r="I184" i="54" s="1"/>
  <c r="I180" i="54"/>
  <c r="H224" i="54"/>
  <c r="I224" i="54" s="1"/>
  <c r="I220" i="54"/>
  <c r="T12" i="59"/>
  <c r="H10" i="61"/>
  <c r="I60" i="54"/>
  <c r="I100" i="54"/>
  <c r="I141" i="54"/>
  <c r="H263" i="54"/>
  <c r="I167" i="54"/>
  <c r="I207" i="54"/>
  <c r="I247" i="54"/>
  <c r="N57" i="59"/>
  <c r="T57" i="59" s="1"/>
  <c r="N100" i="59"/>
  <c r="J14" i="60"/>
  <c r="N14" i="60" s="1"/>
  <c r="J18" i="60"/>
  <c r="N18" i="60" s="1"/>
  <c r="J22" i="60"/>
  <c r="N22" i="60" s="1"/>
  <c r="M43" i="60"/>
  <c r="K54" i="60"/>
  <c r="Q71" i="59" s="1"/>
  <c r="N71" i="59" s="1"/>
  <c r="T71" i="59" s="1"/>
  <c r="J100" i="60"/>
  <c r="H67" i="54"/>
  <c r="I67" i="54" s="1"/>
  <c r="I63" i="54"/>
  <c r="H107" i="54"/>
  <c r="I107" i="54" s="1"/>
  <c r="I103" i="54"/>
  <c r="I142" i="54"/>
  <c r="H264" i="54"/>
  <c r="H174" i="54"/>
  <c r="I174" i="54" s="1"/>
  <c r="I170" i="54"/>
  <c r="I210" i="54"/>
  <c r="H214" i="54"/>
  <c r="I214" i="54" s="1"/>
  <c r="I250" i="54"/>
  <c r="H254" i="54"/>
  <c r="I254" i="54" s="1"/>
  <c r="Q32" i="59"/>
  <c r="T29" i="59"/>
  <c r="T32" i="59" s="1"/>
  <c r="N48" i="59"/>
  <c r="Q64" i="59"/>
  <c r="Q94" i="59" s="1"/>
  <c r="O57" i="59"/>
  <c r="L54" i="60"/>
  <c r="I33" i="54"/>
  <c r="H116" i="54"/>
  <c r="H37" i="54"/>
  <c r="H38" i="54" s="1"/>
  <c r="I90" i="54"/>
  <c r="I143" i="54"/>
  <c r="H265" i="54"/>
  <c r="I157" i="54"/>
  <c r="I197" i="54"/>
  <c r="I237" i="54"/>
  <c r="Z70" i="59" l="1"/>
  <c r="W70" i="59" s="1"/>
  <c r="R104" i="59"/>
  <c r="H205" i="54"/>
  <c r="I205" i="54" s="1"/>
  <c r="I206" i="54" s="1"/>
  <c r="O80" i="59"/>
  <c r="N56" i="59"/>
  <c r="T56" i="59" s="1"/>
  <c r="M97" i="60"/>
  <c r="Q74" i="59" s="1"/>
  <c r="H165" i="54"/>
  <c r="I165" i="54" s="1"/>
  <c r="I166" i="54" s="1"/>
  <c r="J97" i="60"/>
  <c r="M110" i="60"/>
  <c r="AB75" i="59" s="1"/>
  <c r="J110" i="60"/>
  <c r="T50" i="59"/>
  <c r="H235" i="54"/>
  <c r="O105" i="59"/>
  <c r="N100" i="60"/>
  <c r="N110" i="60" s="1"/>
  <c r="H98" i="54"/>
  <c r="J69" i="60"/>
  <c r="N57" i="60"/>
  <c r="N69" i="60" s="1"/>
  <c r="M69" i="60"/>
  <c r="M84" i="60"/>
  <c r="H175" i="54"/>
  <c r="I175" i="54" s="1"/>
  <c r="I176" i="54" s="1"/>
  <c r="H185" i="54"/>
  <c r="I185" i="54" s="1"/>
  <c r="I186" i="54" s="1"/>
  <c r="N19" i="60"/>
  <c r="H108" i="54"/>
  <c r="I108" i="54" s="1"/>
  <c r="I109" i="54" s="1"/>
  <c r="H195" i="54"/>
  <c r="K25" i="81"/>
  <c r="L25" i="81" s="1"/>
  <c r="I25" i="81"/>
  <c r="M20" i="59" s="1"/>
  <c r="Q82" i="59"/>
  <c r="Q108" i="59"/>
  <c r="T90" i="59"/>
  <c r="Q98" i="59"/>
  <c r="I38" i="54"/>
  <c r="I39" i="54" s="1"/>
  <c r="J11" i="60"/>
  <c r="J23" i="60" s="1"/>
  <c r="J26" i="60" s="1"/>
  <c r="M23" i="60"/>
  <c r="R78" i="59"/>
  <c r="J55" i="100"/>
  <c r="R34" i="59"/>
  <c r="R33" i="59"/>
  <c r="R35" i="59"/>
  <c r="Q66" i="59"/>
  <c r="K44" i="59"/>
  <c r="H120" i="54"/>
  <c r="I37" i="54"/>
  <c r="H215" i="54"/>
  <c r="Q96" i="59"/>
  <c r="Q80" i="59"/>
  <c r="T88" i="59"/>
  <c r="H78" i="54"/>
  <c r="J29" i="60"/>
  <c r="J40" i="60" s="1"/>
  <c r="M40" i="60"/>
  <c r="H39" i="54"/>
  <c r="H155" i="54"/>
  <c r="H88" i="54"/>
  <c r="O33" i="59"/>
  <c r="O36" i="59" s="1"/>
  <c r="O37" i="59" s="1"/>
  <c r="O101" i="59"/>
  <c r="M24" i="60"/>
  <c r="N24" i="60" s="1"/>
  <c r="T44" i="59"/>
  <c r="H245" i="54"/>
  <c r="Q83" i="59"/>
  <c r="T91" i="59"/>
  <c r="Q99" i="59"/>
  <c r="T99" i="59" s="1"/>
  <c r="N80" i="59"/>
  <c r="N106" i="59"/>
  <c r="F56" i="81"/>
  <c r="I145" i="54"/>
  <c r="I146" i="54" s="1"/>
  <c r="N70" i="59"/>
  <c r="N105" i="59" s="1"/>
  <c r="H146" i="54"/>
  <c r="O99" i="59"/>
  <c r="O109" i="59"/>
  <c r="Q95" i="59"/>
  <c r="Q105" i="59"/>
  <c r="T87" i="59"/>
  <c r="Q79" i="59"/>
  <c r="H255" i="54"/>
  <c r="H266" i="54"/>
  <c r="I144" i="54"/>
  <c r="H126" i="54"/>
  <c r="H128" i="54" s="1"/>
  <c r="R99" i="59"/>
  <c r="R109" i="59"/>
  <c r="R83" i="59"/>
  <c r="N101" i="59"/>
  <c r="N33" i="59"/>
  <c r="N34" i="59"/>
  <c r="N35" i="59"/>
  <c r="O56" i="59"/>
  <c r="Q104" i="59"/>
  <c r="N69" i="59"/>
  <c r="T69" i="59" s="1"/>
  <c r="Z71" i="59"/>
  <c r="R71" i="59"/>
  <c r="O71" i="59" s="1"/>
  <c r="O106" i="59" s="1"/>
  <c r="T92" i="59"/>
  <c r="Q100" i="59"/>
  <c r="T100" i="59" s="1"/>
  <c r="Q84" i="59"/>
  <c r="N84" i="59" s="1"/>
  <c r="T84" i="59" s="1"/>
  <c r="N107" i="59"/>
  <c r="N97" i="59"/>
  <c r="O98" i="59"/>
  <c r="O108" i="59"/>
  <c r="R79" i="59"/>
  <c r="R95" i="59"/>
  <c r="R105" i="59"/>
  <c r="Q78" i="59"/>
  <c r="J47" i="100"/>
  <c r="Q34" i="59"/>
  <c r="S23" i="59"/>
  <c r="K30" i="81" s="1"/>
  <c r="T23" i="59"/>
  <c r="Q35" i="59"/>
  <c r="Q33" i="59"/>
  <c r="N72" i="60"/>
  <c r="N84" i="60" s="1"/>
  <c r="J84" i="60"/>
  <c r="R80" i="59"/>
  <c r="R96" i="59"/>
  <c r="O100" i="59"/>
  <c r="O110" i="59"/>
  <c r="T48" i="59"/>
  <c r="H68" i="54"/>
  <c r="J43" i="60"/>
  <c r="J54" i="60" s="1"/>
  <c r="M54" i="60"/>
  <c r="Q106" i="59" s="1"/>
  <c r="O107" i="59"/>
  <c r="O97" i="59"/>
  <c r="Q81" i="59"/>
  <c r="Q97" i="59"/>
  <c r="T89" i="59"/>
  <c r="Q107" i="59"/>
  <c r="R82" i="59"/>
  <c r="R108" i="59"/>
  <c r="R98" i="59"/>
  <c r="T42" i="59"/>
  <c r="K57" i="81"/>
  <c r="L57" i="81" s="1"/>
  <c r="H58" i="54"/>
  <c r="O79" i="59"/>
  <c r="R110" i="59"/>
  <c r="R84" i="59"/>
  <c r="O84" i="59" s="1"/>
  <c r="R100" i="59"/>
  <c r="S94" i="59"/>
  <c r="S101" i="59" s="1"/>
  <c r="R81" i="59"/>
  <c r="R107" i="59"/>
  <c r="R97" i="59"/>
  <c r="H225" i="54"/>
  <c r="H48" i="54"/>
  <c r="L42" i="59"/>
  <c r="G57" i="81"/>
  <c r="S20" i="59"/>
  <c r="T20" i="59"/>
  <c r="N87" i="60"/>
  <c r="N97" i="60" s="1"/>
  <c r="N98" i="59"/>
  <c r="N108" i="59"/>
  <c r="R66" i="59"/>
  <c r="N79" i="59"/>
  <c r="N16" i="71"/>
  <c r="N18" i="71" s="1"/>
  <c r="M16" i="71"/>
  <c r="M18" i="71" s="1"/>
  <c r="L16" i="71"/>
  <c r="L18" i="71" s="1"/>
  <c r="K16" i="71"/>
  <c r="K18" i="71" s="1"/>
  <c r="J16" i="71"/>
  <c r="J18" i="71" s="1"/>
  <c r="I16" i="71"/>
  <c r="I18" i="71" s="1"/>
  <c r="H16" i="71"/>
  <c r="H18" i="71" s="1"/>
  <c r="G16" i="71"/>
  <c r="G18" i="71" s="1"/>
  <c r="F16" i="71"/>
  <c r="F18" i="71" s="1"/>
  <c r="E16" i="71"/>
  <c r="E18" i="71" s="1"/>
  <c r="D16" i="71"/>
  <c r="D18" i="71" s="1"/>
  <c r="P47" i="91"/>
  <c r="N47" i="91"/>
  <c r="L47" i="91"/>
  <c r="K47" i="91"/>
  <c r="J47" i="91"/>
  <c r="I47" i="91"/>
  <c r="H47" i="91"/>
  <c r="G47" i="91"/>
  <c r="F47" i="91"/>
  <c r="O47" i="91" l="1"/>
  <c r="Y74" i="59"/>
  <c r="AB74" i="59"/>
  <c r="AB109" i="59" s="1"/>
  <c r="AD109" i="59" s="1"/>
  <c r="H166" i="54"/>
  <c r="Y75" i="59"/>
  <c r="V75" i="59" s="1"/>
  <c r="T70" i="59"/>
  <c r="N64" i="59"/>
  <c r="T64" i="59" s="1"/>
  <c r="H206" i="54"/>
  <c r="T35" i="59"/>
  <c r="Q75" i="59"/>
  <c r="Q110" i="59" s="1"/>
  <c r="G45" i="91"/>
  <c r="O45" i="91"/>
  <c r="T107" i="59"/>
  <c r="H57" i="81"/>
  <c r="H186" i="54"/>
  <c r="H176" i="54"/>
  <c r="H109" i="54"/>
  <c r="S40" i="59"/>
  <c r="T34" i="59"/>
  <c r="H54" i="91"/>
  <c r="H57" i="91" s="1"/>
  <c r="H58" i="91" s="1"/>
  <c r="P54" i="91"/>
  <c r="P57" i="91" s="1"/>
  <c r="P58" i="91" s="1"/>
  <c r="L45" i="91"/>
  <c r="I235" i="54"/>
  <c r="I236" i="54" s="1"/>
  <c r="H236" i="54"/>
  <c r="N82" i="59"/>
  <c r="T82" i="59" s="1"/>
  <c r="I98" i="54"/>
  <c r="I99" i="54" s="1"/>
  <c r="H99" i="54"/>
  <c r="R106" i="59"/>
  <c r="R111" i="59" s="1"/>
  <c r="R141" i="59" s="1"/>
  <c r="T105" i="59"/>
  <c r="J54" i="91"/>
  <c r="J57" i="91" s="1"/>
  <c r="J58" i="91" s="1"/>
  <c r="F45" i="91"/>
  <c r="N45" i="91"/>
  <c r="O81" i="59"/>
  <c r="K54" i="91"/>
  <c r="K57" i="91" s="1"/>
  <c r="K58" i="91" s="1"/>
  <c r="Q53" i="91"/>
  <c r="L20" i="72" s="1"/>
  <c r="L22" i="72" s="1"/>
  <c r="N11" i="60"/>
  <c r="N23" i="60" s="1"/>
  <c r="N26" i="60" s="1"/>
  <c r="R101" i="59"/>
  <c r="R40" i="59" s="1"/>
  <c r="M54" i="91"/>
  <c r="M57" i="91" s="1"/>
  <c r="M58" i="91" s="1"/>
  <c r="I45" i="91"/>
  <c r="R36" i="59"/>
  <c r="R37" i="59" s="1"/>
  <c r="L54" i="91"/>
  <c r="L57" i="91" s="1"/>
  <c r="L58" i="91" s="1"/>
  <c r="P45" i="91"/>
  <c r="F54" i="91"/>
  <c r="F57" i="91" s="1"/>
  <c r="F58" i="91" s="1"/>
  <c r="N54" i="91"/>
  <c r="N57" i="91" s="1"/>
  <c r="N58" i="91" s="1"/>
  <c r="J45" i="91"/>
  <c r="I195" i="54"/>
  <c r="I196" i="54" s="1"/>
  <c r="H196" i="54"/>
  <c r="H45" i="91"/>
  <c r="G54" i="91"/>
  <c r="G57" i="91" s="1"/>
  <c r="G58" i="91" s="1"/>
  <c r="O54" i="91"/>
  <c r="O57" i="91" s="1"/>
  <c r="O58" i="91" s="1"/>
  <c r="K45" i="91"/>
  <c r="O82" i="59"/>
  <c r="C16" i="71"/>
  <c r="Q43" i="91"/>
  <c r="G20" i="72" s="1"/>
  <c r="G22" i="72" s="1"/>
  <c r="I48" i="54"/>
  <c r="I49" i="54" s="1"/>
  <c r="H49" i="54"/>
  <c r="W71" i="59"/>
  <c r="T97" i="59"/>
  <c r="T106" i="59"/>
  <c r="I215" i="54"/>
  <c r="I216" i="54" s="1"/>
  <c r="H216" i="54"/>
  <c r="AC32" i="59"/>
  <c r="I225" i="54"/>
  <c r="I226" i="54" s="1"/>
  <c r="H226" i="54"/>
  <c r="N81" i="59"/>
  <c r="T81" i="59" s="1"/>
  <c r="I88" i="54"/>
  <c r="I89" i="54" s="1"/>
  <c r="H89" i="54"/>
  <c r="M26" i="60"/>
  <c r="I255" i="54"/>
  <c r="I256" i="54" s="1"/>
  <c r="H256" i="54"/>
  <c r="Q42" i="91"/>
  <c r="I68" i="54"/>
  <c r="I69" i="54" s="1"/>
  <c r="H69" i="54"/>
  <c r="I245" i="54"/>
  <c r="I246" i="54" s="1"/>
  <c r="H246" i="54"/>
  <c r="I155" i="54"/>
  <c r="I156" i="54" s="1"/>
  <c r="H156" i="54"/>
  <c r="N29" i="60"/>
  <c r="N40" i="60" s="1"/>
  <c r="Q48" i="91"/>
  <c r="E54" i="91"/>
  <c r="E57" i="91" s="1"/>
  <c r="E58" i="91" s="1"/>
  <c r="I54" i="91"/>
  <c r="I57" i="91" s="1"/>
  <c r="I58" i="91" s="1"/>
  <c r="E45" i="91"/>
  <c r="Q49" i="91"/>
  <c r="M45" i="91"/>
  <c r="Q50" i="91"/>
  <c r="E47" i="91"/>
  <c r="M47" i="91"/>
  <c r="AB32" i="59"/>
  <c r="Q101" i="59"/>
  <c r="Q40" i="59" s="1"/>
  <c r="I58" i="54"/>
  <c r="I59" i="54" s="1"/>
  <c r="H59" i="54"/>
  <c r="S33" i="59"/>
  <c r="S29" i="59" s="1"/>
  <c r="S32" i="59" s="1"/>
  <c r="Q36" i="59"/>
  <c r="T33" i="59"/>
  <c r="N36" i="59"/>
  <c r="N37" i="59" s="1"/>
  <c r="N83" i="59"/>
  <c r="T83" i="59" s="1"/>
  <c r="V74" i="59"/>
  <c r="H267" i="54"/>
  <c r="O64" i="59"/>
  <c r="N96" i="59"/>
  <c r="T96" i="59" s="1"/>
  <c r="N95" i="59"/>
  <c r="T95" i="59" s="1"/>
  <c r="N94" i="59"/>
  <c r="T80" i="59"/>
  <c r="T98" i="59"/>
  <c r="O83" i="59"/>
  <c r="Q109" i="59"/>
  <c r="N74" i="59"/>
  <c r="N109" i="59" s="1"/>
  <c r="I78" i="54"/>
  <c r="I79" i="54" s="1"/>
  <c r="H79" i="54"/>
  <c r="Q41" i="91"/>
  <c r="N43" i="60"/>
  <c r="N54" i="60" s="1"/>
  <c r="K38" i="81"/>
  <c r="J30" i="81"/>
  <c r="L30" i="81" s="1"/>
  <c r="K44" i="81"/>
  <c r="T79" i="59"/>
  <c r="O95" i="59"/>
  <c r="O94" i="59"/>
  <c r="O96" i="59"/>
  <c r="H121" i="54"/>
  <c r="T108" i="59"/>
  <c r="AG74" i="59" l="1"/>
  <c r="AH74" i="59" s="1"/>
  <c r="R143" i="59"/>
  <c r="T36" i="59"/>
  <c r="T37" i="59" s="1"/>
  <c r="N75" i="59"/>
  <c r="N110" i="59" s="1"/>
  <c r="T110" i="59" s="1"/>
  <c r="K53" i="81"/>
  <c r="L53" i="81" s="1"/>
  <c r="H122" i="54"/>
  <c r="T74" i="59"/>
  <c r="H268" i="54"/>
  <c r="O86" i="59"/>
  <c r="O66" i="59" s="1"/>
  <c r="K20" i="72"/>
  <c r="K22" i="72" s="1"/>
  <c r="Q45" i="91"/>
  <c r="D20" i="72" s="1"/>
  <c r="J43" i="81"/>
  <c r="L43" i="81" s="1"/>
  <c r="J44" i="81"/>
  <c r="L44" i="81" s="1"/>
  <c r="T109" i="59"/>
  <c r="Q47" i="91"/>
  <c r="F20" i="72" s="1"/>
  <c r="M20" i="72"/>
  <c r="M22" i="72" s="1"/>
  <c r="Q54" i="91"/>
  <c r="Q57" i="91" s="1"/>
  <c r="Q58" i="91" s="1"/>
  <c r="C20" i="72"/>
  <c r="J20" i="72" s="1"/>
  <c r="S36" i="59"/>
  <c r="K42" i="81" s="1"/>
  <c r="Q37" i="59"/>
  <c r="S37" i="59" s="1"/>
  <c r="K48" i="81" s="1"/>
  <c r="J38" i="81"/>
  <c r="K41" i="81"/>
  <c r="T40" i="59"/>
  <c r="H22" i="54"/>
  <c r="C18" i="71"/>
  <c r="O16" i="71"/>
  <c r="O18" i="71" s="1"/>
  <c r="N86" i="59"/>
  <c r="T94" i="59"/>
  <c r="T101" i="59" s="1"/>
  <c r="Q111" i="59"/>
  <c r="Q141" i="59" s="1"/>
  <c r="T75" i="59" l="1"/>
  <c r="H22" i="61"/>
  <c r="H29" i="61"/>
  <c r="O104" i="59"/>
  <c r="O111" i="59" s="1"/>
  <c r="O141" i="59" s="1"/>
  <c r="O143" i="59" s="1"/>
  <c r="N55" i="100" s="1"/>
  <c r="O78" i="59"/>
  <c r="S141" i="59"/>
  <c r="Q143" i="59"/>
  <c r="K22" i="54"/>
  <c r="L22" i="54" s="1"/>
  <c r="P22" i="54"/>
  <c r="N22" i="54"/>
  <c r="M22" i="54"/>
  <c r="I22" i="54"/>
  <c r="Q22" i="54"/>
  <c r="O22" i="54"/>
  <c r="L38" i="81"/>
  <c r="L41" i="81" s="1"/>
  <c r="J41" i="81"/>
  <c r="J22" i="72"/>
  <c r="N20" i="72"/>
  <c r="J42" i="81"/>
  <c r="J45" i="81" s="1"/>
  <c r="J48" i="81" s="1"/>
  <c r="K45" i="81"/>
  <c r="N104" i="59"/>
  <c r="N78" i="59"/>
  <c r="T78" i="59" s="1"/>
  <c r="T86" i="59"/>
  <c r="N66" i="59"/>
  <c r="T66" i="59" s="1"/>
  <c r="L45" i="81" l="1"/>
  <c r="L48" i="81"/>
  <c r="L42" i="81"/>
  <c r="N111" i="59"/>
  <c r="N141" i="59" s="1"/>
  <c r="H20" i="61"/>
  <c r="H19" i="61"/>
  <c r="T104" i="59"/>
  <c r="T111" i="59" s="1"/>
  <c r="T141" i="59" s="1"/>
  <c r="N22" i="72"/>
  <c r="E57" i="78"/>
  <c r="H11" i="80"/>
  <c r="K11" i="58"/>
  <c r="S143" i="59"/>
  <c r="R58" i="91" l="1"/>
  <c r="L57" i="78"/>
  <c r="F57" i="78"/>
  <c r="E39" i="78"/>
  <c r="P141" i="59"/>
  <c r="N143" i="59"/>
  <c r="N47" i="100" l="1"/>
  <c r="G11" i="80"/>
  <c r="T143" i="59"/>
  <c r="J11" i="58"/>
  <c r="P143" i="59"/>
  <c r="D39" i="78" l="1"/>
  <c r="L11" i="58"/>
  <c r="G39" i="78" l="1"/>
  <c r="H39" i="78" s="1"/>
  <c r="L39" i="78" s="1"/>
  <c r="F39" i="78"/>
  <c r="W28" i="59" l="1"/>
  <c r="V28" i="59" l="1"/>
  <c r="K24" i="54" l="1"/>
  <c r="I24" i="54"/>
  <c r="L24" i="54" l="1"/>
  <c r="N51" i="59" l="1"/>
  <c r="T51" i="59" s="1"/>
  <c r="N52" i="59"/>
  <c r="T52" i="59" s="1"/>
  <c r="O52" i="59"/>
  <c r="O53" i="59"/>
  <c r="N53" i="59"/>
  <c r="T53" i="59" s="1"/>
  <c r="O54" i="59"/>
  <c r="O51" i="59"/>
  <c r="N54" i="59"/>
  <c r="T54" i="59" s="1"/>
  <c r="E36" i="67" l="1"/>
  <c r="K11" i="65" l="1"/>
  <c r="E38" i="67"/>
  <c r="E40" i="67" s="1"/>
  <c r="E41" i="78" l="1"/>
  <c r="J14" i="65"/>
  <c r="D41" i="78" l="1"/>
  <c r="G41" i="78" s="1"/>
  <c r="H41" i="78" s="1"/>
  <c r="L41" i="78" s="1"/>
  <c r="F41" i="78" l="1"/>
  <c r="N31" i="81" l="1"/>
  <c r="R31" i="81" s="1"/>
  <c r="AH24" i="59"/>
  <c r="F6" i="100" l="1"/>
  <c r="I22" i="77" l="1"/>
  <c r="I26" i="77"/>
  <c r="I23" i="77"/>
  <c r="I12" i="77"/>
  <c r="H26" i="75" l="1"/>
  <c r="I13" i="77"/>
  <c r="I21" i="77"/>
  <c r="E21" i="69" l="1"/>
  <c r="K13" i="65" s="1"/>
  <c r="E44" i="68"/>
  <c r="E6" i="100"/>
  <c r="E42" i="78"/>
  <c r="I26" i="75"/>
  <c r="K26" i="58"/>
  <c r="M55" i="100" l="1"/>
  <c r="O55" i="100" s="1"/>
  <c r="E51" i="78"/>
  <c r="J26" i="58"/>
  <c r="D51" i="78" s="1"/>
  <c r="I11" i="77"/>
  <c r="I27" i="77" s="1"/>
  <c r="H27" i="77"/>
  <c r="K21" i="58" s="1"/>
  <c r="K12" i="65"/>
  <c r="E46" i="68"/>
  <c r="D42" i="78"/>
  <c r="L42" i="78"/>
  <c r="L26" i="58" l="1"/>
  <c r="M47" i="100"/>
  <c r="O47" i="100" s="1"/>
  <c r="G58" i="78" s="1"/>
  <c r="F51" i="78"/>
  <c r="G51" i="78"/>
  <c r="L51" i="78"/>
  <c r="P55" i="100"/>
  <c r="K10" i="65"/>
  <c r="K17" i="65"/>
  <c r="J21" i="58"/>
  <c r="D46" i="78" s="1"/>
  <c r="E46" i="78"/>
  <c r="K13" i="58" l="1"/>
  <c r="E40" i="78"/>
  <c r="L21" i="58"/>
  <c r="L46" i="78"/>
  <c r="F46" i="78"/>
  <c r="G46" i="78"/>
  <c r="H58" i="78"/>
  <c r="L58" i="78" s="1"/>
  <c r="L59" i="78" s="1"/>
  <c r="P47" i="100"/>
  <c r="P14" i="65" l="1"/>
  <c r="Q14" i="65" s="1"/>
  <c r="N14" i="65" l="1"/>
  <c r="L13" i="66" l="1"/>
  <c r="S14" i="65"/>
  <c r="T14" i="65" l="1"/>
  <c r="N13" i="66"/>
  <c r="U14" i="65" l="1"/>
  <c r="P13" i="66"/>
  <c r="V14" i="65" l="1"/>
  <c r="R13" i="66"/>
  <c r="W14" i="65" l="1"/>
  <c r="T13" i="66"/>
  <c r="G36" i="67" l="1"/>
  <c r="P11" i="65" l="1"/>
  <c r="G38" i="67"/>
  <c r="G40" i="67" s="1"/>
  <c r="H16" i="67" l="1"/>
  <c r="H12" i="67"/>
  <c r="H32" i="67"/>
  <c r="H34" i="67"/>
  <c r="H13" i="67"/>
  <c r="H22" i="67"/>
  <c r="H29" i="67"/>
  <c r="H20" i="68" l="1"/>
  <c r="M24" i="75"/>
  <c r="H12" i="68"/>
  <c r="M15" i="75"/>
  <c r="H31" i="68"/>
  <c r="H14" i="68"/>
  <c r="H22" i="68"/>
  <c r="H13" i="68"/>
  <c r="H16" i="68"/>
  <c r="H37" i="68"/>
  <c r="H11" i="67"/>
  <c r="H36" i="67" s="1"/>
  <c r="H38" i="67" s="1"/>
  <c r="H40" i="67" s="1"/>
  <c r="F36" i="67"/>
  <c r="H14" i="69"/>
  <c r="H15" i="68"/>
  <c r="H12" i="69"/>
  <c r="L26" i="75"/>
  <c r="P26" i="58" s="1"/>
  <c r="M22" i="75"/>
  <c r="F21" i="69"/>
  <c r="O13" i="65" s="1"/>
  <c r="H10" i="69"/>
  <c r="H11" i="69"/>
  <c r="M11" i="75"/>
  <c r="K26" i="75"/>
  <c r="F44" i="68"/>
  <c r="H11" i="68"/>
  <c r="M25" i="75"/>
  <c r="H17" i="68"/>
  <c r="M16" i="75"/>
  <c r="G21" i="69"/>
  <c r="P13" i="65" s="1"/>
  <c r="H42" i="68"/>
  <c r="M20" i="75"/>
  <c r="G44" i="68"/>
  <c r="H24" i="68"/>
  <c r="Q13" i="65" l="1"/>
  <c r="H44" i="68"/>
  <c r="H46" i="68" s="1"/>
  <c r="O26" i="58"/>
  <c r="Q26" i="58" s="1"/>
  <c r="M26" i="75"/>
  <c r="N26" i="75" s="1"/>
  <c r="P12" i="65"/>
  <c r="P17" i="65" s="1"/>
  <c r="P13" i="58" s="1"/>
  <c r="G46" i="68"/>
  <c r="O12" i="65"/>
  <c r="F46" i="68"/>
  <c r="O11" i="65"/>
  <c r="F38" i="67"/>
  <c r="F40" i="67" s="1"/>
  <c r="H21" i="69"/>
  <c r="Q12" i="65" l="1"/>
  <c r="Q11" i="65"/>
  <c r="O17" i="65"/>
  <c r="O13" i="58" s="1"/>
  <c r="Q13" i="58" s="1"/>
  <c r="N26" i="58"/>
  <c r="R26" i="58" s="1"/>
  <c r="Q17" i="65" l="1"/>
  <c r="W15" i="81" l="1"/>
  <c r="AO28" i="59" l="1"/>
  <c r="AL28" i="59"/>
  <c r="AP28" i="59"/>
  <c r="AV28" i="59"/>
  <c r="AI28" i="59"/>
  <c r="AJ28" i="59"/>
  <c r="AR28" i="59"/>
  <c r="AS28" i="59"/>
  <c r="AM28" i="59"/>
  <c r="AU28" i="59"/>
  <c r="V15" i="81" l="1"/>
  <c r="T15" i="81"/>
  <c r="U15" i="81"/>
  <c r="S15" i="81" l="1"/>
  <c r="U31" i="70" l="1"/>
  <c r="K57" i="70"/>
  <c r="U57" i="70"/>
  <c r="P57" i="70"/>
  <c r="U29" i="117"/>
  <c r="U27" i="117"/>
  <c r="U25" i="117"/>
  <c r="U23" i="117"/>
  <c r="U22" i="117"/>
  <c r="U21" i="117"/>
  <c r="U19" i="117"/>
  <c r="U15" i="117"/>
  <c r="T56" i="117"/>
  <c r="T55" i="117"/>
  <c r="T54" i="117"/>
  <c r="T53" i="117"/>
  <c r="T52" i="117"/>
  <c r="T51" i="117"/>
  <c r="T50" i="117"/>
  <c r="T49" i="117"/>
  <c r="T48" i="117"/>
  <c r="T47" i="117"/>
  <c r="T46" i="117"/>
  <c r="T45" i="117"/>
  <c r="T44" i="117"/>
  <c r="T43" i="117"/>
  <c r="T42" i="117"/>
  <c r="U56" i="117"/>
  <c r="U55" i="117"/>
  <c r="U53" i="117"/>
  <c r="U52" i="117"/>
  <c r="U51" i="117"/>
  <c r="U50" i="117"/>
  <c r="U49" i="117"/>
  <c r="U48" i="117"/>
  <c r="U47" i="117"/>
  <c r="U46" i="117"/>
  <c r="U45" i="117"/>
  <c r="U44" i="117"/>
  <c r="U43" i="117"/>
  <c r="U42" i="117"/>
  <c r="U41" i="117"/>
  <c r="U40" i="117"/>
  <c r="P56" i="117"/>
  <c r="P55" i="117"/>
  <c r="P54" i="117"/>
  <c r="P53" i="117"/>
  <c r="P52" i="117"/>
  <c r="P51" i="117"/>
  <c r="P50" i="117"/>
  <c r="P49" i="117"/>
  <c r="P47" i="117"/>
  <c r="P46" i="117"/>
  <c r="P45" i="117"/>
  <c r="P44" i="117"/>
  <c r="P43" i="117"/>
  <c r="P42" i="117"/>
  <c r="P41" i="117"/>
  <c r="O51" i="117"/>
  <c r="O43" i="117"/>
  <c r="O42" i="117"/>
  <c r="J51" i="117"/>
  <c r="J50" i="117"/>
  <c r="J49" i="117"/>
  <c r="K56" i="117"/>
  <c r="K55" i="117"/>
  <c r="K54" i="117"/>
  <c r="K53" i="117"/>
  <c r="K52" i="117"/>
  <c r="K51" i="117"/>
  <c r="K50" i="117"/>
  <c r="K49" i="117"/>
  <c r="K48" i="117"/>
  <c r="K47" i="117"/>
  <c r="K46" i="117"/>
  <c r="K45" i="117"/>
  <c r="K44" i="117"/>
  <c r="K43" i="117"/>
  <c r="K42" i="117"/>
  <c r="K41" i="117"/>
  <c r="J44" i="117" l="1"/>
  <c r="J52" i="117"/>
  <c r="O44" i="117"/>
  <c r="O52" i="117"/>
  <c r="U54" i="117"/>
  <c r="U57" i="117" s="1"/>
  <c r="U18" i="117"/>
  <c r="U26" i="117"/>
  <c r="J45" i="117"/>
  <c r="J53" i="117"/>
  <c r="U33" i="104"/>
  <c r="J41" i="117"/>
  <c r="J46" i="117"/>
  <c r="J54" i="117"/>
  <c r="O46" i="117"/>
  <c r="O54" i="117"/>
  <c r="Z33" i="104"/>
  <c r="U20" i="117"/>
  <c r="U28" i="117"/>
  <c r="O45" i="117"/>
  <c r="P40" i="117"/>
  <c r="J47" i="117"/>
  <c r="J55" i="117"/>
  <c r="O47" i="117"/>
  <c r="O55" i="117"/>
  <c r="O33" i="104"/>
  <c r="J48" i="117"/>
  <c r="J56" i="117"/>
  <c r="O48" i="117"/>
  <c r="O56" i="117"/>
  <c r="U14" i="117"/>
  <c r="F86" i="104"/>
  <c r="U30" i="117"/>
  <c r="O53" i="117"/>
  <c r="O49" i="117"/>
  <c r="K33" i="104"/>
  <c r="J42" i="117"/>
  <c r="O50" i="117"/>
  <c r="U16" i="117"/>
  <c r="U24" i="117"/>
  <c r="P33" i="104"/>
  <c r="K40" i="117"/>
  <c r="K57" i="117" s="1"/>
  <c r="J43" i="117"/>
  <c r="U17" i="117"/>
  <c r="J57" i="70"/>
  <c r="J40" i="117"/>
  <c r="P48" i="117"/>
  <c r="J57" i="117" l="1"/>
  <c r="T41" i="117"/>
  <c r="T57" i="70"/>
  <c r="T31" i="70"/>
  <c r="O41" i="117"/>
  <c r="O57" i="70"/>
  <c r="U31" i="117"/>
  <c r="J33" i="104"/>
  <c r="Q12" i="93"/>
  <c r="P57" i="117"/>
  <c r="Y33" i="104" l="1"/>
  <c r="T40" i="117"/>
  <c r="T57" i="117" s="1"/>
  <c r="Q14" i="93"/>
  <c r="Q15" i="93" s="1"/>
  <c r="T33" i="104"/>
  <c r="O40" i="117"/>
  <c r="O57" i="117" s="1"/>
  <c r="R12" i="93" l="1"/>
  <c r="S12" i="93"/>
  <c r="F56" i="55"/>
  <c r="O17" i="54"/>
  <c r="S14" i="93" l="1"/>
  <c r="S15" i="93" s="1"/>
  <c r="R14" i="93"/>
  <c r="R15" i="93" s="1"/>
  <c r="P17" i="54" l="1"/>
  <c r="G56" i="55"/>
  <c r="Q17" i="54"/>
  <c r="H56" i="55"/>
  <c r="AC35" i="59" l="1"/>
  <c r="AC80" i="59"/>
  <c r="AC83" i="59"/>
  <c r="AC34" i="59"/>
  <c r="AC79" i="59"/>
  <c r="AC33" i="59"/>
  <c r="AB83" i="59"/>
  <c r="AB79" i="59"/>
  <c r="AB34" i="59"/>
  <c r="AB80" i="59"/>
  <c r="AB35" i="59"/>
  <c r="AD23" i="59"/>
  <c r="AB33" i="59"/>
  <c r="AB36" i="59" l="1"/>
  <c r="AD33" i="59"/>
  <c r="AC36" i="59"/>
  <c r="AD79" i="59"/>
  <c r="AD84" i="59"/>
  <c r="AD34" i="59"/>
  <c r="AD80" i="59"/>
  <c r="AD35" i="59"/>
  <c r="AD81" i="59"/>
  <c r="AD83" i="59"/>
  <c r="AD82" i="59"/>
  <c r="P30" i="81"/>
  <c r="P16" i="81"/>
  <c r="AC37" i="59" l="1"/>
  <c r="P42" i="81"/>
  <c r="AD36" i="59"/>
  <c r="AD37" i="59" s="1"/>
  <c r="P44" i="81"/>
  <c r="P43" i="81"/>
  <c r="AB37" i="59"/>
  <c r="P38" i="81" l="1"/>
  <c r="P45" i="81"/>
  <c r="P48" i="81" l="1"/>
  <c r="AJ69" i="59" l="1"/>
  <c r="AI69" i="59"/>
  <c r="AM69" i="59"/>
  <c r="AL69" i="59"/>
  <c r="AO69" i="59" l="1"/>
  <c r="AP69" i="59"/>
  <c r="AO56" i="59" l="1"/>
  <c r="AO64" i="59"/>
  <c r="AU64" i="59"/>
  <c r="AU56" i="59"/>
  <c r="AI64" i="59"/>
  <c r="AI56" i="59"/>
  <c r="AM64" i="59"/>
  <c r="AM56" i="59"/>
  <c r="AL56" i="59"/>
  <c r="AL64" i="59"/>
  <c r="AR64" i="59"/>
  <c r="AR56" i="59"/>
  <c r="AS69" i="59"/>
  <c r="AL95" i="59" l="1"/>
  <c r="AL96" i="59"/>
  <c r="AU96" i="59"/>
  <c r="AU95" i="59"/>
  <c r="AV56" i="59"/>
  <c r="AV64" i="59"/>
  <c r="AP56" i="59"/>
  <c r="AP64" i="59"/>
  <c r="AS56" i="59"/>
  <c r="AS64" i="59"/>
  <c r="AJ64" i="59"/>
  <c r="AJ56" i="59"/>
  <c r="AO95" i="59"/>
  <c r="AO96" i="59"/>
  <c r="AM95" i="59"/>
  <c r="AM96" i="59"/>
  <c r="AR95" i="59"/>
  <c r="AR96" i="59"/>
  <c r="AI96" i="59"/>
  <c r="AI95" i="59"/>
  <c r="AV69" i="59"/>
  <c r="AR69" i="59"/>
  <c r="AU69" i="59"/>
  <c r="AN96" i="59" l="1"/>
  <c r="AN95" i="59"/>
  <c r="AI80" i="59"/>
  <c r="AI82" i="59"/>
  <c r="AI84" i="59"/>
  <c r="AI81" i="59"/>
  <c r="AI79" i="59"/>
  <c r="AI83" i="59"/>
  <c r="AJ96" i="59"/>
  <c r="AK96" i="59" s="1"/>
  <c r="AJ95" i="59"/>
  <c r="AK95" i="59" s="1"/>
  <c r="AS95" i="59"/>
  <c r="AT95" i="59" s="1"/>
  <c r="AS96" i="59"/>
  <c r="AT96" i="59" s="1"/>
  <c r="AP95" i="59"/>
  <c r="AQ95" i="59" s="1"/>
  <c r="AP96" i="59"/>
  <c r="AQ96" i="59" s="1"/>
  <c r="AV95" i="59"/>
  <c r="AW95" i="59" s="1"/>
  <c r="AV96" i="59"/>
  <c r="AW96" i="59" s="1"/>
  <c r="AJ82" i="59" l="1"/>
  <c r="AJ83" i="59"/>
  <c r="AJ84" i="59"/>
  <c r="AJ81" i="59"/>
  <c r="AK23" i="59"/>
  <c r="AJ80" i="59"/>
  <c r="AJ79" i="59"/>
  <c r="S30" i="81" l="1"/>
  <c r="AK82" i="59"/>
  <c r="AK80" i="59"/>
  <c r="AK33" i="59"/>
  <c r="AK35" i="59"/>
  <c r="AK84" i="59"/>
  <c r="AK83" i="59"/>
  <c r="AK79" i="59"/>
  <c r="AK81" i="59"/>
  <c r="AK34" i="59"/>
  <c r="S42" i="81" l="1"/>
  <c r="S44" i="81"/>
  <c r="S43" i="81"/>
  <c r="AK36" i="59"/>
  <c r="S45" i="81" l="1"/>
  <c r="S48" i="81" s="1"/>
  <c r="AM58" i="59" l="1"/>
  <c r="AL58" i="59"/>
  <c r="AP58" i="59"/>
  <c r="AO58" i="59"/>
  <c r="AS58" i="59"/>
  <c r="AR58" i="59"/>
  <c r="AV58" i="59"/>
  <c r="AU58" i="59"/>
  <c r="AJ58" i="59"/>
  <c r="AI58" i="59"/>
  <c r="AV62" i="59" l="1"/>
  <c r="AV100" i="59" s="1"/>
  <c r="AU62" i="59"/>
  <c r="AU100" i="59" s="1"/>
  <c r="AV61" i="59"/>
  <c r="AV99" i="59" s="1"/>
  <c r="AU61" i="59"/>
  <c r="AU99" i="59" s="1"/>
  <c r="AV57" i="59"/>
  <c r="AU57" i="59"/>
  <c r="AS62" i="59"/>
  <c r="AS100" i="59" s="1"/>
  <c r="AR62" i="59"/>
  <c r="AR100" i="59" s="1"/>
  <c r="AS61" i="59"/>
  <c r="AS99" i="59" s="1"/>
  <c r="AR61" i="59"/>
  <c r="AR99" i="59" s="1"/>
  <c r="AS57" i="59"/>
  <c r="AR57" i="59"/>
  <c r="AP62" i="59"/>
  <c r="AP100" i="59" s="1"/>
  <c r="AO62" i="59"/>
  <c r="AO100" i="59" s="1"/>
  <c r="AP61" i="59"/>
  <c r="AP99" i="59" s="1"/>
  <c r="AO61" i="59"/>
  <c r="AO99" i="59" s="1"/>
  <c r="AP57" i="59"/>
  <c r="AO57" i="59"/>
  <c r="AM62" i="59"/>
  <c r="AM100" i="59" s="1"/>
  <c r="AL62" i="59"/>
  <c r="AL100" i="59" s="1"/>
  <c r="AM61" i="59"/>
  <c r="AM99" i="59" s="1"/>
  <c r="AL61" i="59"/>
  <c r="AL99" i="59" s="1"/>
  <c r="AM57" i="59"/>
  <c r="AL57" i="59"/>
  <c r="AJ62" i="59"/>
  <c r="AJ100" i="59" s="1"/>
  <c r="AI62" i="59"/>
  <c r="AI100" i="59" s="1"/>
  <c r="AJ61" i="59"/>
  <c r="AJ99" i="59" s="1"/>
  <c r="AI61" i="59"/>
  <c r="AI99" i="59" s="1"/>
  <c r="AJ60" i="59"/>
  <c r="AJ98" i="59" s="1"/>
  <c r="AI60" i="59"/>
  <c r="AI98" i="59" s="1"/>
  <c r="AJ59" i="59"/>
  <c r="AJ97" i="59" s="1"/>
  <c r="AI59" i="59"/>
  <c r="AI97" i="59" s="1"/>
  <c r="AJ57" i="59"/>
  <c r="AI57" i="59"/>
  <c r="AQ100" i="59" l="1"/>
  <c r="AK98" i="59"/>
  <c r="AN99" i="59"/>
  <c r="AQ99" i="59"/>
  <c r="AK99" i="59"/>
  <c r="AN100" i="59"/>
  <c r="AK100" i="59"/>
  <c r="AT99" i="59"/>
  <c r="AW100" i="59"/>
  <c r="AW99" i="59"/>
  <c r="AT100" i="59"/>
  <c r="AK97" i="59"/>
  <c r="AL60" i="59"/>
  <c r="AL98" i="59" s="1"/>
  <c r="AU59" i="59"/>
  <c r="AU97" i="59" s="1"/>
  <c r="AM60" i="59"/>
  <c r="AM98" i="59" s="1"/>
  <c r="AV59" i="59"/>
  <c r="AV97" i="59" s="1"/>
  <c r="AL59" i="59"/>
  <c r="AL97" i="59" s="1"/>
  <c r="AO60" i="59"/>
  <c r="AO98" i="59" s="1"/>
  <c r="AM59" i="59"/>
  <c r="AM97" i="59" s="1"/>
  <c r="AP60" i="59"/>
  <c r="AP98" i="59" s="1"/>
  <c r="AO59" i="59"/>
  <c r="AO97" i="59" s="1"/>
  <c r="AR60" i="59"/>
  <c r="AR98" i="59" s="1"/>
  <c r="AP59" i="59"/>
  <c r="AP97" i="59" s="1"/>
  <c r="AS60" i="59"/>
  <c r="AS98" i="59" s="1"/>
  <c r="AR59" i="59"/>
  <c r="AR97" i="59" s="1"/>
  <c r="AU60" i="59"/>
  <c r="AU98" i="59" s="1"/>
  <c r="AS59" i="59"/>
  <c r="AS97" i="59" s="1"/>
  <c r="AV60" i="59"/>
  <c r="AV98" i="59" s="1"/>
  <c r="AQ98" i="59" l="1"/>
  <c r="AT97" i="59"/>
  <c r="AN97" i="59"/>
  <c r="AW98" i="59"/>
  <c r="AW97" i="59"/>
  <c r="AT98" i="59"/>
  <c r="AQ97" i="59"/>
  <c r="AN98" i="59"/>
  <c r="AN42" i="59"/>
  <c r="AJ34" i="59"/>
  <c r="AI34" i="59"/>
  <c r="AS80" i="59" l="1"/>
  <c r="AS84" i="59"/>
  <c r="AS79" i="59"/>
  <c r="AS82" i="59"/>
  <c r="AS81" i="59"/>
  <c r="AS83" i="59"/>
  <c r="AL83" i="59"/>
  <c r="AL84" i="59"/>
  <c r="AL80" i="59"/>
  <c r="AL81" i="59"/>
  <c r="AL79" i="59"/>
  <c r="AL82" i="59"/>
  <c r="AO79" i="59"/>
  <c r="AO83" i="59"/>
  <c r="AO81" i="59"/>
  <c r="AO84" i="59"/>
  <c r="AO80" i="59"/>
  <c r="AO82" i="59"/>
  <c r="AU84" i="59"/>
  <c r="AU80" i="59"/>
  <c r="AU82" i="59"/>
  <c r="AU79" i="59"/>
  <c r="AU83" i="59"/>
  <c r="AU81" i="59"/>
  <c r="AP82" i="59"/>
  <c r="AP83" i="59"/>
  <c r="AP81" i="59"/>
  <c r="AP79" i="59"/>
  <c r="AP84" i="59"/>
  <c r="AP80" i="59"/>
  <c r="AV84" i="59"/>
  <c r="AV83" i="59"/>
  <c r="AV82" i="59"/>
  <c r="AV80" i="59"/>
  <c r="AV81" i="59"/>
  <c r="AV79" i="59"/>
  <c r="AM80" i="59"/>
  <c r="AM81" i="59"/>
  <c r="AM84" i="59"/>
  <c r="AM79" i="59"/>
  <c r="AM82" i="59"/>
  <c r="AM83" i="59"/>
  <c r="AR84" i="59"/>
  <c r="AR80" i="59"/>
  <c r="AR81" i="59"/>
  <c r="AR79" i="59"/>
  <c r="AR82" i="59"/>
  <c r="AR83" i="59"/>
  <c r="AQ42" i="59"/>
  <c r="U57" i="81" s="1"/>
  <c r="AW42" i="59"/>
  <c r="W57" i="81" s="1"/>
  <c r="AJ33" i="59"/>
  <c r="AR32" i="59"/>
  <c r="AT42" i="59"/>
  <c r="AS35" i="59"/>
  <c r="AU35" i="59"/>
  <c r="AI35" i="59"/>
  <c r="AV32" i="59"/>
  <c r="AJ35" i="59"/>
  <c r="AL32" i="59"/>
  <c r="T57" i="81"/>
  <c r="AM32" i="59"/>
  <c r="AO32" i="59"/>
  <c r="AI33" i="59"/>
  <c r="AP35" i="59"/>
  <c r="AK42" i="59"/>
  <c r="AV33" i="59"/>
  <c r="AV34" i="59"/>
  <c r="AI78" i="59"/>
  <c r="AO33" i="59"/>
  <c r="AO34" i="59"/>
  <c r="AQ23" i="59"/>
  <c r="AL33" i="59"/>
  <c r="AN23" i="59"/>
  <c r="AL34" i="59"/>
  <c r="AP33" i="59"/>
  <c r="AP34" i="59"/>
  <c r="AT23" i="59"/>
  <c r="AR33" i="59"/>
  <c r="AR34" i="59"/>
  <c r="AM33" i="59"/>
  <c r="AM34" i="59"/>
  <c r="AS33" i="59"/>
  <c r="AS34" i="59"/>
  <c r="AW23" i="59"/>
  <c r="AU34" i="59"/>
  <c r="AU33" i="59"/>
  <c r="AU32" i="59" l="1"/>
  <c r="AL35" i="59"/>
  <c r="AR35" i="59"/>
  <c r="AR36" i="59" s="1"/>
  <c r="AR37" i="59" s="1"/>
  <c r="AS32" i="59"/>
  <c r="AI36" i="59"/>
  <c r="AI37" i="59" s="1"/>
  <c r="G12" i="73" s="1"/>
  <c r="AI32" i="59"/>
  <c r="AS36" i="59"/>
  <c r="AS37" i="59" s="1"/>
  <c r="AV35" i="59"/>
  <c r="AV36" i="59" s="1"/>
  <c r="AV37" i="59" s="1"/>
  <c r="AM35" i="59"/>
  <c r="AM36" i="59" s="1"/>
  <c r="AM37" i="59" s="1"/>
  <c r="V57" i="81"/>
  <c r="AP32" i="59"/>
  <c r="AO35" i="59"/>
  <c r="AO36" i="59" s="1"/>
  <c r="AO37" i="59" s="1"/>
  <c r="AJ36" i="59"/>
  <c r="AJ37" i="59" s="1"/>
  <c r="S57" i="81"/>
  <c r="AJ32" i="59"/>
  <c r="AW34" i="59"/>
  <c r="AW79" i="59"/>
  <c r="AW80" i="59"/>
  <c r="W30" i="81"/>
  <c r="AW33" i="59"/>
  <c r="AW84" i="59"/>
  <c r="AW83" i="59"/>
  <c r="AW81" i="59"/>
  <c r="AW82" i="59"/>
  <c r="AW35" i="59"/>
  <c r="AN83" i="59"/>
  <c r="AN79" i="59"/>
  <c r="AN82" i="59"/>
  <c r="AN34" i="59"/>
  <c r="AN80" i="59"/>
  <c r="AN84" i="59"/>
  <c r="AN81" i="59"/>
  <c r="T30" i="81"/>
  <c r="AN33" i="59"/>
  <c r="AN35" i="59"/>
  <c r="AQ34" i="59"/>
  <c r="AQ79" i="59"/>
  <c r="AQ83" i="59"/>
  <c r="AQ81" i="59"/>
  <c r="AQ35" i="59"/>
  <c r="AQ80" i="59"/>
  <c r="AQ84" i="59"/>
  <c r="AQ82" i="59"/>
  <c r="AQ33" i="59"/>
  <c r="U30" i="81"/>
  <c r="AI66" i="59"/>
  <c r="AI104" i="59"/>
  <c r="AI94" i="59"/>
  <c r="AU36" i="59"/>
  <c r="AU37" i="59" s="1"/>
  <c r="AL36" i="59"/>
  <c r="AL37" i="59" s="1"/>
  <c r="V30" i="81"/>
  <c r="AT35" i="59"/>
  <c r="AT83" i="59"/>
  <c r="AT81" i="59"/>
  <c r="AT80" i="59"/>
  <c r="AT34" i="59"/>
  <c r="AT84" i="59"/>
  <c r="AT33" i="59"/>
  <c r="AT79" i="59"/>
  <c r="AT82" i="59"/>
  <c r="AP36" i="59"/>
  <c r="AP37" i="59" s="1"/>
  <c r="AK37" i="59" l="1"/>
  <c r="F32" i="71" s="1"/>
  <c r="F34" i="71" s="1"/>
  <c r="AT37" i="59"/>
  <c r="G44" i="73"/>
  <c r="G40" i="74" s="1"/>
  <c r="G42" i="74" s="1"/>
  <c r="G14" i="73"/>
  <c r="G11" i="74"/>
  <c r="G13" i="74" s="1"/>
  <c r="AQ36" i="59"/>
  <c r="W16" i="81"/>
  <c r="AQ37" i="59"/>
  <c r="G34" i="73"/>
  <c r="G54" i="73"/>
  <c r="AW37" i="59"/>
  <c r="U42" i="81"/>
  <c r="U43" i="81"/>
  <c r="U44" i="81"/>
  <c r="U26" i="81"/>
  <c r="U16" i="81"/>
  <c r="AN36" i="59"/>
  <c r="G23" i="73"/>
  <c r="AN37" i="59"/>
  <c r="V44" i="81"/>
  <c r="V42" i="81"/>
  <c r="V43" i="81"/>
  <c r="AI101" i="59"/>
  <c r="T42" i="81"/>
  <c r="T44" i="81"/>
  <c r="T43" i="81"/>
  <c r="T26" i="81"/>
  <c r="AW36" i="59"/>
  <c r="V26" i="81"/>
  <c r="AT36" i="59"/>
  <c r="W26" i="81"/>
  <c r="AI111" i="59"/>
  <c r="W42" i="81"/>
  <c r="W43" i="81"/>
  <c r="W44" i="81"/>
  <c r="V16" i="81"/>
  <c r="I32" i="71" l="1"/>
  <c r="I34" i="71" s="1"/>
  <c r="J32" i="71"/>
  <c r="J34" i="71" s="1"/>
  <c r="N32" i="71"/>
  <c r="N34" i="71" s="1"/>
  <c r="D32" i="71"/>
  <c r="D34" i="71" s="1"/>
  <c r="L32" i="71"/>
  <c r="L34" i="71" s="1"/>
  <c r="E32" i="71"/>
  <c r="E34" i="71" s="1"/>
  <c r="K32" i="71"/>
  <c r="K34" i="71" s="1"/>
  <c r="M32" i="71"/>
  <c r="M34" i="71" s="1"/>
  <c r="G32" i="71"/>
  <c r="G34" i="71" s="1"/>
  <c r="C32" i="71"/>
  <c r="C34" i="71" s="1"/>
  <c r="H32" i="71"/>
  <c r="H34" i="71" s="1"/>
  <c r="G46" i="73"/>
  <c r="J40" i="71"/>
  <c r="J42" i="71" s="1"/>
  <c r="I40" i="71"/>
  <c r="I42" i="71" s="1"/>
  <c r="E40" i="71"/>
  <c r="E42" i="71" s="1"/>
  <c r="D40" i="71"/>
  <c r="D42" i="71" s="1"/>
  <c r="H40" i="71"/>
  <c r="H42" i="71" s="1"/>
  <c r="G40" i="71"/>
  <c r="G42" i="71" s="1"/>
  <c r="M40" i="71"/>
  <c r="M42" i="71" s="1"/>
  <c r="L40" i="71"/>
  <c r="L42" i="71" s="1"/>
  <c r="C40" i="71"/>
  <c r="C42" i="71" s="1"/>
  <c r="N40" i="71"/>
  <c r="N42" i="71" s="1"/>
  <c r="F40" i="71"/>
  <c r="F42" i="71" s="1"/>
  <c r="K40" i="71"/>
  <c r="K42" i="71" s="1"/>
  <c r="N64" i="71"/>
  <c r="N66" i="71" s="1"/>
  <c r="F64" i="71"/>
  <c r="F66" i="71" s="1"/>
  <c r="M64" i="71"/>
  <c r="M66" i="71" s="1"/>
  <c r="E64" i="71"/>
  <c r="E66" i="71" s="1"/>
  <c r="I64" i="71"/>
  <c r="I66" i="71" s="1"/>
  <c r="L64" i="71"/>
  <c r="L66" i="71" s="1"/>
  <c r="D64" i="71"/>
  <c r="D66" i="71" s="1"/>
  <c r="K64" i="71"/>
  <c r="K66" i="71" s="1"/>
  <c r="C64" i="71"/>
  <c r="C66" i="71" s="1"/>
  <c r="G64" i="71"/>
  <c r="G66" i="71" s="1"/>
  <c r="J64" i="71"/>
  <c r="J66" i="71" s="1"/>
  <c r="H64" i="71"/>
  <c r="H66" i="71" s="1"/>
  <c r="J56" i="71"/>
  <c r="J58" i="71" s="1"/>
  <c r="I56" i="71"/>
  <c r="I58" i="71" s="1"/>
  <c r="L56" i="71"/>
  <c r="L58" i="71" s="1"/>
  <c r="C56" i="71"/>
  <c r="C58" i="71" s="1"/>
  <c r="H56" i="71"/>
  <c r="H58" i="71" s="1"/>
  <c r="D56" i="71"/>
  <c r="D58" i="71" s="1"/>
  <c r="G56" i="71"/>
  <c r="G58" i="71" s="1"/>
  <c r="M56" i="71"/>
  <c r="M58" i="71" s="1"/>
  <c r="N56" i="71"/>
  <c r="N58" i="71" s="1"/>
  <c r="F56" i="71"/>
  <c r="F58" i="71" s="1"/>
  <c r="E56" i="71"/>
  <c r="E58" i="71" s="1"/>
  <c r="K56" i="71"/>
  <c r="K58" i="71" s="1"/>
  <c r="N48" i="71"/>
  <c r="N50" i="71" s="1"/>
  <c r="F48" i="71"/>
  <c r="F50" i="71" s="1"/>
  <c r="M48" i="71"/>
  <c r="M50" i="71" s="1"/>
  <c r="E48" i="71"/>
  <c r="E50" i="71" s="1"/>
  <c r="L48" i="71"/>
  <c r="L50" i="71" s="1"/>
  <c r="D48" i="71"/>
  <c r="D50" i="71" s="1"/>
  <c r="I48" i="71"/>
  <c r="I50" i="71" s="1"/>
  <c r="G48" i="71"/>
  <c r="G50" i="71" s="1"/>
  <c r="K48" i="71"/>
  <c r="K50" i="71" s="1"/>
  <c r="C48" i="71"/>
  <c r="C50" i="71" s="1"/>
  <c r="J48" i="71"/>
  <c r="J50" i="71" s="1"/>
  <c r="H48" i="71"/>
  <c r="H50" i="71" s="1"/>
  <c r="V45" i="81"/>
  <c r="V48" i="81" s="1"/>
  <c r="U45" i="81"/>
  <c r="U48" i="81" s="1"/>
  <c r="G36" i="73"/>
  <c r="G31" i="74"/>
  <c r="G33" i="74" s="1"/>
  <c r="W45" i="81"/>
  <c r="W48" i="81" s="1"/>
  <c r="T16" i="81"/>
  <c r="AI141" i="59"/>
  <c r="T45" i="81"/>
  <c r="T48" i="81" s="1"/>
  <c r="G25" i="73"/>
  <c r="G22" i="74"/>
  <c r="G24" i="74" s="1"/>
  <c r="G49" i="74"/>
  <c r="G51" i="74" s="1"/>
  <c r="G56" i="73"/>
  <c r="O32" i="71" l="1"/>
  <c r="O34" i="71" s="1"/>
  <c r="O64" i="71"/>
  <c r="O66" i="71" s="1"/>
  <c r="O40" i="71"/>
  <c r="O42" i="71" s="1"/>
  <c r="O48" i="71"/>
  <c r="O50" i="71" s="1"/>
  <c r="O56" i="71"/>
  <c r="O58" i="71" s="1"/>
  <c r="AI143" i="59"/>
  <c r="D12" i="75" s="1"/>
  <c r="H64" i="55" l="1"/>
  <c r="F64" i="55"/>
  <c r="G64" i="55"/>
  <c r="F47" i="104" l="1"/>
  <c r="F73" i="104" s="1"/>
  <c r="D73" i="104"/>
  <c r="F58" i="104"/>
  <c r="F84" i="104" s="1"/>
  <c r="D84" i="104"/>
  <c r="F54" i="104"/>
  <c r="F80" i="104" s="1"/>
  <c r="D80" i="104"/>
  <c r="F48" i="104"/>
  <c r="F74" i="104" s="1"/>
  <c r="D74" i="104"/>
  <c r="F56" i="104"/>
  <c r="F82" i="104" s="1"/>
  <c r="D82" i="104"/>
  <c r="F50" i="104"/>
  <c r="F76" i="104" s="1"/>
  <c r="D76" i="104"/>
  <c r="F46" i="104"/>
  <c r="F72" i="104" s="1"/>
  <c r="D72" i="104"/>
  <c r="F53" i="104" l="1"/>
  <c r="F79" i="104" s="1"/>
  <c r="D79" i="104"/>
  <c r="F51" i="104"/>
  <c r="F77" i="104" s="1"/>
  <c r="D77" i="104"/>
  <c r="F49" i="104"/>
  <c r="F75" i="104" s="1"/>
  <c r="D75" i="104"/>
  <c r="F44" i="104"/>
  <c r="D70" i="104"/>
  <c r="F45" i="104"/>
  <c r="F71" i="104" s="1"/>
  <c r="D71" i="104"/>
  <c r="F52" i="104"/>
  <c r="F78" i="104" s="1"/>
  <c r="D78" i="104"/>
  <c r="F57" i="104"/>
  <c r="F83" i="104" s="1"/>
  <c r="D83" i="104"/>
  <c r="F55" i="104"/>
  <c r="F81" i="104" s="1"/>
  <c r="D81" i="104"/>
  <c r="F70" i="104" l="1"/>
  <c r="F59" i="104"/>
  <c r="F85" i="104" s="1"/>
  <c r="F61" i="104" l="1"/>
  <c r="F87" i="104"/>
  <c r="W25" i="81"/>
  <c r="V25" i="81"/>
  <c r="U25" i="81" l="1"/>
  <c r="F56" i="117"/>
  <c r="F55" i="117"/>
  <c r="F54" i="117"/>
  <c r="F53" i="117"/>
  <c r="F52" i="117"/>
  <c r="F51" i="117"/>
  <c r="F50" i="117"/>
  <c r="F49" i="117"/>
  <c r="F48" i="117"/>
  <c r="F47" i="117"/>
  <c r="F46" i="117"/>
  <c r="F45" i="117"/>
  <c r="F44" i="117"/>
  <c r="F43" i="117"/>
  <c r="F42" i="117"/>
  <c r="F41" i="117"/>
  <c r="T25" i="81"/>
  <c r="F40" i="117" l="1"/>
  <c r="F57" i="117" s="1"/>
  <c r="F57" i="70"/>
  <c r="S25" i="81" l="1"/>
  <c r="S16" i="81" l="1"/>
  <c r="S26" i="81"/>
  <c r="S26" i="58" l="1"/>
  <c r="T26" i="58" l="1"/>
  <c r="S21" i="58"/>
  <c r="U26" i="58" l="1"/>
  <c r="T21" i="58"/>
  <c r="W26" i="58" l="1"/>
  <c r="V26" i="58"/>
  <c r="U21" i="58"/>
  <c r="W21" i="58" l="1"/>
  <c r="V21" i="58"/>
  <c r="D85" i="104" l="1"/>
  <c r="D87" i="104" s="1"/>
  <c r="J26" i="71" l="1"/>
  <c r="N26" i="71"/>
  <c r="L26" i="71"/>
  <c r="K26" i="71"/>
  <c r="M26" i="71"/>
  <c r="I26" i="71" l="1"/>
  <c r="G30" i="72" s="1"/>
  <c r="AJ94" i="59" l="1"/>
  <c r="AK94" i="59" s="1"/>
  <c r="AJ78" i="59"/>
  <c r="AJ104" i="59"/>
  <c r="AJ66" i="59"/>
  <c r="AK69" i="59"/>
  <c r="AK86" i="59"/>
  <c r="AK56" i="59"/>
  <c r="AJ111" i="59" l="1"/>
  <c r="E58" i="61"/>
  <c r="E59" i="61"/>
  <c r="AK104" i="59"/>
  <c r="AK111" i="59" s="1"/>
  <c r="AK78" i="59"/>
  <c r="AJ101" i="59"/>
  <c r="AK64" i="59"/>
  <c r="AK101" i="59" l="1"/>
  <c r="S53" i="81" s="1"/>
  <c r="AJ141" i="59"/>
  <c r="S11" i="58"/>
  <c r="AK66" i="59"/>
  <c r="AL78" i="59"/>
  <c r="AR78" i="59"/>
  <c r="AU78" i="59"/>
  <c r="AO78" i="59" l="1"/>
  <c r="AO66" i="59"/>
  <c r="AR94" i="59"/>
  <c r="AR66" i="59"/>
  <c r="AR104" i="59"/>
  <c r="AJ143" i="59"/>
  <c r="AK141" i="59"/>
  <c r="AK143" i="59" s="1"/>
  <c r="AO94" i="59"/>
  <c r="AO104" i="59"/>
  <c r="AU104" i="59"/>
  <c r="AU66" i="59"/>
  <c r="AU94" i="59"/>
  <c r="AL104" i="59"/>
  <c r="AL66" i="59"/>
  <c r="AL94" i="59"/>
  <c r="D12" i="73" l="1"/>
  <c r="D11" i="74" s="1"/>
  <c r="L11" i="80"/>
  <c r="AU101" i="59"/>
  <c r="G58" i="61"/>
  <c r="AO111" i="59"/>
  <c r="G59" i="61"/>
  <c r="AL111" i="59"/>
  <c r="F59" i="61"/>
  <c r="F58" i="61"/>
  <c r="AO101" i="59"/>
  <c r="AR101" i="59"/>
  <c r="AL101" i="59"/>
  <c r="H58" i="61"/>
  <c r="AR111" i="59"/>
  <c r="H59" i="61"/>
  <c r="AU111" i="59"/>
  <c r="I58" i="61"/>
  <c r="I59" i="61"/>
  <c r="K12" i="73" l="1"/>
  <c r="K11" i="74" s="1"/>
  <c r="K13" i="74" s="1"/>
  <c r="AO141" i="59"/>
  <c r="AR141" i="59"/>
  <c r="AU141" i="59"/>
  <c r="AL141" i="59"/>
  <c r="AM78" i="59"/>
  <c r="AP78" i="59"/>
  <c r="AS78" i="59"/>
  <c r="AV78" i="59"/>
  <c r="K14" i="73" l="1"/>
  <c r="AP66" i="59"/>
  <c r="AP94" i="59"/>
  <c r="AQ94" i="59" s="1"/>
  <c r="AP104" i="59"/>
  <c r="AP111" i="59" s="1"/>
  <c r="AQ69" i="59"/>
  <c r="AQ86" i="59"/>
  <c r="AQ56" i="59"/>
  <c r="AV94" i="59"/>
  <c r="AW94" i="59" s="1"/>
  <c r="AV104" i="59"/>
  <c r="AV111" i="59" s="1"/>
  <c r="AV66" i="59"/>
  <c r="AW86" i="59"/>
  <c r="AW69" i="59"/>
  <c r="AW56" i="59"/>
  <c r="AR143" i="59"/>
  <c r="AU143" i="59"/>
  <c r="AS94" i="59"/>
  <c r="AT94" i="59" s="1"/>
  <c r="AS66" i="59"/>
  <c r="AS104" i="59"/>
  <c r="AS111" i="59" s="1"/>
  <c r="AT86" i="59"/>
  <c r="AT69" i="59"/>
  <c r="AT56" i="59"/>
  <c r="AL143" i="59"/>
  <c r="AM94" i="59"/>
  <c r="AN94" i="59" s="1"/>
  <c r="AM104" i="59"/>
  <c r="AM111" i="59" s="1"/>
  <c r="AM66" i="59"/>
  <c r="AN69" i="59"/>
  <c r="AN86" i="59"/>
  <c r="AN56" i="59"/>
  <c r="AO143" i="59"/>
  <c r="AN78" i="59" l="1"/>
  <c r="AN104" i="59"/>
  <c r="AN111" i="59" s="1"/>
  <c r="AP141" i="59"/>
  <c r="U11" i="58"/>
  <c r="AV141" i="59"/>
  <c r="W11" i="58"/>
  <c r="AP101" i="59"/>
  <c r="AQ64" i="59"/>
  <c r="AV101" i="59"/>
  <c r="AW64" i="59"/>
  <c r="AW66" i="59" s="1"/>
  <c r="AT78" i="59"/>
  <c r="AT104" i="59"/>
  <c r="AT111" i="59" s="1"/>
  <c r="AM141" i="59"/>
  <c r="T11" i="58"/>
  <c r="AS141" i="59"/>
  <c r="V11" i="58"/>
  <c r="AS101" i="59"/>
  <c r="AT64" i="59"/>
  <c r="AT66" i="59" s="1"/>
  <c r="AQ78" i="59"/>
  <c r="AQ104" i="59"/>
  <c r="AQ111" i="59" s="1"/>
  <c r="AM101" i="59"/>
  <c r="AN64" i="59"/>
  <c r="AN66" i="59" s="1"/>
  <c r="AW78" i="59"/>
  <c r="AW104" i="59"/>
  <c r="AW111" i="59" s="1"/>
  <c r="AQ66" i="59" l="1"/>
  <c r="AQ101" i="59"/>
  <c r="AQ40" i="59" s="1"/>
  <c r="AM143" i="59"/>
  <c r="AN141" i="59"/>
  <c r="AN143" i="59" s="1"/>
  <c r="AP143" i="59"/>
  <c r="AQ141" i="59"/>
  <c r="AQ143" i="59" s="1"/>
  <c r="AV143" i="59"/>
  <c r="AW141" i="59"/>
  <c r="AW143" i="59" s="1"/>
  <c r="AS143" i="59"/>
  <c r="AT141" i="59"/>
  <c r="AT143" i="59" s="1"/>
  <c r="D34" i="73" l="1"/>
  <c r="K34" i="73" s="1"/>
  <c r="K31" i="74" s="1"/>
  <c r="K33" i="74" s="1"/>
  <c r="N11" i="80"/>
  <c r="D54" i="73"/>
  <c r="K54" i="73" s="1"/>
  <c r="K49" i="74" s="1"/>
  <c r="K51" i="74" s="1"/>
  <c r="P11" i="80"/>
  <c r="D23" i="73"/>
  <c r="D22" i="74" s="1"/>
  <c r="M11" i="80"/>
  <c r="D44" i="73"/>
  <c r="D40" i="74" s="1"/>
  <c r="O11" i="80"/>
  <c r="D31" i="74"/>
  <c r="U53" i="81"/>
  <c r="AW101" i="59"/>
  <c r="AW40" i="59" s="1"/>
  <c r="AT101" i="59"/>
  <c r="AT40" i="59" s="1"/>
  <c r="AN101" i="59"/>
  <c r="AN40" i="59" s="1"/>
  <c r="K56" i="73" l="1"/>
  <c r="K36" i="73"/>
  <c r="K44" i="73"/>
  <c r="K23" i="73"/>
  <c r="K25" i="73" s="1"/>
  <c r="D49" i="74"/>
  <c r="V53" i="81"/>
  <c r="W53" i="81"/>
  <c r="T53" i="81"/>
  <c r="K22" i="74" l="1"/>
  <c r="K24" i="74" s="1"/>
  <c r="K46" i="73"/>
  <c r="K40" i="74"/>
  <c r="K42" i="74" s="1"/>
  <c r="H16" i="104" l="1"/>
  <c r="T14" i="117"/>
  <c r="E44" i="104"/>
  <c r="E70" i="104" l="1"/>
  <c r="H44" i="104"/>
  <c r="I16" i="104"/>
  <c r="M16" i="104" l="1"/>
  <c r="I44" i="104"/>
  <c r="H70" i="104"/>
  <c r="I70" i="104" l="1"/>
  <c r="K44" i="104"/>
  <c r="J44" i="104"/>
  <c r="N16" i="104"/>
  <c r="J70" i="104" l="1"/>
  <c r="K70" i="104"/>
  <c r="R16" i="104"/>
  <c r="M44" i="104"/>
  <c r="S16" i="104" l="1"/>
  <c r="N44" i="104"/>
  <c r="M70" i="104"/>
  <c r="H32" i="104" l="1"/>
  <c r="I32" i="104" s="1"/>
  <c r="E60" i="104"/>
  <c r="E86" i="104" s="1"/>
  <c r="H86" i="104" s="1"/>
  <c r="T30" i="117"/>
  <c r="T22" i="117"/>
  <c r="H24" i="104"/>
  <c r="I24" i="104" s="1"/>
  <c r="E52" i="104"/>
  <c r="T29" i="117"/>
  <c r="H31" i="104"/>
  <c r="I31" i="104" s="1"/>
  <c r="E59" i="104"/>
  <c r="T21" i="117"/>
  <c r="H23" i="104"/>
  <c r="I23" i="104" s="1"/>
  <c r="E51" i="104"/>
  <c r="E77" i="104" s="1"/>
  <c r="H77" i="104" s="1"/>
  <c r="T28" i="117"/>
  <c r="H30" i="104"/>
  <c r="I30" i="104" s="1"/>
  <c r="E58" i="104"/>
  <c r="T20" i="117"/>
  <c r="H22" i="104"/>
  <c r="I22" i="104" s="1"/>
  <c r="E50" i="104"/>
  <c r="E76" i="104" s="1"/>
  <c r="H76" i="104" s="1"/>
  <c r="P44" i="104"/>
  <c r="O44" i="104"/>
  <c r="N70" i="104"/>
  <c r="T27" i="117"/>
  <c r="H29" i="104"/>
  <c r="I29" i="104" s="1"/>
  <c r="E57" i="104"/>
  <c r="E83" i="104" s="1"/>
  <c r="H83" i="104" s="1"/>
  <c r="T19" i="117"/>
  <c r="H21" i="104"/>
  <c r="I21" i="104" s="1"/>
  <c r="E49" i="104"/>
  <c r="T26" i="117"/>
  <c r="H28" i="104"/>
  <c r="I28" i="104" s="1"/>
  <c r="E56" i="104"/>
  <c r="E82" i="104" s="1"/>
  <c r="H82" i="104" s="1"/>
  <c r="T18" i="117"/>
  <c r="H20" i="104"/>
  <c r="I20" i="104" s="1"/>
  <c r="E48" i="104"/>
  <c r="T25" i="117"/>
  <c r="H27" i="104"/>
  <c r="I27" i="104" s="1"/>
  <c r="E55" i="104"/>
  <c r="E81" i="104" s="1"/>
  <c r="H81" i="104" s="1"/>
  <c r="T17" i="117"/>
  <c r="H19" i="104"/>
  <c r="I19" i="104" s="1"/>
  <c r="E47" i="104"/>
  <c r="W16" i="104"/>
  <c r="T24" i="117"/>
  <c r="H26" i="104"/>
  <c r="I26" i="104" s="1"/>
  <c r="E54" i="104"/>
  <c r="T16" i="117"/>
  <c r="H18" i="104"/>
  <c r="I18" i="104" s="1"/>
  <c r="E46" i="104"/>
  <c r="E72" i="104" s="1"/>
  <c r="H72" i="104" s="1"/>
  <c r="T23" i="117"/>
  <c r="H25" i="104"/>
  <c r="I25" i="104" s="1"/>
  <c r="E53" i="104"/>
  <c r="T15" i="117"/>
  <c r="H17" i="104"/>
  <c r="E45" i="104"/>
  <c r="H53" i="104" l="1"/>
  <c r="I53" i="104" s="1"/>
  <c r="I79" i="104" s="1"/>
  <c r="M22" i="104"/>
  <c r="N22" i="104" s="1"/>
  <c r="R22" i="104" s="1"/>
  <c r="S22" i="104" s="1"/>
  <c r="M23" i="104"/>
  <c r="N23" i="104" s="1"/>
  <c r="H52" i="104"/>
  <c r="I52" i="104" s="1"/>
  <c r="I78" i="104" s="1"/>
  <c r="M25" i="104"/>
  <c r="N25" i="104" s="1"/>
  <c r="H47" i="104"/>
  <c r="I47" i="104" s="1"/>
  <c r="I73" i="104" s="1"/>
  <c r="M24" i="104"/>
  <c r="N24" i="104" s="1"/>
  <c r="H54" i="104"/>
  <c r="I54" i="104" s="1"/>
  <c r="I80" i="104" s="1"/>
  <c r="M19" i="104"/>
  <c r="N19" i="104" s="1"/>
  <c r="H48" i="104"/>
  <c r="I48" i="104" s="1"/>
  <c r="H49" i="104"/>
  <c r="I49" i="104" s="1"/>
  <c r="E79" i="104"/>
  <c r="H79" i="104" s="1"/>
  <c r="M26" i="104"/>
  <c r="N26" i="104" s="1"/>
  <c r="M20" i="104"/>
  <c r="N20" i="104" s="1"/>
  <c r="M21" i="104"/>
  <c r="N21" i="104" s="1"/>
  <c r="O70" i="104"/>
  <c r="H58" i="104"/>
  <c r="I58" i="104" s="1"/>
  <c r="I84" i="104" s="1"/>
  <c r="H59" i="104"/>
  <c r="I59" i="104" s="1"/>
  <c r="E78" i="104"/>
  <c r="H78" i="104" s="1"/>
  <c r="H45" i="104"/>
  <c r="E61" i="104"/>
  <c r="E73" i="104"/>
  <c r="H73" i="104" s="1"/>
  <c r="R44" i="104"/>
  <c r="M30" i="104"/>
  <c r="N30" i="104" s="1"/>
  <c r="M31" i="104"/>
  <c r="N31" i="104" s="1"/>
  <c r="I17" i="104"/>
  <c r="H33" i="104"/>
  <c r="E80" i="104"/>
  <c r="H80" i="104" s="1"/>
  <c r="H55" i="104"/>
  <c r="I55" i="104" s="1"/>
  <c r="E74" i="104"/>
  <c r="H74" i="104" s="1"/>
  <c r="E75" i="104"/>
  <c r="H75" i="104" s="1"/>
  <c r="T31" i="117"/>
  <c r="H46" i="104"/>
  <c r="I46" i="104" s="1"/>
  <c r="I72" i="104" s="1"/>
  <c r="X16" i="104"/>
  <c r="M27" i="104"/>
  <c r="N27" i="104" s="1"/>
  <c r="H56" i="104"/>
  <c r="I56" i="104" s="1"/>
  <c r="H57" i="104"/>
  <c r="I57" i="104" s="1"/>
  <c r="I83" i="104" s="1"/>
  <c r="P70" i="104"/>
  <c r="E84" i="104"/>
  <c r="H84" i="104" s="1"/>
  <c r="E85" i="104"/>
  <c r="H85" i="104" s="1"/>
  <c r="H60" i="104"/>
  <c r="I60" i="104" s="1"/>
  <c r="E71" i="104"/>
  <c r="M18" i="104"/>
  <c r="N18" i="104" s="1"/>
  <c r="M28" i="104"/>
  <c r="N28" i="104" s="1"/>
  <c r="M29" i="104"/>
  <c r="N29" i="104" s="1"/>
  <c r="H50" i="104"/>
  <c r="I50" i="104" s="1"/>
  <c r="H51" i="104"/>
  <c r="I51" i="104" s="1"/>
  <c r="M32" i="104"/>
  <c r="N32" i="104" s="1"/>
  <c r="R29" i="104" l="1"/>
  <c r="S29" i="104" s="1"/>
  <c r="O12" i="93"/>
  <c r="R30" i="104"/>
  <c r="S30" i="104" s="1"/>
  <c r="R26" i="104"/>
  <c r="S26" i="104" s="1"/>
  <c r="K49" i="104"/>
  <c r="J49" i="104"/>
  <c r="R25" i="104"/>
  <c r="S25" i="104" s="1"/>
  <c r="K60" i="104"/>
  <c r="J60" i="104"/>
  <c r="K56" i="104"/>
  <c r="J56" i="104"/>
  <c r="K55" i="104"/>
  <c r="J55" i="104"/>
  <c r="R32" i="104"/>
  <c r="S32" i="104" s="1"/>
  <c r="R28" i="104"/>
  <c r="S28" i="104" s="1"/>
  <c r="R27" i="104"/>
  <c r="S27" i="104" s="1"/>
  <c r="S44" i="104"/>
  <c r="I45" i="104"/>
  <c r="I71" i="104" s="1"/>
  <c r="H61" i="104"/>
  <c r="R21" i="104"/>
  <c r="S21" i="104" s="1"/>
  <c r="K48" i="104"/>
  <c r="J48" i="104"/>
  <c r="R24" i="104"/>
  <c r="S24" i="104" s="1"/>
  <c r="I86" i="104"/>
  <c r="I82" i="104"/>
  <c r="I81" i="104"/>
  <c r="I75" i="104"/>
  <c r="R19" i="104"/>
  <c r="S19" i="104" s="1"/>
  <c r="K52" i="104"/>
  <c r="J52" i="104"/>
  <c r="M17" i="104"/>
  <c r="I33" i="104"/>
  <c r="R20" i="104"/>
  <c r="S20" i="104" s="1"/>
  <c r="R23" i="104"/>
  <c r="S23" i="104" s="1"/>
  <c r="K51" i="104"/>
  <c r="J51" i="104"/>
  <c r="R18" i="104"/>
  <c r="S18" i="104" s="1"/>
  <c r="AB16" i="104"/>
  <c r="K59" i="104"/>
  <c r="J59" i="104"/>
  <c r="I74" i="104"/>
  <c r="R70" i="104"/>
  <c r="I77" i="104"/>
  <c r="R31" i="104"/>
  <c r="S31" i="104" s="1"/>
  <c r="K54" i="104"/>
  <c r="J54" i="104"/>
  <c r="W22" i="104"/>
  <c r="X22" i="104" s="1"/>
  <c r="K50" i="104"/>
  <c r="J50" i="104"/>
  <c r="J76" i="104" s="1"/>
  <c r="H71" i="104"/>
  <c r="H87" i="104" s="1"/>
  <c r="E87" i="104"/>
  <c r="K57" i="104"/>
  <c r="J57" i="104"/>
  <c r="K46" i="104"/>
  <c r="J46" i="104"/>
  <c r="I85" i="104"/>
  <c r="K58" i="104"/>
  <c r="J58" i="104"/>
  <c r="K47" i="104"/>
  <c r="J47" i="104"/>
  <c r="I76" i="104"/>
  <c r="K53" i="104"/>
  <c r="J53" i="104"/>
  <c r="M46" i="104" l="1"/>
  <c r="N46" i="104" s="1"/>
  <c r="J72" i="104"/>
  <c r="K76" i="104"/>
  <c r="M76" i="104" s="1"/>
  <c r="K80" i="104"/>
  <c r="M59" i="104"/>
  <c r="N59" i="104" s="1"/>
  <c r="J85" i="104"/>
  <c r="K77" i="104"/>
  <c r="W19" i="104"/>
  <c r="X19" i="104" s="1"/>
  <c r="W24" i="104"/>
  <c r="X24" i="104" s="1"/>
  <c r="K75" i="104"/>
  <c r="M47" i="104"/>
  <c r="N47" i="104" s="1"/>
  <c r="J73" i="104"/>
  <c r="K72" i="104"/>
  <c r="K85" i="104"/>
  <c r="N17" i="104"/>
  <c r="M33" i="104"/>
  <c r="U44" i="104"/>
  <c r="T44" i="104"/>
  <c r="S70" i="104"/>
  <c r="M56" i="104"/>
  <c r="N56" i="104" s="1"/>
  <c r="J82" i="104"/>
  <c r="W26" i="104"/>
  <c r="X26" i="104" s="1"/>
  <c r="O14" i="93"/>
  <c r="O15" i="93" s="1"/>
  <c r="K73" i="104"/>
  <c r="M57" i="104"/>
  <c r="N57" i="104" s="1"/>
  <c r="J83" i="104"/>
  <c r="W23" i="104"/>
  <c r="X23" i="104" s="1"/>
  <c r="I87" i="104"/>
  <c r="M48" i="104"/>
  <c r="N48" i="104" s="1"/>
  <c r="J74" i="104"/>
  <c r="W27" i="104"/>
  <c r="X27" i="104" s="1"/>
  <c r="K82" i="104"/>
  <c r="K83" i="104"/>
  <c r="AB22" i="104"/>
  <c r="W31" i="104"/>
  <c r="X31" i="104" s="1"/>
  <c r="K74" i="104"/>
  <c r="M60" i="104"/>
  <c r="N60" i="104" s="1"/>
  <c r="J86" i="104"/>
  <c r="W20" i="104"/>
  <c r="X20" i="104" s="1"/>
  <c r="W21" i="104"/>
  <c r="X21" i="104" s="1"/>
  <c r="W28" i="104"/>
  <c r="X28" i="104" s="1"/>
  <c r="K86" i="104"/>
  <c r="W30" i="104"/>
  <c r="X30" i="104" s="1"/>
  <c r="AB30" i="104" s="1"/>
  <c r="M58" i="104"/>
  <c r="N58" i="104" s="1"/>
  <c r="J84" i="104"/>
  <c r="W18" i="104"/>
  <c r="X18" i="104" s="1"/>
  <c r="M55" i="104"/>
  <c r="N55" i="104" s="1"/>
  <c r="J81" i="104"/>
  <c r="W25" i="104"/>
  <c r="X25" i="104" s="1"/>
  <c r="M53" i="104"/>
  <c r="N53" i="104" s="1"/>
  <c r="J79" i="104"/>
  <c r="K84" i="104"/>
  <c r="M50" i="104"/>
  <c r="N50" i="104" s="1"/>
  <c r="M52" i="104"/>
  <c r="N52" i="104" s="1"/>
  <c r="J78" i="104"/>
  <c r="W32" i="104"/>
  <c r="X32" i="104" s="1"/>
  <c r="K81" i="104"/>
  <c r="W29" i="104"/>
  <c r="X29" i="104" s="1"/>
  <c r="K79" i="104"/>
  <c r="M54" i="104"/>
  <c r="N54" i="104" s="1"/>
  <c r="J80" i="104"/>
  <c r="M51" i="104"/>
  <c r="N51" i="104" s="1"/>
  <c r="J77" i="104"/>
  <c r="M77" i="104" s="1"/>
  <c r="K78" i="104"/>
  <c r="K45" i="104"/>
  <c r="J45" i="104"/>
  <c r="I61" i="104"/>
  <c r="M49" i="104"/>
  <c r="N49" i="104" s="1"/>
  <c r="J75" i="104"/>
  <c r="M80" i="104" l="1"/>
  <c r="M75" i="104"/>
  <c r="M78" i="104"/>
  <c r="W44" i="104"/>
  <c r="M86" i="104"/>
  <c r="M74" i="104"/>
  <c r="M79" i="104"/>
  <c r="X44" i="104"/>
  <c r="P49" i="104"/>
  <c r="P75" i="104" s="1"/>
  <c r="O49" i="104"/>
  <c r="N75" i="104"/>
  <c r="AB31" i="104"/>
  <c r="M85" i="104"/>
  <c r="AB21" i="104"/>
  <c r="P48" i="104"/>
  <c r="P74" i="104" s="1"/>
  <c r="O48" i="104"/>
  <c r="N74" i="104"/>
  <c r="M73" i="104"/>
  <c r="P59" i="104"/>
  <c r="P85" i="104" s="1"/>
  <c r="O59" i="104"/>
  <c r="N85" i="104"/>
  <c r="M45" i="104"/>
  <c r="J71" i="104"/>
  <c r="J61" i="104"/>
  <c r="P52" i="104"/>
  <c r="P78" i="104" s="1"/>
  <c r="O52" i="104"/>
  <c r="O78" i="104" s="1"/>
  <c r="N78" i="104"/>
  <c r="P53" i="104"/>
  <c r="P79" i="104" s="1"/>
  <c r="O53" i="104"/>
  <c r="N79" i="104"/>
  <c r="T70" i="104"/>
  <c r="P47" i="104"/>
  <c r="P73" i="104" s="1"/>
  <c r="O47" i="104"/>
  <c r="N73" i="104"/>
  <c r="AB24" i="104"/>
  <c r="K71" i="104"/>
  <c r="K87" i="104" s="1"/>
  <c r="K61" i="104"/>
  <c r="P54" i="104"/>
  <c r="P80" i="104" s="1"/>
  <c r="O54" i="104"/>
  <c r="N80" i="104"/>
  <c r="AB25" i="104"/>
  <c r="P60" i="104"/>
  <c r="P86" i="104" s="1"/>
  <c r="O60" i="104"/>
  <c r="N86" i="104"/>
  <c r="AB23" i="104"/>
  <c r="D56" i="55"/>
  <c r="M17" i="54"/>
  <c r="U70" i="104"/>
  <c r="AB26" i="104"/>
  <c r="AB19" i="104"/>
  <c r="AB32" i="104"/>
  <c r="M81" i="104"/>
  <c r="M84" i="104"/>
  <c r="AB20" i="104"/>
  <c r="N76" i="104"/>
  <c r="P50" i="104"/>
  <c r="P76" i="104" s="1"/>
  <c r="O50" i="104"/>
  <c r="P55" i="104"/>
  <c r="P81" i="104" s="1"/>
  <c r="O55" i="104"/>
  <c r="N81" i="104"/>
  <c r="P58" i="104"/>
  <c r="P84" i="104" s="1"/>
  <c r="O58" i="104"/>
  <c r="N84" i="104"/>
  <c r="AB27" i="104"/>
  <c r="M83" i="104"/>
  <c r="M82" i="104"/>
  <c r="R17" i="104"/>
  <c r="N33" i="104"/>
  <c r="M72" i="104"/>
  <c r="P51" i="104"/>
  <c r="P77" i="104" s="1"/>
  <c r="O51" i="104"/>
  <c r="N77" i="104"/>
  <c r="AB29" i="104"/>
  <c r="AB18" i="104"/>
  <c r="AB28" i="104"/>
  <c r="P57" i="104"/>
  <c r="P83" i="104" s="1"/>
  <c r="O57" i="104"/>
  <c r="N83" i="104"/>
  <c r="P56" i="104"/>
  <c r="P82" i="104" s="1"/>
  <c r="O56" i="104"/>
  <c r="N82" i="104"/>
  <c r="P46" i="104"/>
  <c r="P72" i="104" s="1"/>
  <c r="O46" i="104"/>
  <c r="N72" i="104"/>
  <c r="R52" i="104" l="1"/>
  <c r="S52" i="104" s="1"/>
  <c r="U52" i="104" s="1"/>
  <c r="U78" i="104" s="1"/>
  <c r="R58" i="104"/>
  <c r="S58" i="104" s="1"/>
  <c r="O84" i="104"/>
  <c r="R84" i="104" s="1"/>
  <c r="N45" i="104"/>
  <c r="M61" i="104"/>
  <c r="R57" i="104"/>
  <c r="S57" i="104" s="1"/>
  <c r="O83" i="104"/>
  <c r="R83" i="104" s="1"/>
  <c r="S17" i="104"/>
  <c r="R33" i="104"/>
  <c r="R54" i="104"/>
  <c r="S54" i="104" s="1"/>
  <c r="O80" i="104"/>
  <c r="R80" i="104" s="1"/>
  <c r="R47" i="104"/>
  <c r="S47" i="104" s="1"/>
  <c r="O73" i="104"/>
  <c r="R73" i="104" s="1"/>
  <c r="R60" i="104"/>
  <c r="S60" i="104" s="1"/>
  <c r="O86" i="104"/>
  <c r="R86" i="104" s="1"/>
  <c r="R59" i="104"/>
  <c r="S59" i="104" s="1"/>
  <c r="O85" i="104"/>
  <c r="R85" i="104" s="1"/>
  <c r="R46" i="104"/>
  <c r="S46" i="104" s="1"/>
  <c r="O72" i="104"/>
  <c r="R72" i="104" s="1"/>
  <c r="R55" i="104"/>
  <c r="S55" i="104" s="1"/>
  <c r="O81" i="104"/>
  <c r="R81" i="104" s="1"/>
  <c r="R78" i="104"/>
  <c r="R51" i="104"/>
  <c r="S51" i="104" s="1"/>
  <c r="O77" i="104"/>
  <c r="R77" i="104" s="1"/>
  <c r="R49" i="104"/>
  <c r="S49" i="104" s="1"/>
  <c r="O75" i="104"/>
  <c r="R75" i="104" s="1"/>
  <c r="R50" i="104"/>
  <c r="S50" i="104" s="1"/>
  <c r="O76" i="104"/>
  <c r="R76" i="104" s="1"/>
  <c r="W70" i="104"/>
  <c r="R56" i="104"/>
  <c r="S56" i="104" s="1"/>
  <c r="O82" i="104"/>
  <c r="R82" i="104" s="1"/>
  <c r="D64" i="55"/>
  <c r="R53" i="104"/>
  <c r="S53" i="104" s="1"/>
  <c r="O79" i="104"/>
  <c r="R79" i="104" s="1"/>
  <c r="M71" i="104"/>
  <c r="M87" i="104" s="1"/>
  <c r="J87" i="104"/>
  <c r="R48" i="104"/>
  <c r="S48" i="104" s="1"/>
  <c r="O74" i="104"/>
  <c r="R74" i="104" s="1"/>
  <c r="Z44" i="104"/>
  <c r="Z70" i="104" s="1"/>
  <c r="Y44" i="104"/>
  <c r="Y70" i="104" s="1"/>
  <c r="X70" i="104"/>
  <c r="S78" i="104" l="1"/>
  <c r="T52" i="104"/>
  <c r="T78" i="104" s="1"/>
  <c r="U56" i="104"/>
  <c r="U82" i="104" s="1"/>
  <c r="T56" i="104"/>
  <c r="S82" i="104"/>
  <c r="AB70" i="104"/>
  <c r="W17" i="104"/>
  <c r="S33" i="104"/>
  <c r="U53" i="104"/>
  <c r="U79" i="104" s="1"/>
  <c r="T53" i="104"/>
  <c r="S79" i="104"/>
  <c r="U55" i="104"/>
  <c r="U81" i="104" s="1"/>
  <c r="T55" i="104"/>
  <c r="S81" i="104"/>
  <c r="U60" i="104"/>
  <c r="U86" i="104" s="1"/>
  <c r="T60" i="104"/>
  <c r="S86" i="104"/>
  <c r="U57" i="104"/>
  <c r="U83" i="104" s="1"/>
  <c r="T57" i="104"/>
  <c r="S83" i="104"/>
  <c r="U51" i="104"/>
  <c r="U77" i="104" s="1"/>
  <c r="T51" i="104"/>
  <c r="S77" i="104"/>
  <c r="U46" i="104"/>
  <c r="U72" i="104" s="1"/>
  <c r="T46" i="104"/>
  <c r="S72" i="104"/>
  <c r="U50" i="104"/>
  <c r="U76" i="104" s="1"/>
  <c r="T50" i="104"/>
  <c r="S76" i="104"/>
  <c r="U47" i="104"/>
  <c r="U73" i="104" s="1"/>
  <c r="T47" i="104"/>
  <c r="S73" i="104"/>
  <c r="P45" i="104"/>
  <c r="O45" i="104"/>
  <c r="N61" i="104"/>
  <c r="N71" i="104"/>
  <c r="N87" i="104" s="1"/>
  <c r="U48" i="104"/>
  <c r="U74" i="104" s="1"/>
  <c r="T48" i="104"/>
  <c r="S74" i="104"/>
  <c r="U59" i="104"/>
  <c r="U85" i="104" s="1"/>
  <c r="T59" i="104"/>
  <c r="S85" i="104"/>
  <c r="U49" i="104"/>
  <c r="U75" i="104" s="1"/>
  <c r="T49" i="104"/>
  <c r="S75" i="104"/>
  <c r="U54" i="104"/>
  <c r="U80" i="104" s="1"/>
  <c r="T54" i="104"/>
  <c r="S80" i="104"/>
  <c r="U58" i="104"/>
  <c r="U84" i="104" s="1"/>
  <c r="T58" i="104"/>
  <c r="T84" i="104" s="1"/>
  <c r="S84" i="104"/>
  <c r="W52" i="104" l="1"/>
  <c r="X52" i="104" s="1"/>
  <c r="Z52" i="104" s="1"/>
  <c r="Z78" i="104" s="1"/>
  <c r="W78" i="104"/>
  <c r="W58" i="104"/>
  <c r="X58" i="104" s="1"/>
  <c r="Z58" i="104" s="1"/>
  <c r="Z84" i="104" s="1"/>
  <c r="W54" i="104"/>
  <c r="X54" i="104" s="1"/>
  <c r="T80" i="104"/>
  <c r="W80" i="104" s="1"/>
  <c r="W50" i="104"/>
  <c r="X50" i="104" s="1"/>
  <c r="T76" i="104"/>
  <c r="W76" i="104" s="1"/>
  <c r="W51" i="104"/>
  <c r="X51" i="104" s="1"/>
  <c r="T77" i="104"/>
  <c r="W77" i="104" s="1"/>
  <c r="W59" i="104"/>
  <c r="X59" i="104" s="1"/>
  <c r="T85" i="104"/>
  <c r="W85" i="104" s="1"/>
  <c r="R45" i="104"/>
  <c r="O71" i="104"/>
  <c r="O61" i="104"/>
  <c r="W53" i="104"/>
  <c r="X53" i="104" s="1"/>
  <c r="T79" i="104"/>
  <c r="W79" i="104" s="1"/>
  <c r="P71" i="104"/>
  <c r="P87" i="104" s="1"/>
  <c r="P61" i="104"/>
  <c r="X84" i="104"/>
  <c r="W57" i="104"/>
  <c r="X57" i="104" s="1"/>
  <c r="T83" i="104"/>
  <c r="W83" i="104" s="1"/>
  <c r="W55" i="104"/>
  <c r="X55" i="104" s="1"/>
  <c r="T81" i="104"/>
  <c r="W81" i="104" s="1"/>
  <c r="Y52" i="104"/>
  <c r="Y78" i="104" s="1"/>
  <c r="X78" i="104"/>
  <c r="W84" i="104"/>
  <c r="W47" i="104"/>
  <c r="X47" i="104" s="1"/>
  <c r="T73" i="104"/>
  <c r="W73" i="104" s="1"/>
  <c r="W46" i="104"/>
  <c r="X46" i="104" s="1"/>
  <c r="T72" i="104"/>
  <c r="W72" i="104" s="1"/>
  <c r="W49" i="104"/>
  <c r="X49" i="104" s="1"/>
  <c r="T75" i="104"/>
  <c r="W75" i="104" s="1"/>
  <c r="W48" i="104"/>
  <c r="X48" i="104" s="1"/>
  <c r="T74" i="104"/>
  <c r="W74" i="104" s="1"/>
  <c r="X17" i="104"/>
  <c r="W33" i="104"/>
  <c r="W56" i="104"/>
  <c r="X56" i="104" s="1"/>
  <c r="T82" i="104"/>
  <c r="W82" i="104" s="1"/>
  <c r="W60" i="104"/>
  <c r="X60" i="104" s="1"/>
  <c r="T86" i="104"/>
  <c r="W86" i="104" s="1"/>
  <c r="Y58" i="104" l="1"/>
  <c r="Y84" i="104" s="1"/>
  <c r="AB84" i="104" s="1"/>
  <c r="Z56" i="104"/>
  <c r="Z82" i="104" s="1"/>
  <c r="Y56" i="104"/>
  <c r="Y82" i="104" s="1"/>
  <c r="X82" i="104"/>
  <c r="Z46" i="104"/>
  <c r="Z72" i="104" s="1"/>
  <c r="Y46" i="104"/>
  <c r="Y72" i="104" s="1"/>
  <c r="X72" i="104"/>
  <c r="Z55" i="104"/>
  <c r="Z81" i="104" s="1"/>
  <c r="Y55" i="104"/>
  <c r="Y81" i="104" s="1"/>
  <c r="X81" i="104"/>
  <c r="Z59" i="104"/>
  <c r="Z85" i="104" s="1"/>
  <c r="Y59" i="104"/>
  <c r="Y85" i="104" s="1"/>
  <c r="X85" i="104"/>
  <c r="AB17" i="104"/>
  <c r="AB33" i="104" s="1"/>
  <c r="X33" i="104"/>
  <c r="Z47" i="104"/>
  <c r="Z73" i="104" s="1"/>
  <c r="Y47" i="104"/>
  <c r="Y73" i="104" s="1"/>
  <c r="X73" i="104"/>
  <c r="Z57" i="104"/>
  <c r="Z83" i="104" s="1"/>
  <c r="Y57" i="104"/>
  <c r="Y83" i="104" s="1"/>
  <c r="X83" i="104"/>
  <c r="Z53" i="104"/>
  <c r="Z79" i="104" s="1"/>
  <c r="Y53" i="104"/>
  <c r="Y79" i="104" s="1"/>
  <c r="X79" i="104"/>
  <c r="Z51" i="104"/>
  <c r="Z77" i="104" s="1"/>
  <c r="Y51" i="104"/>
  <c r="Y77" i="104" s="1"/>
  <c r="X77" i="104"/>
  <c r="Z48" i="104"/>
  <c r="Z74" i="104" s="1"/>
  <c r="Y48" i="104"/>
  <c r="Y74" i="104" s="1"/>
  <c r="X74" i="104"/>
  <c r="AB78" i="104"/>
  <c r="R71" i="104"/>
  <c r="R87" i="104" s="1"/>
  <c r="O87" i="104"/>
  <c r="Z50" i="104"/>
  <c r="Z76" i="104" s="1"/>
  <c r="Y50" i="104"/>
  <c r="Y76" i="104" s="1"/>
  <c r="X76" i="104"/>
  <c r="Z60" i="104"/>
  <c r="Z86" i="104" s="1"/>
  <c r="Y60" i="104"/>
  <c r="Y86" i="104" s="1"/>
  <c r="X86" i="104"/>
  <c r="Z49" i="104"/>
  <c r="Z75" i="104" s="1"/>
  <c r="Y49" i="104"/>
  <c r="Y75" i="104" s="1"/>
  <c r="X75" i="104"/>
  <c r="S45" i="104"/>
  <c r="R61" i="104"/>
  <c r="Z54" i="104"/>
  <c r="Z80" i="104" s="1"/>
  <c r="Y54" i="104"/>
  <c r="Y80" i="104" s="1"/>
  <c r="X80" i="104"/>
  <c r="AB79" i="104" l="1"/>
  <c r="AB74" i="104"/>
  <c r="AB80" i="104"/>
  <c r="AB86" i="104"/>
  <c r="AB81" i="104"/>
  <c r="U45" i="104"/>
  <c r="T45" i="104"/>
  <c r="S61" i="104"/>
  <c r="S71" i="104"/>
  <c r="S87" i="104" s="1"/>
  <c r="AB72" i="104"/>
  <c r="AB83" i="104"/>
  <c r="AB75" i="104"/>
  <c r="AB85" i="104"/>
  <c r="AB77" i="104"/>
  <c r="AB82" i="104"/>
  <c r="AB76" i="104"/>
  <c r="AB73" i="104"/>
  <c r="W45" i="104" l="1"/>
  <c r="T71" i="104"/>
  <c r="T61" i="104"/>
  <c r="U71" i="104"/>
  <c r="U87" i="104" s="1"/>
  <c r="U61" i="104"/>
  <c r="W71" i="104" l="1"/>
  <c r="W87" i="104" s="1"/>
  <c r="T87" i="104"/>
  <c r="X45" i="104"/>
  <c r="W61" i="104"/>
  <c r="Z45" i="104" l="1"/>
  <c r="Z71" i="104" s="1"/>
  <c r="Z87" i="104" s="1"/>
  <c r="Y45" i="104"/>
  <c r="Y71" i="104" s="1"/>
  <c r="X61" i="104"/>
  <c r="X71" i="104"/>
  <c r="X87" i="104" s="1"/>
  <c r="AB71" i="104" l="1"/>
  <c r="AB87" i="104" s="1"/>
  <c r="Y87" i="104"/>
  <c r="E41" i="117" l="1"/>
  <c r="E44" i="117"/>
  <c r="E40" i="117"/>
  <c r="E53" i="117" l="1"/>
  <c r="E55" i="117"/>
  <c r="E51" i="117"/>
  <c r="E46" i="117"/>
  <c r="E48" i="117"/>
  <c r="E49" i="117"/>
  <c r="E52" i="117"/>
  <c r="E54" i="117"/>
  <c r="E56" i="117"/>
  <c r="E42" i="117"/>
  <c r="E57" i="70"/>
  <c r="E45" i="117"/>
  <c r="E47" i="117"/>
  <c r="E50" i="117"/>
  <c r="E43" i="117"/>
  <c r="E57" i="117" l="1"/>
  <c r="P12" i="93" l="1"/>
  <c r="P14" i="93" l="1"/>
  <c r="P15" i="93" s="1"/>
  <c r="E56" i="55" l="1"/>
  <c r="N17" i="54"/>
  <c r="E64" i="55" l="1"/>
  <c r="F253" i="54" l="1"/>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J32" i="59"/>
  <c r="G28" i="59"/>
  <c r="K54" i="100" s="1"/>
  <c r="G38" i="59"/>
  <c r="F38" i="59"/>
  <c r="L38" i="59" s="1"/>
  <c r="F64" i="59"/>
  <c r="L64" i="59" s="1"/>
  <c r="F62" i="59"/>
  <c r="L62" i="59" s="1"/>
  <c r="F61" i="59"/>
  <c r="L61" i="59" s="1"/>
  <c r="F60" i="59"/>
  <c r="L60" i="59" s="1"/>
  <c r="F59" i="59"/>
  <c r="L59" i="59" s="1"/>
  <c r="F57" i="59"/>
  <c r="L57" i="59" s="1"/>
  <c r="F49" i="59"/>
  <c r="L49" i="59" s="1"/>
  <c r="N9" i="71"/>
  <c r="N11" i="71" s="1"/>
  <c r="M9" i="71"/>
  <c r="M11" i="71" s="1"/>
  <c r="J9" i="71"/>
  <c r="J11" i="71" s="1"/>
  <c r="I9" i="71"/>
  <c r="I11" i="71" s="1"/>
  <c r="H9" i="71"/>
  <c r="H11" i="71" s="1"/>
  <c r="G9" i="71"/>
  <c r="G11" i="71" s="1"/>
  <c r="F9" i="71"/>
  <c r="F11" i="71" s="1"/>
  <c r="E9" i="71"/>
  <c r="E11" i="71" s="1"/>
  <c r="O20" i="91"/>
  <c r="G20" i="91"/>
  <c r="P18" i="91"/>
  <c r="O18" i="91"/>
  <c r="N18" i="91"/>
  <c r="M18" i="91"/>
  <c r="K18" i="91"/>
  <c r="I18" i="91"/>
  <c r="H18" i="91"/>
  <c r="G18" i="91"/>
  <c r="F18" i="91"/>
  <c r="O27" i="91"/>
  <c r="O30" i="91" s="1"/>
  <c r="O31" i="91" s="1"/>
  <c r="G27" i="91"/>
  <c r="G30" i="91" s="1"/>
  <c r="G31" i="91" s="1"/>
  <c r="L9" i="71"/>
  <c r="L11" i="71" s="1"/>
  <c r="K9" i="71"/>
  <c r="K11" i="71" s="1"/>
  <c r="D9" i="71"/>
  <c r="D11" i="71" s="1"/>
  <c r="L18" i="91" l="1"/>
  <c r="F27" i="91"/>
  <c r="F30" i="91" s="1"/>
  <c r="F31" i="91" s="1"/>
  <c r="F20" i="91"/>
  <c r="N20" i="91"/>
  <c r="I20" i="91"/>
  <c r="H27" i="91"/>
  <c r="H30" i="91" s="1"/>
  <c r="H31" i="91" s="1"/>
  <c r="P27" i="91"/>
  <c r="P30" i="91" s="1"/>
  <c r="P31" i="91" s="1"/>
  <c r="H20" i="91"/>
  <c r="P20" i="91"/>
  <c r="N27" i="91"/>
  <c r="N30" i="91" s="1"/>
  <c r="N31" i="91" s="1"/>
  <c r="I27" i="91"/>
  <c r="I30" i="91" s="1"/>
  <c r="I31" i="91" s="1"/>
  <c r="G23" i="60"/>
  <c r="G26" i="60" s="1"/>
  <c r="J69" i="59" s="1"/>
  <c r="G69" i="59" s="1"/>
  <c r="J18" i="91"/>
  <c r="Q8" i="91"/>
  <c r="J20" i="91"/>
  <c r="K20" i="91"/>
  <c r="L20" i="91"/>
  <c r="M20" i="91"/>
  <c r="G54" i="60"/>
  <c r="J71" i="59" s="1"/>
  <c r="G71" i="59" s="1"/>
  <c r="G106" i="59" s="1"/>
  <c r="Q11" i="91"/>
  <c r="F187" i="54"/>
  <c r="F227" i="54"/>
  <c r="Q14" i="91"/>
  <c r="E31" i="60"/>
  <c r="I31" i="60" s="1"/>
  <c r="H31" i="60"/>
  <c r="F97" i="60"/>
  <c r="I74" i="59" s="1"/>
  <c r="F74" i="59" s="1"/>
  <c r="L74" i="59" s="1"/>
  <c r="E87" i="60"/>
  <c r="H87" i="60"/>
  <c r="E106" i="60"/>
  <c r="I106" i="60" s="1"/>
  <c r="H106" i="60"/>
  <c r="E87" i="54"/>
  <c r="F87" i="54" s="1"/>
  <c r="F83" i="54"/>
  <c r="F150" i="54"/>
  <c r="E154" i="54"/>
  <c r="F154" i="54" s="1"/>
  <c r="Q23" i="91"/>
  <c r="E20" i="91"/>
  <c r="F10" i="61"/>
  <c r="L12" i="59"/>
  <c r="K86" i="59"/>
  <c r="I78" i="59"/>
  <c r="I94" i="59"/>
  <c r="G97" i="60"/>
  <c r="J74" i="59" s="1"/>
  <c r="G74" i="59" s="1"/>
  <c r="G109" i="59" s="1"/>
  <c r="F70" i="54"/>
  <c r="F80" i="54"/>
  <c r="J83" i="59"/>
  <c r="J99" i="59"/>
  <c r="F36" i="54"/>
  <c r="E119" i="54"/>
  <c r="Q16" i="91"/>
  <c r="G11" i="72" s="1"/>
  <c r="G13" i="72" s="1"/>
  <c r="C9" i="71"/>
  <c r="J27" i="91"/>
  <c r="J30" i="91" s="1"/>
  <c r="J31" i="91" s="1"/>
  <c r="J78" i="59"/>
  <c r="J98" i="59"/>
  <c r="J82" i="59"/>
  <c r="F34" i="81"/>
  <c r="F28" i="59"/>
  <c r="K46" i="100" s="1"/>
  <c r="I34" i="59"/>
  <c r="I35" i="59"/>
  <c r="K23" i="59"/>
  <c r="I33" i="59"/>
  <c r="F23" i="59"/>
  <c r="J46" i="100"/>
  <c r="H13" i="60"/>
  <c r="E13" i="60"/>
  <c r="I13" i="60" s="1"/>
  <c r="H17" i="60"/>
  <c r="E17" i="60"/>
  <c r="I17" i="60" s="1"/>
  <c r="E21" i="60"/>
  <c r="I21" i="60" s="1"/>
  <c r="H21" i="60"/>
  <c r="E30" i="60"/>
  <c r="I30" i="60" s="1"/>
  <c r="H30" i="60"/>
  <c r="H34" i="60"/>
  <c r="E34" i="60"/>
  <c r="I34" i="60" s="1"/>
  <c r="H38" i="60"/>
  <c r="E38" i="60"/>
  <c r="I38" i="60" s="1"/>
  <c r="E45" i="60"/>
  <c r="I45" i="60" s="1"/>
  <c r="H45" i="60"/>
  <c r="H49" i="60"/>
  <c r="E49" i="60"/>
  <c r="I49" i="60" s="1"/>
  <c r="E53" i="60"/>
  <c r="H53" i="60"/>
  <c r="E75" i="60"/>
  <c r="I75" i="60" s="1"/>
  <c r="H75" i="60"/>
  <c r="E79" i="60"/>
  <c r="I79" i="60" s="1"/>
  <c r="H79" i="60"/>
  <c r="H58" i="60"/>
  <c r="E58" i="60"/>
  <c r="I58" i="60" s="1"/>
  <c r="E62" i="60"/>
  <c r="I62" i="60" s="1"/>
  <c r="H62" i="60"/>
  <c r="H66" i="60"/>
  <c r="E66" i="60"/>
  <c r="I66" i="60" s="1"/>
  <c r="E90" i="60"/>
  <c r="I90" i="60" s="1"/>
  <c r="H90" i="60"/>
  <c r="E94" i="60"/>
  <c r="I94" i="60" s="1"/>
  <c r="H94" i="60"/>
  <c r="E101" i="60"/>
  <c r="I101" i="60" s="1"/>
  <c r="H101" i="60"/>
  <c r="E105" i="60"/>
  <c r="I105" i="60" s="1"/>
  <c r="H105" i="60"/>
  <c r="E109" i="60"/>
  <c r="I109" i="60" s="1"/>
  <c r="H109" i="60"/>
  <c r="F43" i="54"/>
  <c r="E47" i="54"/>
  <c r="F47" i="54" s="1"/>
  <c r="E77" i="54"/>
  <c r="F77" i="54" s="1"/>
  <c r="F73" i="54"/>
  <c r="E144" i="54"/>
  <c r="E262" i="54"/>
  <c r="F140" i="54"/>
  <c r="E184" i="54"/>
  <c r="F184" i="54" s="1"/>
  <c r="F180" i="54"/>
  <c r="F220" i="54"/>
  <c r="E224" i="54"/>
  <c r="F224" i="54" s="1"/>
  <c r="F48" i="59"/>
  <c r="F56" i="59" s="1"/>
  <c r="L56" i="59" s="1"/>
  <c r="I99" i="59"/>
  <c r="I83" i="59"/>
  <c r="E57" i="54"/>
  <c r="F57" i="54" s="1"/>
  <c r="F53" i="54"/>
  <c r="H18" i="60"/>
  <c r="E18" i="60"/>
  <c r="I18" i="60" s="1"/>
  <c r="E35" i="60"/>
  <c r="I35" i="60" s="1"/>
  <c r="H35" i="60"/>
  <c r="H50" i="60"/>
  <c r="E50" i="60"/>
  <c r="I50" i="60" s="1"/>
  <c r="H80" i="60"/>
  <c r="E80" i="60"/>
  <c r="I80" i="60" s="1"/>
  <c r="H63" i="60"/>
  <c r="E63" i="60"/>
  <c r="I63" i="60" s="1"/>
  <c r="E102" i="60"/>
  <c r="I102" i="60" s="1"/>
  <c r="H102" i="60"/>
  <c r="K27" i="91"/>
  <c r="K30" i="91" s="1"/>
  <c r="K31" i="91" s="1"/>
  <c r="F50" i="59"/>
  <c r="F58" i="59" s="1"/>
  <c r="L58" i="59" s="1"/>
  <c r="I81" i="59"/>
  <c r="I97" i="59"/>
  <c r="G23" i="59"/>
  <c r="J34" i="59"/>
  <c r="J33" i="59"/>
  <c r="J54" i="100"/>
  <c r="J35" i="59"/>
  <c r="F60" i="54"/>
  <c r="F100" i="54"/>
  <c r="F141" i="54"/>
  <c r="E263" i="54"/>
  <c r="F167" i="54"/>
  <c r="F207" i="54"/>
  <c r="F247" i="54"/>
  <c r="I95" i="59"/>
  <c r="I79" i="59"/>
  <c r="F147" i="54"/>
  <c r="E269" i="54"/>
  <c r="E272" i="54" s="1"/>
  <c r="E274" i="54" s="1"/>
  <c r="E76" i="60"/>
  <c r="I76" i="60" s="1"/>
  <c r="H76" i="60"/>
  <c r="E59" i="60"/>
  <c r="I59" i="60" s="1"/>
  <c r="H59" i="60"/>
  <c r="H91" i="60"/>
  <c r="E91" i="60"/>
  <c r="I91" i="60" s="1"/>
  <c r="E234" i="54"/>
  <c r="F234" i="54" s="1"/>
  <c r="F230" i="54"/>
  <c r="I98" i="59"/>
  <c r="I82" i="59"/>
  <c r="E123" i="54"/>
  <c r="F40" i="54"/>
  <c r="F110" i="54"/>
  <c r="F177" i="54"/>
  <c r="F217" i="54"/>
  <c r="Q15" i="91"/>
  <c r="L27" i="91"/>
  <c r="L30" i="91" s="1"/>
  <c r="L31" i="91" s="1"/>
  <c r="G64" i="59"/>
  <c r="J81" i="59"/>
  <c r="J97" i="59"/>
  <c r="E24" i="60"/>
  <c r="I24" i="60" s="1"/>
  <c r="E12" i="60"/>
  <c r="I12" i="60" s="1"/>
  <c r="H12" i="60"/>
  <c r="E16" i="60"/>
  <c r="I16" i="60" s="1"/>
  <c r="H16" i="60"/>
  <c r="E20" i="60"/>
  <c r="I20" i="60" s="1"/>
  <c r="H20" i="60"/>
  <c r="E29" i="60"/>
  <c r="I29" i="60" s="1"/>
  <c r="H29" i="60"/>
  <c r="F40" i="60"/>
  <c r="I70" i="59" s="1"/>
  <c r="F70" i="59" s="1"/>
  <c r="L70" i="59" s="1"/>
  <c r="H33" i="60"/>
  <c r="E33" i="60"/>
  <c r="I33" i="60" s="1"/>
  <c r="H37" i="60"/>
  <c r="E37" i="60"/>
  <c r="I37" i="60" s="1"/>
  <c r="E44" i="60"/>
  <c r="I44" i="60" s="1"/>
  <c r="H44" i="60"/>
  <c r="H48" i="60"/>
  <c r="E48" i="60"/>
  <c r="I48" i="60" s="1"/>
  <c r="E52" i="60"/>
  <c r="I52" i="60" s="1"/>
  <c r="H52" i="60"/>
  <c r="H74" i="60"/>
  <c r="E74" i="60"/>
  <c r="I74" i="60" s="1"/>
  <c r="H78" i="60"/>
  <c r="E78" i="60"/>
  <c r="I78" i="60" s="1"/>
  <c r="H57" i="60"/>
  <c r="F69" i="60"/>
  <c r="I73" i="59" s="1"/>
  <c r="F73" i="59" s="1"/>
  <c r="L73" i="59" s="1"/>
  <c r="E57" i="60"/>
  <c r="E61" i="60"/>
  <c r="I61" i="60" s="1"/>
  <c r="H61" i="60"/>
  <c r="H65" i="60"/>
  <c r="E65" i="60"/>
  <c r="I65" i="60" s="1"/>
  <c r="E89" i="60"/>
  <c r="I89" i="60" s="1"/>
  <c r="H89" i="60"/>
  <c r="H93" i="60"/>
  <c r="E93" i="60"/>
  <c r="I93" i="60" s="1"/>
  <c r="E100" i="60"/>
  <c r="F110" i="60"/>
  <c r="I75" i="59" s="1"/>
  <c r="F75" i="59" s="1"/>
  <c r="L75" i="59" s="1"/>
  <c r="H100" i="60"/>
  <c r="E104" i="60"/>
  <c r="I104" i="60" s="1"/>
  <c r="H104" i="60"/>
  <c r="E108" i="60"/>
  <c r="I108" i="60" s="1"/>
  <c r="H108" i="60"/>
  <c r="F63" i="54"/>
  <c r="E67" i="54"/>
  <c r="F67" i="54" s="1"/>
  <c r="E107" i="54"/>
  <c r="F107" i="54" s="1"/>
  <c r="F103" i="54"/>
  <c r="F142" i="54"/>
  <c r="E264" i="54"/>
  <c r="F170" i="54"/>
  <c r="E174" i="54"/>
  <c r="F174" i="54" s="1"/>
  <c r="F210" i="54"/>
  <c r="E214" i="54"/>
  <c r="F214" i="54" s="1"/>
  <c r="F250" i="54"/>
  <c r="E254" i="54"/>
  <c r="F254" i="54" s="1"/>
  <c r="J79" i="59"/>
  <c r="I32" i="59"/>
  <c r="L29" i="59"/>
  <c r="L32" i="59" s="1"/>
  <c r="H14" i="60"/>
  <c r="E14" i="60"/>
  <c r="I14" i="60" s="1"/>
  <c r="H39" i="60"/>
  <c r="E39" i="60"/>
  <c r="I39" i="60" s="1"/>
  <c r="E46" i="60"/>
  <c r="I46" i="60" s="1"/>
  <c r="H46" i="60"/>
  <c r="H72" i="60"/>
  <c r="F84" i="60"/>
  <c r="I72" i="59" s="1"/>
  <c r="F72" i="59" s="1"/>
  <c r="L72" i="59" s="1"/>
  <c r="E72" i="60"/>
  <c r="I72" i="60" s="1"/>
  <c r="H95" i="60"/>
  <c r="E95" i="60"/>
  <c r="I95" i="60" s="1"/>
  <c r="E194" i="54"/>
  <c r="F194" i="54" s="1"/>
  <c r="F190" i="54"/>
  <c r="E18" i="91"/>
  <c r="Q22" i="91"/>
  <c r="G84" i="60"/>
  <c r="J72" i="59" s="1"/>
  <c r="G72" i="59" s="1"/>
  <c r="G107" i="59" s="1"/>
  <c r="F257" i="54"/>
  <c r="E27" i="91"/>
  <c r="E30" i="91" s="1"/>
  <c r="E31" i="91" s="1"/>
  <c r="Q21" i="91"/>
  <c r="M27" i="91"/>
  <c r="M30" i="91" s="1"/>
  <c r="M31" i="91" s="1"/>
  <c r="I96" i="59"/>
  <c r="I80" i="59"/>
  <c r="I100" i="59"/>
  <c r="I84" i="59"/>
  <c r="G40" i="60"/>
  <c r="J70" i="59" s="1"/>
  <c r="G70" i="59" s="1"/>
  <c r="G105" i="59" s="1"/>
  <c r="G69" i="60"/>
  <c r="J73" i="59" s="1"/>
  <c r="G73" i="59" s="1"/>
  <c r="G108" i="59" s="1"/>
  <c r="G110" i="60"/>
  <c r="J75" i="59" s="1"/>
  <c r="G75" i="59" s="1"/>
  <c r="G110" i="59" s="1"/>
  <c r="E116" i="54"/>
  <c r="E37" i="54"/>
  <c r="F33" i="54"/>
  <c r="F90" i="54"/>
  <c r="E265" i="54"/>
  <c r="F143" i="54"/>
  <c r="F157" i="54"/>
  <c r="F197" i="54"/>
  <c r="F237" i="54"/>
  <c r="E118" i="54"/>
  <c r="F35" i="54"/>
  <c r="Q19" i="91"/>
  <c r="J80" i="59"/>
  <c r="J100" i="59"/>
  <c r="J84" i="59"/>
  <c r="G84" i="59" s="1"/>
  <c r="F23" i="60"/>
  <c r="E11" i="60"/>
  <c r="H11" i="60"/>
  <c r="H15" i="60"/>
  <c r="E15" i="60"/>
  <c r="I15" i="60" s="1"/>
  <c r="H19" i="60"/>
  <c r="E19" i="60"/>
  <c r="I19" i="60" s="1"/>
  <c r="E22" i="60"/>
  <c r="I22" i="60" s="1"/>
  <c r="H22" i="60"/>
  <c r="E32" i="60"/>
  <c r="I32" i="60" s="1"/>
  <c r="H32" i="60"/>
  <c r="H36" i="60"/>
  <c r="E36" i="60"/>
  <c r="I36" i="60" s="1"/>
  <c r="E43" i="60"/>
  <c r="I43" i="60" s="1"/>
  <c r="F54" i="60"/>
  <c r="I71" i="59" s="1"/>
  <c r="F71" i="59" s="1"/>
  <c r="L71" i="59" s="1"/>
  <c r="H43" i="60"/>
  <c r="H47" i="60"/>
  <c r="E47" i="60"/>
  <c r="I47" i="60" s="1"/>
  <c r="H51" i="60"/>
  <c r="E51" i="60"/>
  <c r="I51" i="60" s="1"/>
  <c r="H73" i="60"/>
  <c r="E73" i="60"/>
  <c r="I73" i="60" s="1"/>
  <c r="E77" i="60"/>
  <c r="I77" i="60" s="1"/>
  <c r="H77" i="60"/>
  <c r="H81" i="60"/>
  <c r="E81" i="60"/>
  <c r="I81" i="60" s="1"/>
  <c r="H60" i="60"/>
  <c r="E60" i="60"/>
  <c r="I60" i="60" s="1"/>
  <c r="H64" i="60"/>
  <c r="E64" i="60"/>
  <c r="I64" i="60" s="1"/>
  <c r="E88" i="60"/>
  <c r="I88" i="60" s="1"/>
  <c r="H88" i="60"/>
  <c r="H92" i="60"/>
  <c r="E92" i="60"/>
  <c r="I92" i="60" s="1"/>
  <c r="E96" i="60"/>
  <c r="I96" i="60" s="1"/>
  <c r="H96" i="60"/>
  <c r="E103" i="60"/>
  <c r="I103" i="60" s="1"/>
  <c r="H103" i="60"/>
  <c r="E107" i="60"/>
  <c r="I107" i="60" s="1"/>
  <c r="H107" i="60"/>
  <c r="E117" i="54"/>
  <c r="F34" i="54"/>
  <c r="F50" i="54"/>
  <c r="F93" i="54"/>
  <c r="E97" i="54"/>
  <c r="F97" i="54" s="1"/>
  <c r="E164" i="54"/>
  <c r="F164" i="54" s="1"/>
  <c r="F160" i="54"/>
  <c r="E204" i="54"/>
  <c r="F204" i="54" s="1"/>
  <c r="F200" i="54"/>
  <c r="F240" i="54"/>
  <c r="E244" i="54"/>
  <c r="F244" i="54" s="1"/>
  <c r="J104" i="59" l="1"/>
  <c r="E98" i="54"/>
  <c r="F98" i="54" s="1"/>
  <c r="F99" i="54" s="1"/>
  <c r="E235" i="54"/>
  <c r="F235" i="54" s="1"/>
  <c r="F236" i="54" s="1"/>
  <c r="E78" i="54"/>
  <c r="F78" i="54" s="1"/>
  <c r="F79" i="54" s="1"/>
  <c r="E245" i="54"/>
  <c r="F245" i="54" s="1"/>
  <c r="E88" i="54"/>
  <c r="F88" i="54" s="1"/>
  <c r="F89" i="54" s="1"/>
  <c r="L48" i="59"/>
  <c r="E108" i="54"/>
  <c r="F108" i="54" s="1"/>
  <c r="F109" i="54" s="1"/>
  <c r="E215" i="54"/>
  <c r="F215" i="54" s="1"/>
  <c r="F216" i="54" s="1"/>
  <c r="J95" i="59"/>
  <c r="J96" i="59"/>
  <c r="J109" i="59"/>
  <c r="J106" i="59"/>
  <c r="E175" i="54"/>
  <c r="F175" i="54" s="1"/>
  <c r="E68" i="54"/>
  <c r="F246" i="54"/>
  <c r="J36" i="59"/>
  <c r="J37" i="59" s="1"/>
  <c r="K78" i="59"/>
  <c r="H69" i="60"/>
  <c r="E205" i="54"/>
  <c r="I84" i="60"/>
  <c r="I107" i="59"/>
  <c r="I106" i="59"/>
  <c r="E48" i="54"/>
  <c r="F48" i="54" s="1"/>
  <c r="F49" i="54" s="1"/>
  <c r="F26" i="60"/>
  <c r="I69" i="59" s="1"/>
  <c r="K11" i="72"/>
  <c r="K13" i="72" s="1"/>
  <c r="Q18" i="91"/>
  <c r="D11" i="72" s="1"/>
  <c r="H54" i="60"/>
  <c r="H40" i="60"/>
  <c r="J108" i="59"/>
  <c r="O9" i="71"/>
  <c r="O11" i="71" s="1"/>
  <c r="C11" i="71"/>
  <c r="E195" i="54"/>
  <c r="H84" i="60"/>
  <c r="E40" i="60"/>
  <c r="E126" i="54"/>
  <c r="E128" i="54" s="1"/>
  <c r="F81" i="59"/>
  <c r="F89" i="59" s="1"/>
  <c r="E58" i="54"/>
  <c r="L23" i="59"/>
  <c r="F35" i="59"/>
  <c r="L35" i="59" s="1"/>
  <c r="F34" i="59"/>
  <c r="L34" i="59" s="1"/>
  <c r="F33" i="59"/>
  <c r="F101" i="59"/>
  <c r="H23" i="59"/>
  <c r="G82" i="59"/>
  <c r="F83" i="59"/>
  <c r="F91" i="59" s="1"/>
  <c r="G34" i="81"/>
  <c r="G37" i="81" s="1"/>
  <c r="F38" i="81"/>
  <c r="F41" i="81" s="1"/>
  <c r="F37" i="81"/>
  <c r="E54" i="60"/>
  <c r="I110" i="59"/>
  <c r="Q27" i="91"/>
  <c r="Q30" i="91" s="1"/>
  <c r="C11" i="72"/>
  <c r="J11" i="72" s="1"/>
  <c r="J105" i="59"/>
  <c r="H110" i="60"/>
  <c r="J107" i="59"/>
  <c r="I105" i="59"/>
  <c r="L50" i="59"/>
  <c r="E225" i="54"/>
  <c r="E145" i="54"/>
  <c r="F144" i="54"/>
  <c r="E266" i="54"/>
  <c r="I36" i="59"/>
  <c r="K33" i="59"/>
  <c r="K29" i="59" s="1"/>
  <c r="I11" i="60"/>
  <c r="E23" i="60"/>
  <c r="E26" i="60" s="1"/>
  <c r="I40" i="60"/>
  <c r="I54" i="60"/>
  <c r="F84" i="59"/>
  <c r="F92" i="59" s="1"/>
  <c r="I108" i="59"/>
  <c r="G30" i="81"/>
  <c r="K84" i="59"/>
  <c r="K81" i="59"/>
  <c r="K83" i="59"/>
  <c r="K82" i="59"/>
  <c r="K79" i="59"/>
  <c r="K80" i="59"/>
  <c r="K34" i="59"/>
  <c r="K35" i="59"/>
  <c r="J94" i="59"/>
  <c r="Q20" i="91"/>
  <c r="F11" i="72" s="1"/>
  <c r="M11" i="72"/>
  <c r="M13" i="72" s="1"/>
  <c r="E84" i="60"/>
  <c r="E38" i="54"/>
  <c r="F37" i="54"/>
  <c r="E120" i="54"/>
  <c r="I100" i="60"/>
  <c r="I110" i="60" s="1"/>
  <c r="E110" i="60"/>
  <c r="G81" i="59"/>
  <c r="F82" i="59"/>
  <c r="F90" i="59" s="1"/>
  <c r="E155" i="54"/>
  <c r="H97" i="60"/>
  <c r="K96" i="59"/>
  <c r="K95" i="59"/>
  <c r="J110" i="59"/>
  <c r="E165" i="54"/>
  <c r="H23" i="60"/>
  <c r="H26" i="60" s="1"/>
  <c r="E255" i="54"/>
  <c r="I57" i="60"/>
  <c r="I69" i="60" s="1"/>
  <c r="E69" i="60"/>
  <c r="E246" i="54"/>
  <c r="E99" i="54"/>
  <c r="G33" i="59"/>
  <c r="G34" i="59"/>
  <c r="G79" i="59"/>
  <c r="G35" i="59"/>
  <c r="G101" i="59"/>
  <c r="G80" i="59"/>
  <c r="I109" i="59"/>
  <c r="E185" i="54"/>
  <c r="G83" i="59"/>
  <c r="I101" i="59"/>
  <c r="I40" i="59" s="1"/>
  <c r="L40" i="59" s="1"/>
  <c r="I87" i="60"/>
  <c r="I97" i="60" s="1"/>
  <c r="E97" i="60"/>
  <c r="E79" i="54" l="1"/>
  <c r="E236" i="54"/>
  <c r="E89" i="54"/>
  <c r="E109" i="54"/>
  <c r="E216" i="54"/>
  <c r="J101" i="59"/>
  <c r="J40" i="59" s="1"/>
  <c r="E49" i="54"/>
  <c r="K106" i="59"/>
  <c r="J111" i="59"/>
  <c r="J141" i="59" s="1"/>
  <c r="J143" i="59" s="1"/>
  <c r="E176" i="54"/>
  <c r="F176" i="54" s="1"/>
  <c r="L84" i="59"/>
  <c r="K107" i="59"/>
  <c r="L82" i="59"/>
  <c r="F205" i="54"/>
  <c r="F206" i="54" s="1"/>
  <c r="E206" i="54"/>
  <c r="F68" i="54"/>
  <c r="F69" i="54" s="1"/>
  <c r="E69" i="54"/>
  <c r="L81" i="59"/>
  <c r="F185" i="54"/>
  <c r="F186" i="54" s="1"/>
  <c r="E186" i="54"/>
  <c r="F38" i="54"/>
  <c r="F39" i="54" s="1"/>
  <c r="E121" i="54"/>
  <c r="E122" i="54" s="1"/>
  <c r="E39" i="54"/>
  <c r="K105" i="59"/>
  <c r="F97" i="59"/>
  <c r="L97" i="59" s="1"/>
  <c r="F107" i="59"/>
  <c r="L89" i="59"/>
  <c r="F22" i="59"/>
  <c r="L22" i="59" s="1"/>
  <c r="F195" i="54"/>
  <c r="F196" i="54" s="1"/>
  <c r="E196" i="54"/>
  <c r="K109" i="59"/>
  <c r="K32" i="59"/>
  <c r="G38" i="81"/>
  <c r="G42" i="81" s="1"/>
  <c r="Q31" i="91"/>
  <c r="F98" i="59"/>
  <c r="L98" i="59" s="1"/>
  <c r="F108" i="59"/>
  <c r="H108" i="59" s="1"/>
  <c r="L90" i="59"/>
  <c r="F110" i="59"/>
  <c r="H110" i="59" s="1"/>
  <c r="F100" i="59"/>
  <c r="L100" i="59" s="1"/>
  <c r="L92" i="59"/>
  <c r="K36" i="59"/>
  <c r="K37" i="59" s="1"/>
  <c r="I37" i="59"/>
  <c r="L33" i="59"/>
  <c r="L36" i="59" s="1"/>
  <c r="L37" i="59" s="1"/>
  <c r="F36" i="59"/>
  <c r="F37" i="59" s="1"/>
  <c r="H33" i="59"/>
  <c r="H36" i="59" s="1"/>
  <c r="H37" i="59" s="1"/>
  <c r="F99" i="59"/>
  <c r="L99" i="59" s="1"/>
  <c r="F109" i="59"/>
  <c r="H109" i="59" s="1"/>
  <c r="L91" i="59"/>
  <c r="G36" i="59"/>
  <c r="G37" i="59" s="1"/>
  <c r="G94" i="59"/>
  <c r="G86" i="59" s="1"/>
  <c r="G95" i="59"/>
  <c r="G96" i="59"/>
  <c r="K108" i="59"/>
  <c r="F225" i="54"/>
  <c r="F226" i="54" s="1"/>
  <c r="E226" i="54"/>
  <c r="F165" i="54"/>
  <c r="F166" i="54" s="1"/>
  <c r="E166" i="54"/>
  <c r="K110" i="59"/>
  <c r="I23" i="60"/>
  <c r="I26" i="60" s="1"/>
  <c r="F155" i="54"/>
  <c r="F156" i="54" s="1"/>
  <c r="E156" i="54"/>
  <c r="F58" i="54"/>
  <c r="F59" i="54" s="1"/>
  <c r="E59" i="54"/>
  <c r="K94" i="59"/>
  <c r="K101" i="59" s="1"/>
  <c r="K40" i="59" s="1"/>
  <c r="G53" i="81" s="1"/>
  <c r="H53" i="81" s="1"/>
  <c r="F255" i="54"/>
  <c r="F256" i="54" s="1"/>
  <c r="E256" i="54"/>
  <c r="G43" i="81"/>
  <c r="G44" i="81"/>
  <c r="F30" i="81"/>
  <c r="E146" i="54"/>
  <c r="F145" i="54"/>
  <c r="F146" i="54" s="1"/>
  <c r="E267" i="54"/>
  <c r="N11" i="72"/>
  <c r="N13" i="72" s="1"/>
  <c r="E28" i="78" s="1"/>
  <c r="J13" i="72"/>
  <c r="L83" i="59"/>
  <c r="F69" i="59"/>
  <c r="L69" i="59" s="1"/>
  <c r="I104" i="59"/>
  <c r="R30" i="91" l="1"/>
  <c r="L109" i="59"/>
  <c r="L110" i="59"/>
  <c r="F95" i="59"/>
  <c r="G104" i="59"/>
  <c r="G111" i="59" s="1"/>
  <c r="G141" i="59" s="1"/>
  <c r="G78" i="59"/>
  <c r="F94" i="59"/>
  <c r="H30" i="81"/>
  <c r="F42" i="81"/>
  <c r="F43" i="81"/>
  <c r="H43" i="81" s="1"/>
  <c r="F44" i="81"/>
  <c r="H44" i="81" s="1"/>
  <c r="F96" i="59"/>
  <c r="E268" i="54"/>
  <c r="E22" i="54"/>
  <c r="F22" i="54" s="1"/>
  <c r="K104" i="59"/>
  <c r="K111" i="59" s="1"/>
  <c r="K141" i="59" s="1"/>
  <c r="I111" i="59"/>
  <c r="I141" i="59" s="1"/>
  <c r="I143" i="59" s="1"/>
  <c r="H42" i="81"/>
  <c r="G45" i="81"/>
  <c r="H38" i="81"/>
  <c r="G41" i="81"/>
  <c r="H41" i="81" s="1"/>
  <c r="L107" i="59"/>
  <c r="F29" i="61"/>
  <c r="H107" i="59"/>
  <c r="F22" i="61" s="1"/>
  <c r="F28" i="78"/>
  <c r="G28" i="78"/>
  <c r="L28" i="78"/>
  <c r="L108" i="59"/>
  <c r="E11" i="80" l="1"/>
  <c r="F86" i="59"/>
  <c r="L94" i="59"/>
  <c r="F45" i="81"/>
  <c r="F48" i="81" s="1"/>
  <c r="G48" i="81"/>
  <c r="H48" i="81" s="1"/>
  <c r="G143" i="59"/>
  <c r="N54" i="100" s="1"/>
  <c r="K143" i="59"/>
  <c r="G11" i="58"/>
  <c r="F88" i="59"/>
  <c r="L96" i="59"/>
  <c r="F87" i="59"/>
  <c r="L95" i="59"/>
  <c r="H45" i="81" l="1"/>
  <c r="F79" i="59"/>
  <c r="L79" i="59" s="1"/>
  <c r="F105" i="59"/>
  <c r="L87" i="59"/>
  <c r="F106" i="59"/>
  <c r="F80" i="59"/>
  <c r="L80" i="59" s="1"/>
  <c r="L88" i="59"/>
  <c r="F104" i="59"/>
  <c r="F78" i="59"/>
  <c r="L78" i="59" s="1"/>
  <c r="L86" i="59"/>
  <c r="E10" i="78"/>
  <c r="L101" i="59"/>
  <c r="H104" i="59" l="1"/>
  <c r="F111" i="59"/>
  <c r="F141" i="59" s="1"/>
  <c r="L104" i="59"/>
  <c r="H106" i="59"/>
  <c r="L106" i="59"/>
  <c r="H105" i="59"/>
  <c r="L105" i="59"/>
  <c r="L111" i="59" l="1"/>
  <c r="L141" i="59" s="1"/>
  <c r="F143" i="59"/>
  <c r="H141" i="59"/>
  <c r="F20" i="61"/>
  <c r="H111" i="59"/>
  <c r="F19" i="61"/>
  <c r="H143" i="59" l="1"/>
  <c r="F11" i="58"/>
  <c r="N46" i="100"/>
  <c r="D11" i="80"/>
  <c r="L143" i="59"/>
  <c r="F16" i="61"/>
  <c r="D10" i="78" l="1"/>
  <c r="H11" i="58"/>
  <c r="F10" i="78" l="1"/>
  <c r="G10" i="78"/>
  <c r="H10" i="78" s="1"/>
  <c r="L10" i="78" s="1"/>
  <c r="E13" i="78" l="1"/>
  <c r="D6" i="100"/>
  <c r="M54" i="100"/>
  <c r="O54" i="100" s="1"/>
  <c r="P54" i="100" s="1"/>
  <c r="D13" i="78" l="1"/>
  <c r="L13" i="78"/>
  <c r="M46" i="100"/>
  <c r="O46" i="100" s="1"/>
  <c r="P46" i="100" l="1"/>
  <c r="H29" i="78" s="1"/>
  <c r="L29" i="78" s="1"/>
  <c r="L30" i="78" s="1"/>
  <c r="G29" i="78"/>
  <c r="F24" i="54" l="1"/>
  <c r="D44" i="68" l="1"/>
  <c r="E26" i="75"/>
  <c r="D36" i="67"/>
  <c r="D21" i="69" l="1"/>
  <c r="G13" i="65" s="1"/>
  <c r="G11" i="65"/>
  <c r="D38" i="67"/>
  <c r="D40" i="67" s="1"/>
  <c r="G26" i="58"/>
  <c r="F26" i="75"/>
  <c r="G12" i="65"/>
  <c r="D46" i="68"/>
  <c r="F53" i="59"/>
  <c r="L53" i="59" s="1"/>
  <c r="F54" i="59"/>
  <c r="L54" i="59" s="1"/>
  <c r="F26" i="58" l="1"/>
  <c r="D22" i="78" s="1"/>
  <c r="E22" i="78"/>
  <c r="G17" i="65"/>
  <c r="G10" i="65"/>
  <c r="H26" i="58" l="1"/>
  <c r="G13" i="58"/>
  <c r="E11" i="78"/>
  <c r="G22" i="78"/>
  <c r="L22" i="78"/>
  <c r="F22" i="78"/>
  <c r="F52" i="59" l="1"/>
  <c r="L52" i="59" s="1"/>
  <c r="F51" i="59"/>
  <c r="L51" i="59" s="1"/>
  <c r="H24" i="59" l="1"/>
  <c r="F23" i="77" l="1"/>
  <c r="F22" i="77"/>
  <c r="F21" i="77"/>
  <c r="F12" i="77"/>
  <c r="F26" i="77"/>
  <c r="F13" i="77"/>
  <c r="F11" i="77" l="1"/>
  <c r="F27" i="77" s="1"/>
  <c r="E27" i="77"/>
  <c r="G21" i="58" s="1"/>
  <c r="F21" i="58" l="1"/>
  <c r="E17" i="78"/>
  <c r="L17" i="78" l="1"/>
  <c r="H21" i="58"/>
  <c r="D17" i="78"/>
  <c r="G17" i="78" s="1"/>
  <c r="F17" i="78" l="1"/>
  <c r="AC94" i="59" l="1"/>
  <c r="AC104" i="59" l="1"/>
  <c r="AC78" i="59"/>
  <c r="AC66" i="59"/>
  <c r="G30" i="61" l="1"/>
  <c r="G34" i="61" s="1"/>
  <c r="I19" i="58" s="1"/>
  <c r="I23" i="58" s="1"/>
  <c r="I27" i="58" s="1"/>
  <c r="F9" i="80" s="1"/>
  <c r="E30" i="61"/>
  <c r="E34" i="61" s="1"/>
  <c r="E19" i="58" s="1"/>
  <c r="E23" i="58" s="1"/>
  <c r="E27" i="58" s="1"/>
  <c r="C9" i="80" s="1"/>
  <c r="I30" i="61"/>
  <c r="I34" i="61" s="1"/>
  <c r="M19" i="58" s="1"/>
  <c r="M23" i="58" s="1"/>
  <c r="M27" i="58" s="1"/>
  <c r="I9" i="80" s="1"/>
  <c r="W62" i="59" l="1"/>
  <c r="W61" i="59"/>
  <c r="W60" i="59"/>
  <c r="W59" i="59"/>
  <c r="W57" i="59"/>
  <c r="W56" i="59"/>
  <c r="W64" i="59" s="1"/>
  <c r="V56" i="59"/>
  <c r="V64" i="59" s="1"/>
  <c r="W50" i="59"/>
  <c r="W58" i="59" s="1"/>
  <c r="V50" i="59"/>
  <c r="W49" i="59"/>
  <c r="V49" i="59"/>
  <c r="AH49" i="59" s="1"/>
  <c r="V48" i="59"/>
  <c r="Z32" i="59"/>
  <c r="Y32" i="59"/>
  <c r="Q23" i="60" l="1"/>
  <c r="Q26" i="60" s="1"/>
  <c r="Z69" i="59" s="1"/>
  <c r="W69" i="59" s="1"/>
  <c r="Q84" i="60"/>
  <c r="P54" i="60"/>
  <c r="Y71" i="59" s="1"/>
  <c r="V71" i="59" s="1"/>
  <c r="AH71" i="59" s="1"/>
  <c r="P69" i="60"/>
  <c r="Y73" i="59" s="1"/>
  <c r="V73" i="59" s="1"/>
  <c r="V57" i="59"/>
  <c r="AA57" i="59"/>
  <c r="AG57" i="59" s="1"/>
  <c r="AH57" i="59" s="1"/>
  <c r="V60" i="59"/>
  <c r="AA60" i="59"/>
  <c r="AA98" i="59" s="1"/>
  <c r="Y100" i="59"/>
  <c r="Y84" i="59"/>
  <c r="Y110" i="59"/>
  <c r="N56" i="81"/>
  <c r="AH41" i="59"/>
  <c r="Q97" i="60"/>
  <c r="V59" i="59"/>
  <c r="AA59" i="59"/>
  <c r="AA97" i="59" s="1"/>
  <c r="Y79" i="59"/>
  <c r="Y95" i="59"/>
  <c r="Y83" i="59"/>
  <c r="Y99" i="59"/>
  <c r="Y109" i="59"/>
  <c r="O16" i="81"/>
  <c r="N16" i="81" s="1"/>
  <c r="Z78" i="59"/>
  <c r="Z94" i="59"/>
  <c r="AF86" i="59"/>
  <c r="Q40" i="60"/>
  <c r="V61" i="59"/>
  <c r="AA61" i="59"/>
  <c r="Y81" i="59"/>
  <c r="Y97" i="59"/>
  <c r="V58" i="59"/>
  <c r="AH50" i="59"/>
  <c r="Z81" i="59"/>
  <c r="Z107" i="59"/>
  <c r="Z97" i="59"/>
  <c r="Q69" i="60"/>
  <c r="Y80" i="59"/>
  <c r="Y106" i="59"/>
  <c r="Y96" i="59"/>
  <c r="AF56" i="59"/>
  <c r="Z66" i="59"/>
  <c r="AF64" i="59"/>
  <c r="Q110" i="60"/>
  <c r="Y35" i="59"/>
  <c r="Y34" i="59"/>
  <c r="AA23" i="59"/>
  <c r="Y33" i="59"/>
  <c r="AE23" i="59"/>
  <c r="Z95" i="59"/>
  <c r="Z79" i="59"/>
  <c r="Z105" i="59"/>
  <c r="Z83" i="59"/>
  <c r="W81" i="59" s="1"/>
  <c r="Z99" i="59"/>
  <c r="Z109" i="59"/>
  <c r="Z98" i="59"/>
  <c r="Z82" i="59"/>
  <c r="Z108" i="59"/>
  <c r="Q54" i="60"/>
  <c r="P97" i="60"/>
  <c r="P110" i="60"/>
  <c r="Z80" i="59"/>
  <c r="Z96" i="59"/>
  <c r="Z106" i="59"/>
  <c r="Z110" i="59"/>
  <c r="Z100" i="59"/>
  <c r="Z84" i="59"/>
  <c r="Z35" i="59"/>
  <c r="Z34" i="59"/>
  <c r="Z33" i="59"/>
  <c r="AF23" i="59"/>
  <c r="W48" i="59"/>
  <c r="AF48" i="59"/>
  <c r="AA58" i="59"/>
  <c r="AG58" i="59" s="1"/>
  <c r="AH58" i="59" s="1"/>
  <c r="AA62" i="59"/>
  <c r="AA100" i="59" s="1"/>
  <c r="V62" i="59"/>
  <c r="AA86" i="59"/>
  <c r="Y94" i="59"/>
  <c r="Y82" i="59"/>
  <c r="Y98" i="59"/>
  <c r="P23" i="60"/>
  <c r="P26" i="60" s="1"/>
  <c r="Y69" i="59" s="1"/>
  <c r="Y104" i="59" s="1"/>
  <c r="P40" i="60"/>
  <c r="Y70" i="59" s="1"/>
  <c r="V70" i="59" s="1"/>
  <c r="P84" i="60"/>
  <c r="Y72" i="59" s="1"/>
  <c r="V72" i="59" s="1"/>
  <c r="W109" i="59"/>
  <c r="V52" i="59"/>
  <c r="W54" i="59"/>
  <c r="W53" i="59"/>
  <c r="W51" i="59"/>
  <c r="W52" i="59"/>
  <c r="V51" i="59"/>
  <c r="V53" i="59"/>
  <c r="AH53" i="59" s="1"/>
  <c r="V54" i="59"/>
  <c r="AH54" i="59" s="1"/>
  <c r="Y108" i="59" l="1"/>
  <c r="V81" i="59"/>
  <c r="AF69" i="59"/>
  <c r="V82" i="59"/>
  <c r="Z104" i="59"/>
  <c r="AF104" i="59" s="1"/>
  <c r="AF111" i="59" s="1"/>
  <c r="AF141" i="59" s="1"/>
  <c r="AF78" i="59"/>
  <c r="W82" i="59"/>
  <c r="Y107" i="59"/>
  <c r="AH88" i="59"/>
  <c r="Y36" i="59"/>
  <c r="AA33" i="59"/>
  <c r="AE33" i="59"/>
  <c r="AA35" i="59"/>
  <c r="AG35" i="59" s="1"/>
  <c r="O30" i="81"/>
  <c r="AA83" i="59"/>
  <c r="AA81" i="59"/>
  <c r="AA82" i="59"/>
  <c r="AA80" i="59"/>
  <c r="AA79" i="59"/>
  <c r="AA34" i="59"/>
  <c r="AG34" i="59" s="1"/>
  <c r="AG23" i="59"/>
  <c r="W84" i="59"/>
  <c r="AF84" i="59"/>
  <c r="AF81" i="59"/>
  <c r="AF83" i="59"/>
  <c r="AF79" i="59"/>
  <c r="AF80" i="59"/>
  <c r="AF82" i="59"/>
  <c r="V106" i="59"/>
  <c r="AH106" i="59" s="1"/>
  <c r="AG61" i="59"/>
  <c r="AA99" i="59"/>
  <c r="N57" i="81"/>
  <c r="R56" i="81"/>
  <c r="W99" i="59"/>
  <c r="Z111" i="59"/>
  <c r="Z141" i="59" s="1"/>
  <c r="AH91" i="59"/>
  <c r="V109" i="59"/>
  <c r="Z101" i="59"/>
  <c r="Z40" i="59" s="1"/>
  <c r="AF94" i="59"/>
  <c r="Z36" i="59"/>
  <c r="AF33" i="59"/>
  <c r="AF95" i="59"/>
  <c r="AF96" i="59"/>
  <c r="Y105" i="59"/>
  <c r="W83" i="59"/>
  <c r="W106" i="59"/>
  <c r="AH70" i="59"/>
  <c r="AE80" i="59"/>
  <c r="AE79" i="59"/>
  <c r="AE82" i="59"/>
  <c r="AE84" i="59"/>
  <c r="AE81" i="59"/>
  <c r="AE83" i="59"/>
  <c r="AH87" i="59" l="1"/>
  <c r="W105" i="59"/>
  <c r="AG21" i="59"/>
  <c r="AG79" i="59"/>
  <c r="AG81" i="59"/>
  <c r="AG84" i="59"/>
  <c r="AG82" i="59"/>
  <c r="AH82" i="59" s="1"/>
  <c r="AG83" i="59"/>
  <c r="AG80" i="59"/>
  <c r="X106" i="59"/>
  <c r="X109" i="59"/>
  <c r="AH109" i="59"/>
  <c r="AE36" i="59"/>
  <c r="Y37" i="59"/>
  <c r="AE37" i="59" s="1"/>
  <c r="AF36" i="59"/>
  <c r="Z37" i="59"/>
  <c r="AF37" i="59" s="1"/>
  <c r="O44" i="81"/>
  <c r="Q44" i="81" s="1"/>
  <c r="O43" i="81"/>
  <c r="Q43" i="81" s="1"/>
  <c r="Q30" i="81"/>
  <c r="N30" i="81" s="1"/>
  <c r="V105" i="59"/>
  <c r="AH105" i="59" s="1"/>
  <c r="AF101" i="59"/>
  <c r="AF40" i="59" s="1"/>
  <c r="O42" i="81"/>
  <c r="AA36" i="59"/>
  <c r="AG33" i="59"/>
  <c r="AG99" i="59"/>
  <c r="AH61" i="59"/>
  <c r="Z143" i="59" l="1"/>
  <c r="O38" i="81"/>
  <c r="O45" i="81"/>
  <c r="Q42" i="81"/>
  <c r="X105" i="59"/>
  <c r="Q26" i="81"/>
  <c r="R26" i="81" s="1"/>
  <c r="AH21" i="59"/>
  <c r="AH81" i="59"/>
  <c r="AG42" i="59"/>
  <c r="AA37" i="59"/>
  <c r="AG36" i="59"/>
  <c r="R30" i="81"/>
  <c r="N43" i="81"/>
  <c r="R43" i="81" s="1"/>
  <c r="N44" i="81"/>
  <c r="R44" i="81" s="1"/>
  <c r="AG29" i="59" l="1"/>
  <c r="AG37" i="59"/>
  <c r="N42" i="81"/>
  <c r="N45" i="81" s="1"/>
  <c r="N48" i="81" s="1"/>
  <c r="Q38" i="81"/>
  <c r="N38" i="81" s="1"/>
  <c r="R38" i="81" s="1"/>
  <c r="Q57" i="81"/>
  <c r="R57" i="81" s="1"/>
  <c r="AH42" i="59"/>
  <c r="O48" i="81"/>
  <c r="Q48" i="81" s="1"/>
  <c r="Q45" i="81"/>
  <c r="R42" i="81" l="1"/>
  <c r="R48" i="81"/>
  <c r="G24" i="71"/>
  <c r="G26" i="71" s="1"/>
  <c r="E24" i="71"/>
  <c r="E26" i="71" s="1"/>
  <c r="F24" i="71"/>
  <c r="F26" i="71" s="1"/>
  <c r="D24" i="71"/>
  <c r="D26" i="71" s="1"/>
  <c r="H24" i="71"/>
  <c r="H26" i="71" s="1"/>
  <c r="C24" i="71"/>
  <c r="R45" i="81"/>
  <c r="AH29" i="59"/>
  <c r="AH32" i="59" s="1"/>
  <c r="AG32" i="59"/>
  <c r="C26" i="71" l="1"/>
  <c r="G29" i="72" s="1"/>
  <c r="O24" i="71"/>
  <c r="O26" i="71" s="1"/>
  <c r="D29" i="72" l="1"/>
  <c r="F29" i="72"/>
  <c r="G31" i="72"/>
  <c r="W34" i="59" l="1"/>
  <c r="W33" i="59"/>
  <c r="W35" i="59"/>
  <c r="W101" i="59"/>
  <c r="W80" i="59"/>
  <c r="W79" i="59"/>
  <c r="V101" i="59"/>
  <c r="V33" i="59"/>
  <c r="V35" i="59"/>
  <c r="AH35" i="59" s="1"/>
  <c r="V34" i="59"/>
  <c r="AH34" i="59" s="1"/>
  <c r="V80" i="59"/>
  <c r="AH80" i="59" s="1"/>
  <c r="V79" i="59"/>
  <c r="AH79" i="59" s="1"/>
  <c r="AH23" i="59"/>
  <c r="W36" i="59" l="1"/>
  <c r="W37" i="59" s="1"/>
  <c r="V36" i="59"/>
  <c r="V37" i="59" s="1"/>
  <c r="AH33" i="59"/>
  <c r="AH36" i="59" s="1"/>
  <c r="AH37" i="59" s="1"/>
  <c r="Q16" i="81" l="1"/>
  <c r="R16" i="81" l="1"/>
  <c r="AH13" i="59" s="1"/>
  <c r="F4" i="100"/>
  <c r="F3" i="100" s="1"/>
  <c r="M26" i="77" l="1"/>
  <c r="N26" i="77" s="1"/>
  <c r="M23" i="77"/>
  <c r="N23" i="77" s="1"/>
  <c r="M22" i="77"/>
  <c r="N22" i="77" s="1"/>
  <c r="M21" i="77"/>
  <c r="N21" i="77" s="1"/>
  <c r="M20" i="77"/>
  <c r="N20" i="77" s="1"/>
  <c r="M19" i="77"/>
  <c r="N19" i="77" s="1"/>
  <c r="M18" i="77"/>
  <c r="N18" i="77" s="1"/>
  <c r="M15" i="77"/>
  <c r="N15" i="77" s="1"/>
  <c r="M14" i="77"/>
  <c r="N14" i="77" s="1"/>
  <c r="M13" i="77"/>
  <c r="N13" i="77" s="1"/>
  <c r="M12" i="77"/>
  <c r="N12" i="77" s="1"/>
  <c r="K27" i="77" l="1"/>
  <c r="O21" i="58" s="1"/>
  <c r="Q21" i="58" s="1"/>
  <c r="M11" i="77"/>
  <c r="N11" i="77" l="1"/>
  <c r="N27" i="77" s="1"/>
  <c r="M27" i="77"/>
  <c r="N21" i="58"/>
  <c r="R21" i="58"/>
  <c r="AA56" i="59" l="1"/>
  <c r="AA66" i="59" s="1"/>
  <c r="Y66" i="59"/>
  <c r="Y78" i="59"/>
  <c r="V83" i="59"/>
  <c r="AH83" i="59" s="1"/>
  <c r="V84" i="59"/>
  <c r="AH84" i="59" s="1"/>
  <c r="AA78" i="59"/>
  <c r="AA94" i="59"/>
  <c r="AA101" i="59" s="1"/>
  <c r="AA40" i="59" s="1"/>
  <c r="O53" i="81" s="1"/>
  <c r="Y101" i="59"/>
  <c r="Y40" i="59" s="1"/>
  <c r="AA104" i="59"/>
  <c r="AA105" i="59"/>
  <c r="Y111" i="59"/>
  <c r="Y141" i="59" l="1"/>
  <c r="AA141" i="59" s="1"/>
  <c r="AA111" i="59"/>
  <c r="AA84" i="59"/>
  <c r="Y143" i="59" l="1"/>
  <c r="AA143" i="59"/>
  <c r="O11" i="58"/>
  <c r="AD56" i="59" l="1"/>
  <c r="AE56" i="59"/>
  <c r="AE64" i="59"/>
  <c r="AB94" i="59"/>
  <c r="V69" i="59"/>
  <c r="AE86" i="59"/>
  <c r="AB66" i="59"/>
  <c r="AB78" i="59"/>
  <c r="AE69" i="59"/>
  <c r="AD86" i="59"/>
  <c r="V11" i="60" s="1"/>
  <c r="AB104" i="59"/>
  <c r="V18" i="60" l="1"/>
  <c r="W18" i="60" s="1"/>
  <c r="V20" i="60"/>
  <c r="W20" i="60" s="1"/>
  <c r="V16" i="60"/>
  <c r="W16" i="60" s="1"/>
  <c r="V14" i="60"/>
  <c r="W14" i="60" s="1"/>
  <c r="AD66" i="59"/>
  <c r="V22" i="60"/>
  <c r="W22" i="60" s="1"/>
  <c r="V12" i="60"/>
  <c r="W12" i="60" s="1"/>
  <c r="V17" i="60"/>
  <c r="W17" i="60" s="1"/>
  <c r="AG69" i="59"/>
  <c r="AH69" i="59" s="1"/>
  <c r="V13" i="60"/>
  <c r="W13" i="60" s="1"/>
  <c r="V21" i="60"/>
  <c r="W21" i="60" s="1"/>
  <c r="V19" i="60"/>
  <c r="W19" i="60" s="1"/>
  <c r="W11" i="60"/>
  <c r="AE78" i="59"/>
  <c r="AG86" i="59"/>
  <c r="AE94" i="59"/>
  <c r="AE104" i="59"/>
  <c r="AD104" i="59"/>
  <c r="AE95" i="59"/>
  <c r="AE96" i="59"/>
  <c r="AG56" i="59"/>
  <c r="AD78" i="59"/>
  <c r="AG64" i="59"/>
  <c r="AH64" i="59" s="1"/>
  <c r="AD94" i="59"/>
  <c r="AD101" i="59" s="1"/>
  <c r="AD40" i="59" s="1"/>
  <c r="P53" i="81" s="1"/>
  <c r="V15" i="60"/>
  <c r="W15" i="60" s="1"/>
  <c r="AG48" i="59"/>
  <c r="AH48" i="59" s="1"/>
  <c r="AG94" i="59" l="1"/>
  <c r="AE101" i="59"/>
  <c r="AE40" i="59" s="1"/>
  <c r="AG40" i="59" s="1"/>
  <c r="AG78" i="59"/>
  <c r="AG104" i="59"/>
  <c r="AE111" i="59"/>
  <c r="AE141" i="59" s="1"/>
  <c r="AG141" i="59" s="1"/>
  <c r="V23" i="60"/>
  <c r="V26" i="60" s="1"/>
  <c r="AG66" i="59"/>
  <c r="AH56" i="59"/>
  <c r="W23" i="60"/>
  <c r="W26" i="60" s="1"/>
  <c r="AG143" i="59" l="1"/>
  <c r="K11" i="80" s="1"/>
  <c r="AG111" i="59"/>
  <c r="AH40" i="59"/>
  <c r="Q53" i="81"/>
  <c r="R53" i="81" s="1"/>
  <c r="K30" i="72" l="1"/>
  <c r="K31" i="72" s="1"/>
  <c r="A84" i="70" l="1"/>
  <c r="A111" i="70" s="1"/>
  <c r="A83" i="70"/>
  <c r="A110" i="70" s="1"/>
  <c r="A82" i="70"/>
  <c r="A109" i="70" s="1"/>
  <c r="A81" i="70"/>
  <c r="A108" i="70" s="1"/>
  <c r="A80" i="70"/>
  <c r="A107" i="70" s="1"/>
  <c r="A79" i="70"/>
  <c r="A106" i="70" s="1"/>
  <c r="A78" i="70"/>
  <c r="A105" i="70" s="1"/>
  <c r="A77" i="70"/>
  <c r="A104" i="70" s="1"/>
  <c r="A76" i="70"/>
  <c r="A103" i="70" s="1"/>
  <c r="A75" i="70"/>
  <c r="A102" i="70" s="1"/>
  <c r="A74" i="70"/>
  <c r="A101" i="70" s="1"/>
  <c r="A73" i="70"/>
  <c r="A100" i="70" s="1"/>
  <c r="A72" i="70"/>
  <c r="A99" i="70" s="1"/>
  <c r="A71" i="70"/>
  <c r="A98" i="70" s="1"/>
  <c r="A70" i="70"/>
  <c r="A97" i="70" s="1"/>
  <c r="A69" i="70"/>
  <c r="A96" i="70" s="1"/>
  <c r="A68" i="70"/>
  <c r="A95" i="70" s="1"/>
  <c r="G15" i="81" l="1"/>
  <c r="H15" i="81" s="1"/>
  <c r="D16" i="117" l="1"/>
  <c r="H16" i="70"/>
  <c r="I16" i="70" s="1"/>
  <c r="M16" i="70" l="1"/>
  <c r="N16" i="70" s="1"/>
  <c r="H16" i="117"/>
  <c r="I16" i="117" s="1"/>
  <c r="M16" i="117" l="1"/>
  <c r="N16" i="117" s="1"/>
  <c r="R16" i="70"/>
  <c r="S16" i="70" s="1"/>
  <c r="S16" i="117" l="1"/>
  <c r="W16" i="70"/>
  <c r="D42" i="70" s="1"/>
  <c r="R16" i="117"/>
  <c r="H42" i="70" l="1"/>
  <c r="I42" i="70" s="1"/>
  <c r="M42" i="70" s="1"/>
  <c r="N42" i="70" s="1"/>
  <c r="R42" i="70" s="1"/>
  <c r="S42" i="70" s="1"/>
  <c r="W42" i="70" s="1"/>
  <c r="W16" i="117"/>
  <c r="D42" i="117" s="1"/>
  <c r="H42" i="117" l="1"/>
  <c r="I42" i="117" s="1"/>
  <c r="M42" i="117" s="1"/>
  <c r="N42" i="117" s="1"/>
  <c r="R42" i="117" s="1"/>
  <c r="S42" i="117" s="1"/>
  <c r="W42" i="117" s="1"/>
  <c r="F10" i="65" l="1"/>
  <c r="F17" i="65"/>
  <c r="H11" i="65"/>
  <c r="H17" i="65" s="1"/>
  <c r="J17" i="65" l="1"/>
  <c r="L11" i="65"/>
  <c r="L17" i="65" s="1"/>
  <c r="J10" i="65"/>
  <c r="D11" i="78"/>
  <c r="F13" i="58"/>
  <c r="H10" i="65"/>
  <c r="N10" i="65" l="1"/>
  <c r="N17" i="65"/>
  <c r="N13" i="58" s="1"/>
  <c r="R11" i="65"/>
  <c r="R17" i="65" s="1"/>
  <c r="H13" i="58"/>
  <c r="F26" i="61"/>
  <c r="G11" i="78"/>
  <c r="H11" i="78" s="1"/>
  <c r="G15" i="66" s="1"/>
  <c r="F11" i="78"/>
  <c r="G10" i="66"/>
  <c r="L11" i="78"/>
  <c r="L10" i="65"/>
  <c r="J13" i="58"/>
  <c r="D40" i="78"/>
  <c r="G14" i="66" l="1"/>
  <c r="G16" i="66" s="1"/>
  <c r="H10" i="66"/>
  <c r="H14" i="66" s="1"/>
  <c r="G40" i="78"/>
  <c r="H40" i="78" s="1"/>
  <c r="H15" i="66" s="1"/>
  <c r="I15" i="66" s="1"/>
  <c r="F40" i="78"/>
  <c r="L40" i="78"/>
  <c r="J26" i="61"/>
  <c r="R13" i="58"/>
  <c r="H26" i="61"/>
  <c r="L13" i="58"/>
  <c r="H16" i="66" l="1"/>
  <c r="I16" i="66" s="1"/>
  <c r="J10" i="66" s="1"/>
  <c r="I10" i="66"/>
  <c r="I14" i="66" s="1"/>
  <c r="J14" i="66" l="1"/>
  <c r="J16" i="66" s="1"/>
  <c r="K10" i="66"/>
  <c r="K14" i="66" l="1"/>
  <c r="K16" i="66" s="1"/>
  <c r="M10" i="66"/>
  <c r="L10" i="66"/>
  <c r="L14" i="66" s="1"/>
  <c r="L16" i="66" s="1"/>
  <c r="S11" i="65"/>
  <c r="T11" i="65" l="1"/>
  <c r="N10" i="66"/>
  <c r="N14" i="66" s="1"/>
  <c r="N16" i="66" s="1"/>
  <c r="O10" i="65"/>
  <c r="O10" i="66"/>
  <c r="M14" i="66"/>
  <c r="M16" i="66" s="1"/>
  <c r="P10" i="65"/>
  <c r="S17" i="65"/>
  <c r="S13" i="58" s="1"/>
  <c r="S10" i="65"/>
  <c r="O14" i="66" l="1"/>
  <c r="O16" i="66" s="1"/>
  <c r="U11" i="65"/>
  <c r="P10" i="66"/>
  <c r="P14" i="66" s="1"/>
  <c r="P16" i="66" s="1"/>
  <c r="Q10" i="66"/>
  <c r="E65" i="61"/>
  <c r="Q10" i="65"/>
  <c r="R10" i="65" s="1"/>
  <c r="T17" i="65"/>
  <c r="T13" i="58" s="1"/>
  <c r="T10" i="65"/>
  <c r="F65" i="61" l="1"/>
  <c r="U17" i="65"/>
  <c r="U13" i="58" s="1"/>
  <c r="U10" i="65"/>
  <c r="Q14" i="66"/>
  <c r="Q16" i="66" s="1"/>
  <c r="V11" i="65"/>
  <c r="S10" i="66"/>
  <c r="R10" i="66"/>
  <c r="R14" i="66" s="1"/>
  <c r="R16" i="66" s="1"/>
  <c r="G65" i="61" l="1"/>
  <c r="S14" i="66"/>
  <c r="S16" i="66" s="1"/>
  <c r="T10" i="66"/>
  <c r="T14" i="66" s="1"/>
  <c r="T16" i="66" s="1"/>
  <c r="W11" i="65"/>
  <c r="V10" i="65"/>
  <c r="V17" i="65"/>
  <c r="V13" i="58" s="1"/>
  <c r="H65" i="61" l="1"/>
  <c r="W17" i="65"/>
  <c r="W13" i="58" s="1"/>
  <c r="W10" i="65"/>
  <c r="I65" i="61" l="1"/>
  <c r="D72" i="117" l="1"/>
  <c r="D80" i="117"/>
  <c r="F80" i="70"/>
  <c r="D79" i="117"/>
  <c r="D73" i="117"/>
  <c r="D81" i="117"/>
  <c r="F81" i="70"/>
  <c r="D78" i="117"/>
  <c r="D74" i="117"/>
  <c r="F74" i="70"/>
  <c r="D82" i="117"/>
  <c r="F82" i="70"/>
  <c r="F75" i="70"/>
  <c r="D75" i="117"/>
  <c r="F83" i="70"/>
  <c r="D83" i="117"/>
  <c r="D70" i="117"/>
  <c r="E70" i="70"/>
  <c r="H70" i="70" s="1"/>
  <c r="I70" i="70" s="1"/>
  <c r="F70" i="70"/>
  <c r="D124" i="70"/>
  <c r="D71" i="117"/>
  <c r="D76" i="117"/>
  <c r="D84" i="117"/>
  <c r="F84" i="70"/>
  <c r="D68" i="117"/>
  <c r="D85" i="70"/>
  <c r="D69" i="117"/>
  <c r="D77" i="117"/>
  <c r="J70" i="70" l="1"/>
  <c r="M70" i="70" s="1"/>
  <c r="N70" i="70" s="1"/>
  <c r="K70" i="70"/>
  <c r="I124" i="70"/>
  <c r="F82" i="117"/>
  <c r="F136" i="117" s="1"/>
  <c r="F136" i="70"/>
  <c r="F134" i="70"/>
  <c r="F80" i="117"/>
  <c r="F134" i="117" s="1"/>
  <c r="F83" i="117"/>
  <c r="F137" i="117" s="1"/>
  <c r="F137" i="70"/>
  <c r="F138" i="70"/>
  <c r="F84" i="117"/>
  <c r="F138" i="117" s="1"/>
  <c r="F70" i="117"/>
  <c r="F124" i="117" s="1"/>
  <c r="F124" i="70"/>
  <c r="D85" i="117"/>
  <c r="E70" i="117"/>
  <c r="E124" i="117" s="1"/>
  <c r="E124" i="70"/>
  <c r="H124" i="70" s="1"/>
  <c r="F128" i="70"/>
  <c r="F74" i="117"/>
  <c r="F128" i="117" s="1"/>
  <c r="F135" i="70"/>
  <c r="F81" i="117"/>
  <c r="F135" i="117" s="1"/>
  <c r="D124" i="117"/>
  <c r="F129" i="70"/>
  <c r="F75" i="117"/>
  <c r="F129" i="117" s="1"/>
  <c r="H70" i="117" l="1"/>
  <c r="I70" i="117" s="1"/>
  <c r="H124" i="117"/>
  <c r="O70" i="70"/>
  <c r="P70" i="70"/>
  <c r="N124" i="70"/>
  <c r="K70" i="117"/>
  <c r="K124" i="117" s="1"/>
  <c r="K124" i="70"/>
  <c r="J124" i="70"/>
  <c r="J70" i="117"/>
  <c r="J124" i="117" s="1"/>
  <c r="O124" i="70" l="1"/>
  <c r="O70" i="117"/>
  <c r="O124" i="117" s="1"/>
  <c r="P70" i="117"/>
  <c r="P124" i="117" s="1"/>
  <c r="P124" i="70"/>
  <c r="R70" i="70"/>
  <c r="S70" i="70" s="1"/>
  <c r="M124" i="70"/>
  <c r="M70" i="117"/>
  <c r="N70" i="117" s="1"/>
  <c r="I124" i="117"/>
  <c r="M124" i="117" s="1"/>
  <c r="R70" i="117" l="1"/>
  <c r="N124" i="117"/>
  <c r="R124" i="117" s="1"/>
  <c r="U70" i="70"/>
  <c r="S70" i="117"/>
  <c r="T70" i="70"/>
  <c r="W70" i="70" s="1"/>
  <c r="D97" i="70" s="1"/>
  <c r="S124" i="70"/>
  <c r="R124" i="70"/>
  <c r="F97" i="70" l="1"/>
  <c r="E97" i="70"/>
  <c r="D150" i="70"/>
  <c r="T70" i="117"/>
  <c r="T124" i="117" s="1"/>
  <c r="T124" i="70"/>
  <c r="S124" i="117"/>
  <c r="W124" i="117" s="1"/>
  <c r="U70" i="117"/>
  <c r="U124" i="117" s="1"/>
  <c r="U124" i="70"/>
  <c r="W70" i="117" l="1"/>
  <c r="D97" i="117" s="1"/>
  <c r="D150" i="117" s="1"/>
  <c r="W124" i="70"/>
  <c r="H97" i="70"/>
  <c r="I97" i="70" s="1"/>
  <c r="E150" i="70"/>
  <c r="E97" i="117"/>
  <c r="E150" i="117" s="1"/>
  <c r="F150" i="70"/>
  <c r="F97" i="117"/>
  <c r="F150" i="117" s="1"/>
  <c r="H150" i="70" l="1"/>
  <c r="I150" i="70" s="1"/>
  <c r="M150" i="70" s="1"/>
  <c r="N150" i="70" s="1"/>
  <c r="R150" i="70" s="1"/>
  <c r="S150" i="70" s="1"/>
  <c r="W150" i="70" s="1"/>
  <c r="J97" i="70"/>
  <c r="J97" i="117" s="1"/>
  <c r="K97" i="70"/>
  <c r="K97" i="117" s="1"/>
  <c r="M97" i="70"/>
  <c r="N97" i="70" s="1"/>
  <c r="H150" i="117"/>
  <c r="I150" i="117" s="1"/>
  <c r="M150" i="117" s="1"/>
  <c r="N150" i="117" s="1"/>
  <c r="R150" i="117" s="1"/>
  <c r="S150" i="117" s="1"/>
  <c r="W150" i="117" s="1"/>
  <c r="H97" i="117"/>
  <c r="I97" i="117" s="1"/>
  <c r="M97" i="117" s="1"/>
  <c r="N97" i="117" s="1"/>
  <c r="P97" i="70" l="1"/>
  <c r="P97" i="117" s="1"/>
  <c r="O97" i="70"/>
  <c r="O97" i="117" s="1"/>
  <c r="R97" i="70" l="1"/>
  <c r="S97" i="70" s="1"/>
  <c r="U97" i="70" s="1"/>
  <c r="U97" i="117" s="1"/>
  <c r="R97" i="117"/>
  <c r="S97" i="117" s="1"/>
  <c r="T97" i="70" l="1"/>
  <c r="T97" i="117" s="1"/>
  <c r="W97" i="117" s="1"/>
  <c r="W97" i="70" l="1"/>
  <c r="D137" i="70"/>
  <c r="D29" i="117"/>
  <c r="H29" i="70"/>
  <c r="I29" i="70" s="1"/>
  <c r="E83" i="70"/>
  <c r="D28" i="117"/>
  <c r="H28" i="70"/>
  <c r="I28" i="70" s="1"/>
  <c r="D136" i="70"/>
  <c r="E82" i="70"/>
  <c r="D129" i="70"/>
  <c r="D21" i="117"/>
  <c r="H21" i="70"/>
  <c r="I21" i="70" s="1"/>
  <c r="E75" i="70"/>
  <c r="D127" i="70"/>
  <c r="D19" i="117"/>
  <c r="H19" i="70"/>
  <c r="I19" i="70" s="1"/>
  <c r="F73" i="70"/>
  <c r="E73" i="70"/>
  <c r="D15" i="117"/>
  <c r="D123" i="70"/>
  <c r="H15" i="70"/>
  <c r="I15" i="70" s="1"/>
  <c r="M15" i="70" s="1"/>
  <c r="N15" i="70" s="1"/>
  <c r="E69" i="70"/>
  <c r="F69" i="70"/>
  <c r="H20" i="70"/>
  <c r="I20" i="70" s="1"/>
  <c r="D20" i="117"/>
  <c r="D128" i="70"/>
  <c r="E74" i="70"/>
  <c r="H26" i="70"/>
  <c r="I26" i="70" s="1"/>
  <c r="D26" i="117"/>
  <c r="D134" i="70"/>
  <c r="E80" i="70"/>
  <c r="D25" i="117"/>
  <c r="D133" i="70"/>
  <c r="H25" i="70"/>
  <c r="I25" i="70" s="1"/>
  <c r="M25" i="70" s="1"/>
  <c r="N25" i="70" s="1"/>
  <c r="F79" i="70"/>
  <c r="E79" i="70"/>
  <c r="D132" i="70"/>
  <c r="D24" i="117"/>
  <c r="H24" i="70"/>
  <c r="I24" i="70" s="1"/>
  <c r="F78" i="70"/>
  <c r="E78" i="70"/>
  <c r="D23" i="117"/>
  <c r="D131" i="70"/>
  <c r="H23" i="70"/>
  <c r="I23" i="70" s="1"/>
  <c r="M23" i="70" s="1"/>
  <c r="N23" i="70" s="1"/>
  <c r="E77" i="70"/>
  <c r="F77" i="70"/>
  <c r="H14" i="70"/>
  <c r="D31" i="70"/>
  <c r="E16" i="54" s="1"/>
  <c r="F16" i="54" s="1"/>
  <c r="D14" i="117"/>
  <c r="D122" i="70"/>
  <c r="F68" i="70"/>
  <c r="E68" i="70"/>
  <c r="F10" i="55"/>
  <c r="E19" i="55"/>
  <c r="E40" i="55"/>
  <c r="D27" i="117"/>
  <c r="H27" i="70"/>
  <c r="I27" i="70" s="1"/>
  <c r="M27" i="70" s="1"/>
  <c r="N27" i="70" s="1"/>
  <c r="D135" i="70"/>
  <c r="E81" i="70"/>
  <c r="D18" i="117"/>
  <c r="D126" i="70"/>
  <c r="H18" i="70"/>
  <c r="I18" i="70" s="1"/>
  <c r="F72" i="70"/>
  <c r="E72" i="70"/>
  <c r="H17" i="70"/>
  <c r="I17" i="70" s="1"/>
  <c r="D17" i="117"/>
  <c r="D125" i="70"/>
  <c r="F71" i="70"/>
  <c r="E71" i="70"/>
  <c r="D30" i="117"/>
  <c r="H30" i="70"/>
  <c r="I30" i="70" s="1"/>
  <c r="D138" i="70"/>
  <c r="E84" i="70"/>
  <c r="H22" i="70"/>
  <c r="I22" i="70" s="1"/>
  <c r="D130" i="70"/>
  <c r="D22" i="117"/>
  <c r="F76" i="70"/>
  <c r="E76" i="70"/>
  <c r="D138" i="117" l="1"/>
  <c r="H30" i="117"/>
  <c r="I30" i="117" s="1"/>
  <c r="H25" i="117"/>
  <c r="I25" i="117" s="1"/>
  <c r="D133" i="117"/>
  <c r="I14" i="70"/>
  <c r="H31" i="70"/>
  <c r="F71" i="117"/>
  <c r="F125" i="117" s="1"/>
  <c r="F125" i="70"/>
  <c r="H18" i="117"/>
  <c r="I18" i="117" s="1"/>
  <c r="D126" i="117"/>
  <c r="F77" i="117"/>
  <c r="F131" i="117" s="1"/>
  <c r="F131" i="70"/>
  <c r="D132" i="117"/>
  <c r="H24" i="117"/>
  <c r="I24" i="117" s="1"/>
  <c r="E69" i="117"/>
  <c r="E123" i="70"/>
  <c r="H123" i="70" s="1"/>
  <c r="H69" i="70"/>
  <c r="I69" i="70" s="1"/>
  <c r="M28" i="70"/>
  <c r="N28" i="70" s="1"/>
  <c r="E71" i="117"/>
  <c r="E125" i="70"/>
  <c r="H71" i="70"/>
  <c r="I71" i="70" s="1"/>
  <c r="H19" i="117"/>
  <c r="I19" i="117" s="1"/>
  <c r="D127" i="117"/>
  <c r="E13" i="55"/>
  <c r="E77" i="117"/>
  <c r="E131" i="70"/>
  <c r="H77" i="70"/>
  <c r="I77" i="70" s="1"/>
  <c r="D134" i="117"/>
  <c r="H26" i="117"/>
  <c r="I26" i="117" s="1"/>
  <c r="R15" i="70"/>
  <c r="S15" i="70" s="1"/>
  <c r="E129" i="70"/>
  <c r="H129" i="70" s="1"/>
  <c r="E75" i="117"/>
  <c r="H75" i="70"/>
  <c r="I75" i="70" s="1"/>
  <c r="H28" i="117"/>
  <c r="I28" i="117" s="1"/>
  <c r="D136" i="117"/>
  <c r="E82" i="117"/>
  <c r="E136" i="70"/>
  <c r="H136" i="70" s="1"/>
  <c r="H82" i="70"/>
  <c r="I82" i="70" s="1"/>
  <c r="I136" i="70" s="1"/>
  <c r="D125" i="117"/>
  <c r="H17" i="117"/>
  <c r="I17" i="117" s="1"/>
  <c r="R23" i="70"/>
  <c r="S23" i="70" s="1"/>
  <c r="E133" i="70"/>
  <c r="E79" i="117"/>
  <c r="H79" i="70"/>
  <c r="I79" i="70" s="1"/>
  <c r="M26" i="70"/>
  <c r="N26" i="70" s="1"/>
  <c r="M21" i="70"/>
  <c r="N21" i="70" s="1"/>
  <c r="I129" i="70"/>
  <c r="E137" i="70"/>
  <c r="H137" i="70" s="1"/>
  <c r="E83" i="117"/>
  <c r="H83" i="70"/>
  <c r="I83" i="70" s="1"/>
  <c r="M19" i="70"/>
  <c r="N19" i="70" s="1"/>
  <c r="F19" i="55"/>
  <c r="F123" i="70"/>
  <c r="F69" i="117"/>
  <c r="F123" i="117" s="1"/>
  <c r="E81" i="117"/>
  <c r="E135" i="70"/>
  <c r="H135" i="70" s="1"/>
  <c r="H81" i="70"/>
  <c r="I81" i="70" s="1"/>
  <c r="M22" i="70"/>
  <c r="N22" i="70" s="1"/>
  <c r="E138" i="70"/>
  <c r="H138" i="70" s="1"/>
  <c r="E84" i="117"/>
  <c r="H84" i="70"/>
  <c r="I84" i="70" s="1"/>
  <c r="M17" i="70"/>
  <c r="N17" i="70" s="1"/>
  <c r="R27" i="70"/>
  <c r="S27" i="70" s="1"/>
  <c r="F85" i="70"/>
  <c r="F122" i="70"/>
  <c r="F68" i="117"/>
  <c r="H131" i="70"/>
  <c r="F79" i="117"/>
  <c r="F133" i="117" s="1"/>
  <c r="F133" i="70"/>
  <c r="E74" i="117"/>
  <c r="E128" i="70"/>
  <c r="H128" i="70" s="1"/>
  <c r="H74" i="70"/>
  <c r="I74" i="70" s="1"/>
  <c r="H15" i="117"/>
  <c r="I15" i="117" s="1"/>
  <c r="D123" i="117"/>
  <c r="D129" i="117"/>
  <c r="H21" i="117"/>
  <c r="I21" i="117" s="1"/>
  <c r="M29" i="70"/>
  <c r="N29" i="70" s="1"/>
  <c r="I137" i="70"/>
  <c r="E76" i="117"/>
  <c r="E130" i="70"/>
  <c r="H76" i="70"/>
  <c r="I76" i="70" s="1"/>
  <c r="F78" i="117"/>
  <c r="F132" i="117" s="1"/>
  <c r="F132" i="70"/>
  <c r="E134" i="70"/>
  <c r="H134" i="70" s="1"/>
  <c r="E80" i="117"/>
  <c r="H80" i="70"/>
  <c r="I80" i="70" s="1"/>
  <c r="D130" i="117"/>
  <c r="H22" i="117"/>
  <c r="I22" i="117" s="1"/>
  <c r="E122" i="70"/>
  <c r="H122" i="70" s="1"/>
  <c r="E85" i="70"/>
  <c r="E68" i="117"/>
  <c r="H68" i="70"/>
  <c r="E126" i="70"/>
  <c r="E72" i="117"/>
  <c r="H72" i="70"/>
  <c r="I72" i="70" s="1"/>
  <c r="D135" i="117"/>
  <c r="H27" i="117"/>
  <c r="I27" i="117" s="1"/>
  <c r="D139" i="70"/>
  <c r="H23" i="117"/>
  <c r="I23" i="117" s="1"/>
  <c r="M23" i="117" s="1"/>
  <c r="N23" i="117" s="1"/>
  <c r="D131" i="117"/>
  <c r="R25" i="70"/>
  <c r="S25" i="70" s="1"/>
  <c r="E127" i="70"/>
  <c r="H127" i="70" s="1"/>
  <c r="E73" i="117"/>
  <c r="H73" i="70"/>
  <c r="I73" i="70" s="1"/>
  <c r="D137" i="117"/>
  <c r="H29" i="117"/>
  <c r="I29" i="117" s="1"/>
  <c r="M18" i="70"/>
  <c r="N18" i="70" s="1"/>
  <c r="M20" i="70"/>
  <c r="N20" i="70" s="1"/>
  <c r="I128" i="70"/>
  <c r="F130" i="70"/>
  <c r="F76" i="117"/>
  <c r="F130" i="117" s="1"/>
  <c r="M24" i="70"/>
  <c r="N24" i="70" s="1"/>
  <c r="M30" i="70"/>
  <c r="N30" i="70" s="1"/>
  <c r="F72" i="117"/>
  <c r="F126" i="117" s="1"/>
  <c r="F126" i="70"/>
  <c r="D122" i="117"/>
  <c r="D31" i="117"/>
  <c r="D23" i="69" s="1"/>
  <c r="H14" i="117"/>
  <c r="E132" i="70"/>
  <c r="E78" i="117"/>
  <c r="H78" i="70"/>
  <c r="I78" i="70" s="1"/>
  <c r="I132" i="70" s="1"/>
  <c r="H20" i="117"/>
  <c r="I20" i="117" s="1"/>
  <c r="D128" i="117"/>
  <c r="F127" i="70"/>
  <c r="F73" i="117"/>
  <c r="F127" i="117" s="1"/>
  <c r="H126" i="70" l="1"/>
  <c r="E132" i="117"/>
  <c r="H132" i="117" s="1"/>
  <c r="H78" i="117"/>
  <c r="I78" i="117" s="1"/>
  <c r="I133" i="70"/>
  <c r="J79" i="70"/>
  <c r="M79" i="70" s="1"/>
  <c r="N79" i="70" s="1"/>
  <c r="K79" i="70"/>
  <c r="M29" i="117"/>
  <c r="N29" i="117" s="1"/>
  <c r="J71" i="70"/>
  <c r="M71" i="70" s="1"/>
  <c r="N71" i="70" s="1"/>
  <c r="N125" i="70" s="1"/>
  <c r="K71" i="70"/>
  <c r="I14" i="117"/>
  <c r="H31" i="117"/>
  <c r="R24" i="70"/>
  <c r="S24" i="70" s="1"/>
  <c r="I68" i="70"/>
  <c r="I122" i="70" s="1"/>
  <c r="H85" i="70"/>
  <c r="M21" i="117"/>
  <c r="N21" i="117" s="1"/>
  <c r="I125" i="70"/>
  <c r="E135" i="117"/>
  <c r="H135" i="117" s="1"/>
  <c r="H81" i="117"/>
  <c r="I81" i="117" s="1"/>
  <c r="I135" i="117" s="1"/>
  <c r="E137" i="117"/>
  <c r="H137" i="117" s="1"/>
  <c r="H83" i="117"/>
  <c r="I83" i="117" s="1"/>
  <c r="H133" i="70"/>
  <c r="H125" i="70"/>
  <c r="M24" i="117"/>
  <c r="N24" i="117" s="1"/>
  <c r="I132" i="117"/>
  <c r="K80" i="70"/>
  <c r="J80" i="70"/>
  <c r="R23" i="117"/>
  <c r="R17" i="70"/>
  <c r="S17" i="70" s="1"/>
  <c r="E133" i="117"/>
  <c r="H133" i="117" s="1"/>
  <c r="H79" i="117"/>
  <c r="I79" i="117" s="1"/>
  <c r="E123" i="117"/>
  <c r="H123" i="117" s="1"/>
  <c r="H69" i="117"/>
  <c r="I69" i="117" s="1"/>
  <c r="J73" i="70"/>
  <c r="M73" i="70" s="1"/>
  <c r="N73" i="70" s="1"/>
  <c r="N127" i="70" s="1"/>
  <c r="K73" i="70"/>
  <c r="E85" i="117"/>
  <c r="E18" i="54" s="1"/>
  <c r="E122" i="117"/>
  <c r="H122" i="117" s="1"/>
  <c r="H68" i="117"/>
  <c r="H132" i="70"/>
  <c r="J84" i="70"/>
  <c r="K84" i="70"/>
  <c r="M28" i="117"/>
  <c r="N28" i="117" s="1"/>
  <c r="I131" i="70"/>
  <c r="K77" i="70"/>
  <c r="J77" i="70"/>
  <c r="E125" i="117"/>
  <c r="H125" i="117" s="1"/>
  <c r="H71" i="117"/>
  <c r="I71" i="117" s="1"/>
  <c r="M14" i="70"/>
  <c r="I31" i="70"/>
  <c r="R19" i="70"/>
  <c r="S19" i="70" s="1"/>
  <c r="E134" i="117"/>
  <c r="H134" i="117" s="1"/>
  <c r="H80" i="117"/>
  <c r="I80" i="117" s="1"/>
  <c r="K83" i="70"/>
  <c r="J83" i="70"/>
  <c r="M83" i="70"/>
  <c r="N83" i="70" s="1"/>
  <c r="N137" i="70" s="1"/>
  <c r="F27" i="61"/>
  <c r="D24" i="69"/>
  <c r="D139" i="117"/>
  <c r="E127" i="117"/>
  <c r="H127" i="117" s="1"/>
  <c r="H73" i="117"/>
  <c r="I73" i="117" s="1"/>
  <c r="M27" i="117"/>
  <c r="N27" i="117" s="1"/>
  <c r="F86" i="70"/>
  <c r="G15" i="58"/>
  <c r="F122" i="117"/>
  <c r="F139" i="117" s="1"/>
  <c r="F85" i="117"/>
  <c r="E138" i="117"/>
  <c r="H138" i="117" s="1"/>
  <c r="H84" i="117"/>
  <c r="I84" i="117" s="1"/>
  <c r="S23" i="117"/>
  <c r="W23" i="70"/>
  <c r="D49" i="70" s="1"/>
  <c r="J75" i="70"/>
  <c r="K75" i="70"/>
  <c r="R30" i="70"/>
  <c r="S30" i="70" s="1"/>
  <c r="S27" i="117"/>
  <c r="W27" i="70"/>
  <c r="D53" i="70" s="1"/>
  <c r="E136" i="117"/>
  <c r="H136" i="117" s="1"/>
  <c r="H82" i="117"/>
  <c r="I82" i="117" s="1"/>
  <c r="I136" i="117" s="1"/>
  <c r="E139" i="70"/>
  <c r="J76" i="70"/>
  <c r="K76" i="70"/>
  <c r="M76" i="70"/>
  <c r="N76" i="70" s="1"/>
  <c r="N130" i="70" s="1"/>
  <c r="M15" i="117"/>
  <c r="N15" i="117" s="1"/>
  <c r="I123" i="117"/>
  <c r="F139" i="70"/>
  <c r="R21" i="70"/>
  <c r="S21" i="70" s="1"/>
  <c r="M17" i="117"/>
  <c r="N17" i="117" s="1"/>
  <c r="I125" i="117"/>
  <c r="E129" i="117"/>
  <c r="H129" i="117" s="1"/>
  <c r="H75" i="117"/>
  <c r="I75" i="117" s="1"/>
  <c r="E131" i="117"/>
  <c r="H131" i="117" s="1"/>
  <c r="H77" i="117"/>
  <c r="I77" i="117" s="1"/>
  <c r="R28" i="70"/>
  <c r="S28" i="70" s="1"/>
  <c r="M25" i="117"/>
  <c r="N25" i="117" s="1"/>
  <c r="R18" i="70"/>
  <c r="S18" i="70" s="1"/>
  <c r="E128" i="117"/>
  <c r="H128" i="117" s="1"/>
  <c r="H74" i="117"/>
  <c r="I74" i="117" s="1"/>
  <c r="S15" i="117"/>
  <c r="W15" i="70"/>
  <c r="D41" i="70" s="1"/>
  <c r="R29" i="70"/>
  <c r="S29" i="70" s="1"/>
  <c r="I134" i="117"/>
  <c r="M26" i="117"/>
  <c r="N26" i="117" s="1"/>
  <c r="R20" i="70"/>
  <c r="S20" i="70" s="1"/>
  <c r="K72" i="70"/>
  <c r="J72" i="70"/>
  <c r="M72" i="70" s="1"/>
  <c r="N72" i="70" s="1"/>
  <c r="N126" i="70" s="1"/>
  <c r="M22" i="117"/>
  <c r="N22" i="117" s="1"/>
  <c r="H130" i="70"/>
  <c r="K74" i="70"/>
  <c r="J74" i="70"/>
  <c r="R22" i="70"/>
  <c r="S22" i="70" s="1"/>
  <c r="I134" i="70"/>
  <c r="E20" i="55"/>
  <c r="E41" i="55"/>
  <c r="E42" i="55" s="1"/>
  <c r="F13" i="55"/>
  <c r="E14" i="55"/>
  <c r="F14" i="55" s="1"/>
  <c r="I138" i="117"/>
  <c r="M30" i="117"/>
  <c r="N30" i="117" s="1"/>
  <c r="I135" i="70"/>
  <c r="K81" i="70"/>
  <c r="J81" i="70"/>
  <c r="M81" i="70" s="1"/>
  <c r="N81" i="70" s="1"/>
  <c r="M19" i="117"/>
  <c r="N19" i="117" s="1"/>
  <c r="I127" i="117"/>
  <c r="M20" i="117"/>
  <c r="N20" i="117" s="1"/>
  <c r="J78" i="70"/>
  <c r="K78" i="70"/>
  <c r="M78" i="70"/>
  <c r="N78" i="70" s="1"/>
  <c r="N132" i="70" s="1"/>
  <c r="I138" i="70"/>
  <c r="I126" i="70"/>
  <c r="S25" i="117"/>
  <c r="W25" i="70"/>
  <c r="D51" i="70" s="1"/>
  <c r="E126" i="117"/>
  <c r="H126" i="117" s="1"/>
  <c r="H72" i="117"/>
  <c r="I72" i="117" s="1"/>
  <c r="E130" i="117"/>
  <c r="H130" i="117" s="1"/>
  <c r="H76" i="117"/>
  <c r="I76" i="117" s="1"/>
  <c r="I130" i="117" s="1"/>
  <c r="I130" i="70"/>
  <c r="I127" i="70"/>
  <c r="R26" i="70"/>
  <c r="S26" i="70" s="1"/>
  <c r="J82" i="70"/>
  <c r="K82" i="70"/>
  <c r="M82" i="70"/>
  <c r="N82" i="70" s="1"/>
  <c r="I123" i="70"/>
  <c r="K69" i="70"/>
  <c r="J69" i="70"/>
  <c r="M18" i="117"/>
  <c r="N18" i="117" s="1"/>
  <c r="H139" i="70" l="1"/>
  <c r="I131" i="117"/>
  <c r="J75" i="117"/>
  <c r="J129" i="117" s="1"/>
  <c r="J129" i="70"/>
  <c r="J135" i="70"/>
  <c r="J81" i="117"/>
  <c r="J135" i="117" s="1"/>
  <c r="F20" i="55"/>
  <c r="E21" i="55"/>
  <c r="R15" i="117"/>
  <c r="H53" i="70"/>
  <c r="I53" i="70" s="1"/>
  <c r="M53" i="70" s="1"/>
  <c r="N53" i="70" s="1"/>
  <c r="R53" i="70" s="1"/>
  <c r="S53" i="70" s="1"/>
  <c r="W53" i="70" s="1"/>
  <c r="F15" i="58"/>
  <c r="H15" i="58"/>
  <c r="W19" i="70"/>
  <c r="D45" i="70" s="1"/>
  <c r="S19" i="117"/>
  <c r="E139" i="117"/>
  <c r="K133" i="70"/>
  <c r="K79" i="117"/>
  <c r="K133" i="117" s="1"/>
  <c r="W20" i="70"/>
  <c r="D46" i="70" s="1"/>
  <c r="S20" i="117"/>
  <c r="O78" i="70"/>
  <c r="P78" i="70"/>
  <c r="K131" i="70"/>
  <c r="K77" i="117"/>
  <c r="K131" i="117" s="1"/>
  <c r="K80" i="117"/>
  <c r="K134" i="117" s="1"/>
  <c r="K134" i="70"/>
  <c r="J82" i="117"/>
  <c r="J136" i="117" s="1"/>
  <c r="J136" i="70"/>
  <c r="W18" i="70"/>
  <c r="D44" i="70" s="1"/>
  <c r="S18" i="117"/>
  <c r="W27" i="117"/>
  <c r="D53" i="117" s="1"/>
  <c r="H49" i="70"/>
  <c r="I49" i="70" s="1"/>
  <c r="M49" i="70" s="1"/>
  <c r="N49" i="70" s="1"/>
  <c r="R49" i="70" s="1"/>
  <c r="S49" i="70" s="1"/>
  <c r="W49" i="70" s="1"/>
  <c r="I139" i="70"/>
  <c r="E19" i="54"/>
  <c r="F18" i="54"/>
  <c r="R24" i="117"/>
  <c r="I129" i="117"/>
  <c r="M14" i="117"/>
  <c r="I31" i="117"/>
  <c r="E23" i="69" s="1"/>
  <c r="J79" i="117"/>
  <c r="J133" i="117" s="1"/>
  <c r="J133" i="70"/>
  <c r="M133" i="70" s="1"/>
  <c r="R19" i="117"/>
  <c r="S24" i="117"/>
  <c r="W24" i="70"/>
  <c r="D50" i="70" s="1"/>
  <c r="J78" i="117"/>
  <c r="J132" i="117" s="1"/>
  <c r="J132" i="70"/>
  <c r="R22" i="117"/>
  <c r="P72" i="70"/>
  <c r="O72" i="70"/>
  <c r="S29" i="117"/>
  <c r="W29" i="70"/>
  <c r="D55" i="70" s="1"/>
  <c r="I133" i="117"/>
  <c r="M133" i="117" s="1"/>
  <c r="K76" i="117"/>
  <c r="K130" i="117" s="1"/>
  <c r="K130" i="70"/>
  <c r="W23" i="117"/>
  <c r="D49" i="117" s="1"/>
  <c r="P83" i="70"/>
  <c r="R83" i="70" s="1"/>
  <c r="S83" i="70" s="1"/>
  <c r="O83" i="70"/>
  <c r="R28" i="117"/>
  <c r="P73" i="70"/>
  <c r="O73" i="70"/>
  <c r="W17" i="70"/>
  <c r="D43" i="70" s="1"/>
  <c r="S17" i="117"/>
  <c r="R21" i="117"/>
  <c r="O71" i="70"/>
  <c r="R71" i="70" s="1"/>
  <c r="S71" i="70" s="1"/>
  <c r="S125" i="70" s="1"/>
  <c r="P71" i="70"/>
  <c r="K75" i="117"/>
  <c r="K129" i="117" s="1"/>
  <c r="K129" i="70"/>
  <c r="J80" i="117"/>
  <c r="J134" i="117" s="1"/>
  <c r="M134" i="117" s="1"/>
  <c r="J134" i="70"/>
  <c r="M134" i="70" s="1"/>
  <c r="W26" i="70"/>
  <c r="D52" i="70" s="1"/>
  <c r="S26" i="117"/>
  <c r="R20" i="117"/>
  <c r="R30" i="117"/>
  <c r="W22" i="70"/>
  <c r="D48" i="70" s="1"/>
  <c r="S22" i="117"/>
  <c r="J126" i="70"/>
  <c r="M126" i="70" s="1"/>
  <c r="J72" i="117"/>
  <c r="J126" i="117" s="1"/>
  <c r="R25" i="117"/>
  <c r="R17" i="117"/>
  <c r="J76" i="117"/>
  <c r="J130" i="117" s="1"/>
  <c r="J130" i="70"/>
  <c r="W30" i="70"/>
  <c r="D56" i="70" s="1"/>
  <c r="S30" i="117"/>
  <c r="R27" i="117"/>
  <c r="J137" i="70"/>
  <c r="J83" i="117"/>
  <c r="J137" i="117" s="1"/>
  <c r="M31" i="70"/>
  <c r="N14" i="70"/>
  <c r="K138" i="70"/>
  <c r="K84" i="117"/>
  <c r="K138" i="117" s="1"/>
  <c r="K73" i="117"/>
  <c r="K127" i="117" s="1"/>
  <c r="K127" i="70"/>
  <c r="M127" i="70" s="1"/>
  <c r="K125" i="70"/>
  <c r="K71" i="117"/>
  <c r="K125" i="117" s="1"/>
  <c r="K128" i="70"/>
  <c r="K74" i="117"/>
  <c r="K128" i="117" s="1"/>
  <c r="H139" i="117"/>
  <c r="P82" i="70"/>
  <c r="O82" i="70"/>
  <c r="R26" i="117"/>
  <c r="I68" i="117"/>
  <c r="I85" i="117" s="1"/>
  <c r="H85" i="117"/>
  <c r="K132" i="70"/>
  <c r="K78" i="117"/>
  <c r="K132" i="117" s="1"/>
  <c r="I128" i="117"/>
  <c r="M69" i="70"/>
  <c r="N69" i="70" s="1"/>
  <c r="J69" i="117"/>
  <c r="J123" i="117" s="1"/>
  <c r="J123" i="70"/>
  <c r="M74" i="70"/>
  <c r="N74" i="70" s="1"/>
  <c r="K126" i="70"/>
  <c r="K72" i="117"/>
  <c r="K126" i="117" s="1"/>
  <c r="H41" i="70"/>
  <c r="I41" i="70" s="1"/>
  <c r="M41" i="70" s="1"/>
  <c r="N41" i="70" s="1"/>
  <c r="R41" i="70" s="1"/>
  <c r="S41" i="70" s="1"/>
  <c r="W41" i="70" s="1"/>
  <c r="N136" i="70"/>
  <c r="M73" i="117"/>
  <c r="N73" i="117" s="1"/>
  <c r="N127" i="117" s="1"/>
  <c r="K137" i="70"/>
  <c r="K83" i="117"/>
  <c r="K137" i="117" s="1"/>
  <c r="J138" i="70"/>
  <c r="M138" i="70" s="1"/>
  <c r="J84" i="117"/>
  <c r="J138" i="117" s="1"/>
  <c r="J127" i="70"/>
  <c r="J73" i="117"/>
  <c r="J127" i="117" s="1"/>
  <c r="J68" i="70"/>
  <c r="K68" i="70"/>
  <c r="I85" i="70"/>
  <c r="J125" i="70"/>
  <c r="M125" i="70" s="1"/>
  <c r="J71" i="117"/>
  <c r="J125" i="117" s="1"/>
  <c r="M125" i="117" s="1"/>
  <c r="M77" i="70"/>
  <c r="N77" i="70" s="1"/>
  <c r="J131" i="70"/>
  <c r="J77" i="117"/>
  <c r="J131" i="117" s="1"/>
  <c r="M131" i="117" s="1"/>
  <c r="R29" i="117"/>
  <c r="P81" i="70"/>
  <c r="O81" i="70"/>
  <c r="R81" i="70" s="1"/>
  <c r="S81" i="70" s="1"/>
  <c r="N135" i="70"/>
  <c r="P79" i="70"/>
  <c r="O79" i="70"/>
  <c r="N133" i="70"/>
  <c r="K82" i="117"/>
  <c r="K136" i="117" s="1"/>
  <c r="K136" i="70"/>
  <c r="K81" i="117"/>
  <c r="K135" i="117" s="1"/>
  <c r="K135" i="70"/>
  <c r="M135" i="70" s="1"/>
  <c r="P76" i="70"/>
  <c r="O76" i="70"/>
  <c r="I126" i="117"/>
  <c r="R18" i="117"/>
  <c r="H51" i="70"/>
  <c r="I51" i="70" s="1"/>
  <c r="M51" i="70" s="1"/>
  <c r="N51" i="70" s="1"/>
  <c r="R51" i="70" s="1"/>
  <c r="S51" i="70" s="1"/>
  <c r="W51" i="70" s="1"/>
  <c r="W25" i="117"/>
  <c r="D51" i="117" s="1"/>
  <c r="K69" i="117"/>
  <c r="K123" i="117" s="1"/>
  <c r="K123" i="70"/>
  <c r="J128" i="70"/>
  <c r="J74" i="117"/>
  <c r="J128" i="117" s="1"/>
  <c r="W15" i="117"/>
  <c r="D41" i="117" s="1"/>
  <c r="S28" i="117"/>
  <c r="W28" i="70"/>
  <c r="D54" i="70" s="1"/>
  <c r="S21" i="117"/>
  <c r="W21" i="70"/>
  <c r="D47" i="70" s="1"/>
  <c r="M82" i="117"/>
  <c r="N82" i="117" s="1"/>
  <c r="M75" i="70"/>
  <c r="N75" i="70" s="1"/>
  <c r="M84" i="70"/>
  <c r="N84" i="70" s="1"/>
  <c r="M80" i="70"/>
  <c r="N80" i="70" s="1"/>
  <c r="I137" i="117"/>
  <c r="M123" i="70" l="1"/>
  <c r="M123" i="117"/>
  <c r="M135" i="117"/>
  <c r="M137" i="117"/>
  <c r="M136" i="70"/>
  <c r="R73" i="70"/>
  <c r="S73" i="70" s="1"/>
  <c r="U73" i="70" s="1"/>
  <c r="M130" i="117"/>
  <c r="M136" i="117"/>
  <c r="M129" i="70"/>
  <c r="M83" i="117"/>
  <c r="N83" i="117" s="1"/>
  <c r="N137" i="117" s="1"/>
  <c r="M131" i="70"/>
  <c r="M126" i="117"/>
  <c r="M138" i="117"/>
  <c r="M75" i="117"/>
  <c r="N75" i="117" s="1"/>
  <c r="N129" i="117" s="1"/>
  <c r="T73" i="70"/>
  <c r="U81" i="70"/>
  <c r="T81" i="70"/>
  <c r="S81" i="117"/>
  <c r="S135" i="70"/>
  <c r="O78" i="117"/>
  <c r="O132" i="117" s="1"/>
  <c r="O132" i="70"/>
  <c r="M78" i="117"/>
  <c r="N78" i="117" s="1"/>
  <c r="M127" i="117"/>
  <c r="M84" i="117"/>
  <c r="N84" i="117" s="1"/>
  <c r="M81" i="117"/>
  <c r="N81" i="117" s="1"/>
  <c r="M129" i="117"/>
  <c r="O82" i="117"/>
  <c r="O136" i="117" s="1"/>
  <c r="O136" i="70"/>
  <c r="H50" i="70"/>
  <c r="I50" i="70" s="1"/>
  <c r="M50" i="70" s="1"/>
  <c r="N50" i="70" s="1"/>
  <c r="R50" i="70" s="1"/>
  <c r="S50" i="70" s="1"/>
  <c r="W50" i="70" s="1"/>
  <c r="W24" i="117"/>
  <c r="D50" i="117" s="1"/>
  <c r="W30" i="117"/>
  <c r="D56" i="117" s="1"/>
  <c r="T83" i="70"/>
  <c r="U83" i="70"/>
  <c r="S83" i="117"/>
  <c r="S137" i="117" s="1"/>
  <c r="W83" i="70"/>
  <c r="D110" i="70" s="1"/>
  <c r="W20" i="117"/>
  <c r="D46" i="117" s="1"/>
  <c r="F21" i="55"/>
  <c r="G24" i="58"/>
  <c r="M77" i="117"/>
  <c r="N77" i="117" s="1"/>
  <c r="J85" i="70"/>
  <c r="K15" i="58" s="1"/>
  <c r="J68" i="117"/>
  <c r="J122" i="70"/>
  <c r="O72" i="117"/>
  <c r="O126" i="117" s="1"/>
  <c r="O126" i="70"/>
  <c r="H47" i="70"/>
  <c r="I47" i="70" s="1"/>
  <c r="M47" i="70" s="1"/>
  <c r="N47" i="70" s="1"/>
  <c r="R47" i="70" s="1"/>
  <c r="S47" i="70" s="1"/>
  <c r="W47" i="70" s="1"/>
  <c r="P69" i="70"/>
  <c r="O69" i="70"/>
  <c r="R69" i="70" s="1"/>
  <c r="S69" i="70" s="1"/>
  <c r="N123" i="70"/>
  <c r="R14" i="70"/>
  <c r="N31" i="70"/>
  <c r="H56" i="70"/>
  <c r="I56" i="70" s="1"/>
  <c r="M56" i="70" s="1"/>
  <c r="N56" i="70" s="1"/>
  <c r="R56" i="70" s="1"/>
  <c r="S56" i="70" s="1"/>
  <c r="W56" i="70" s="1"/>
  <c r="M74" i="117"/>
  <c r="N74" i="117" s="1"/>
  <c r="W17" i="117"/>
  <c r="D43" i="117" s="1"/>
  <c r="O137" i="70"/>
  <c r="O83" i="117"/>
  <c r="O137" i="117" s="1"/>
  <c r="S137" i="70"/>
  <c r="H46" i="70"/>
  <c r="I46" i="70" s="1"/>
  <c r="M46" i="70" s="1"/>
  <c r="N46" i="70" s="1"/>
  <c r="R46" i="70" s="1"/>
  <c r="S46" i="70" s="1"/>
  <c r="W46" i="70" s="1"/>
  <c r="W19" i="117"/>
  <c r="D45" i="117" s="1"/>
  <c r="P76" i="117"/>
  <c r="P130" i="117" s="1"/>
  <c r="P130" i="70"/>
  <c r="E24" i="69"/>
  <c r="H27" i="61"/>
  <c r="P132" i="70"/>
  <c r="P78" i="117"/>
  <c r="P132" i="117" s="1"/>
  <c r="H41" i="117"/>
  <c r="I41" i="117" s="1"/>
  <c r="M41" i="117" s="1"/>
  <c r="N41" i="117" s="1"/>
  <c r="R41" i="117" s="1"/>
  <c r="S41" i="117" s="1"/>
  <c r="W41" i="117" s="1"/>
  <c r="P77" i="70"/>
  <c r="O77" i="70"/>
  <c r="N131" i="70"/>
  <c r="P80" i="70"/>
  <c r="O80" i="70"/>
  <c r="R80" i="70" s="1"/>
  <c r="S80" i="70" s="1"/>
  <c r="N134" i="70"/>
  <c r="M69" i="117"/>
  <c r="N69" i="117" s="1"/>
  <c r="M68" i="70"/>
  <c r="M128" i="117"/>
  <c r="M128" i="70"/>
  <c r="M130" i="70"/>
  <c r="W26" i="117"/>
  <c r="D52" i="117" s="1"/>
  <c r="M76" i="117"/>
  <c r="N76" i="117" s="1"/>
  <c r="H43" i="70"/>
  <c r="I43" i="70" s="1"/>
  <c r="M43" i="70" s="1"/>
  <c r="N43" i="70" s="1"/>
  <c r="R43" i="70" s="1"/>
  <c r="S43" i="70" s="1"/>
  <c r="W43" i="70" s="1"/>
  <c r="P137" i="70"/>
  <c r="P83" i="117"/>
  <c r="P137" i="117" s="1"/>
  <c r="H55" i="70"/>
  <c r="I55" i="70" s="1"/>
  <c r="M55" i="70" s="1"/>
  <c r="N55" i="70" s="1"/>
  <c r="R55" i="70" s="1"/>
  <c r="S55" i="70" s="1"/>
  <c r="W55" i="70" s="1"/>
  <c r="M132" i="70"/>
  <c r="H53" i="117"/>
  <c r="I53" i="117" s="1"/>
  <c r="M53" i="117" s="1"/>
  <c r="N53" i="117" s="1"/>
  <c r="R53" i="117" s="1"/>
  <c r="S53" i="117" s="1"/>
  <c r="W53" i="117" s="1"/>
  <c r="H45" i="70"/>
  <c r="I45" i="70" s="1"/>
  <c r="M45" i="70" s="1"/>
  <c r="N45" i="70" s="1"/>
  <c r="R45" i="70" s="1"/>
  <c r="S45" i="70" s="1"/>
  <c r="W45" i="70" s="1"/>
  <c r="H51" i="117"/>
  <c r="I51" i="117" s="1"/>
  <c r="M51" i="117" s="1"/>
  <c r="N51" i="117" s="1"/>
  <c r="R51" i="117" s="1"/>
  <c r="S51" i="117" s="1"/>
  <c r="W51" i="117" s="1"/>
  <c r="P74" i="70"/>
  <c r="O74" i="70"/>
  <c r="R74" i="70"/>
  <c r="S74" i="70" s="1"/>
  <c r="N128" i="70"/>
  <c r="T71" i="70"/>
  <c r="U71" i="70"/>
  <c r="S71" i="117"/>
  <c r="S125" i="117" s="1"/>
  <c r="P126" i="70"/>
  <c r="P72" i="117"/>
  <c r="P126" i="117" s="1"/>
  <c r="O81" i="117"/>
  <c r="O135" i="117" s="1"/>
  <c r="O135" i="70"/>
  <c r="R135" i="70" s="1"/>
  <c r="P84" i="70"/>
  <c r="O84" i="70"/>
  <c r="N138" i="70"/>
  <c r="R76" i="70"/>
  <c r="S76" i="70" s="1"/>
  <c r="M71" i="117"/>
  <c r="N71" i="117" s="1"/>
  <c r="W22" i="117"/>
  <c r="D48" i="117" s="1"/>
  <c r="H52" i="70"/>
  <c r="I52" i="70" s="1"/>
  <c r="M52" i="70" s="1"/>
  <c r="N52" i="70" s="1"/>
  <c r="R52" i="70" s="1"/>
  <c r="S52" i="70" s="1"/>
  <c r="W52" i="70" s="1"/>
  <c r="P71" i="117"/>
  <c r="P125" i="117" s="1"/>
  <c r="P125" i="70"/>
  <c r="W29" i="117"/>
  <c r="D55" i="117" s="1"/>
  <c r="M132" i="117"/>
  <c r="E21" i="54"/>
  <c r="H15" i="54"/>
  <c r="F19" i="54"/>
  <c r="P75" i="70"/>
  <c r="O75" i="70"/>
  <c r="R75" i="70" s="1"/>
  <c r="S75" i="70" s="1"/>
  <c r="N129" i="70"/>
  <c r="P79" i="117"/>
  <c r="P133" i="117" s="1"/>
  <c r="P133" i="70"/>
  <c r="P73" i="117"/>
  <c r="P127" i="117" s="1"/>
  <c r="P127" i="70"/>
  <c r="H44" i="70"/>
  <c r="I44" i="70" s="1"/>
  <c r="M44" i="70" s="1"/>
  <c r="N44" i="70" s="1"/>
  <c r="R44" i="70" s="1"/>
  <c r="S44" i="70" s="1"/>
  <c r="W44" i="70" s="1"/>
  <c r="R83" i="117"/>
  <c r="P136" i="70"/>
  <c r="P82" i="117"/>
  <c r="P136" i="117" s="1"/>
  <c r="N136" i="117"/>
  <c r="M31" i="117"/>
  <c r="N14" i="117"/>
  <c r="W21" i="117"/>
  <c r="D47" i="117" s="1"/>
  <c r="P135" i="70"/>
  <c r="P81" i="117"/>
  <c r="P135" i="117" s="1"/>
  <c r="H54" i="70"/>
  <c r="I54" i="70" s="1"/>
  <c r="M54" i="70" s="1"/>
  <c r="N54" i="70" s="1"/>
  <c r="R54" i="70" s="1"/>
  <c r="S54" i="70" s="1"/>
  <c r="W54" i="70" s="1"/>
  <c r="O133" i="70"/>
  <c r="R133" i="70" s="1"/>
  <c r="O79" i="117"/>
  <c r="O133" i="117" s="1"/>
  <c r="M80" i="117"/>
  <c r="N80" i="117" s="1"/>
  <c r="W28" i="117"/>
  <c r="D54" i="117" s="1"/>
  <c r="O130" i="70"/>
  <c r="O76" i="117"/>
  <c r="O130" i="117" s="1"/>
  <c r="R79" i="70"/>
  <c r="S79" i="70" s="1"/>
  <c r="K85" i="70"/>
  <c r="K122" i="70"/>
  <c r="K139" i="70" s="1"/>
  <c r="K68" i="117"/>
  <c r="R82" i="70"/>
  <c r="S82" i="70" s="1"/>
  <c r="M137" i="70"/>
  <c r="H48" i="70"/>
  <c r="I48" i="70" s="1"/>
  <c r="M48" i="70" s="1"/>
  <c r="N48" i="70" s="1"/>
  <c r="R48" i="70" s="1"/>
  <c r="S48" i="70" s="1"/>
  <c r="W48" i="70" s="1"/>
  <c r="M72" i="117"/>
  <c r="N72" i="117" s="1"/>
  <c r="O71" i="117"/>
  <c r="O125" i="117" s="1"/>
  <c r="O125" i="70"/>
  <c r="O127" i="70"/>
  <c r="O73" i="117"/>
  <c r="O127" i="117" s="1"/>
  <c r="H49" i="117"/>
  <c r="I49" i="117" s="1"/>
  <c r="M49" i="117" s="1"/>
  <c r="N49" i="117" s="1"/>
  <c r="R49" i="117" s="1"/>
  <c r="S49" i="117" s="1"/>
  <c r="W49" i="117" s="1"/>
  <c r="R72" i="70"/>
  <c r="S72" i="70" s="1"/>
  <c r="I122" i="117"/>
  <c r="W18" i="117"/>
  <c r="D44" i="117" s="1"/>
  <c r="R78" i="70"/>
  <c r="S78" i="70" s="1"/>
  <c r="M79" i="117"/>
  <c r="N79" i="117" s="1"/>
  <c r="S73" i="117" l="1"/>
  <c r="S127" i="117" s="1"/>
  <c r="R137" i="117"/>
  <c r="S127" i="70"/>
  <c r="R127" i="117"/>
  <c r="R136" i="117"/>
  <c r="R130" i="70"/>
  <c r="W73" i="70"/>
  <c r="D100" i="70" s="1"/>
  <c r="D153" i="70" s="1"/>
  <c r="S80" i="117"/>
  <c r="U80" i="70"/>
  <c r="T80" i="70"/>
  <c r="W80" i="70" s="1"/>
  <c r="D107" i="70" s="1"/>
  <c r="S134" i="70"/>
  <c r="S69" i="117"/>
  <c r="T69" i="70"/>
  <c r="U69" i="70"/>
  <c r="S123" i="70"/>
  <c r="T75" i="70"/>
  <c r="S75" i="117"/>
  <c r="U75" i="70"/>
  <c r="S129" i="70"/>
  <c r="J139" i="70"/>
  <c r="M122" i="70"/>
  <c r="M139" i="70" s="1"/>
  <c r="E23" i="54"/>
  <c r="F21" i="54"/>
  <c r="P131" i="70"/>
  <c r="P77" i="117"/>
  <c r="P131" i="117" s="1"/>
  <c r="J15" i="58"/>
  <c r="L15" i="58" s="1"/>
  <c r="U137" i="70"/>
  <c r="U83" i="117"/>
  <c r="U137" i="117" s="1"/>
  <c r="F100" i="70"/>
  <c r="U81" i="117"/>
  <c r="U135" i="117" s="1"/>
  <c r="U135" i="70"/>
  <c r="I15" i="54"/>
  <c r="H16" i="54"/>
  <c r="I16" i="54" s="1"/>
  <c r="M68" i="117"/>
  <c r="J122" i="117"/>
  <c r="J139" i="117" s="1"/>
  <c r="J85" i="117"/>
  <c r="H48" i="117"/>
  <c r="I48" i="117" s="1"/>
  <c r="M48" i="117" s="1"/>
  <c r="N48" i="117" s="1"/>
  <c r="R48" i="117" s="1"/>
  <c r="S48" i="117" s="1"/>
  <c r="W48" i="117" s="1"/>
  <c r="T74" i="70"/>
  <c r="U74" i="70"/>
  <c r="S74" i="117"/>
  <c r="S128" i="70"/>
  <c r="R76" i="117"/>
  <c r="N130" i="117"/>
  <c r="R130" i="117" s="1"/>
  <c r="N123" i="117"/>
  <c r="N131" i="117"/>
  <c r="T137" i="70"/>
  <c r="T83" i="117"/>
  <c r="T137" i="117" s="1"/>
  <c r="W137" i="117" s="1"/>
  <c r="R136" i="70"/>
  <c r="U73" i="117"/>
  <c r="U127" i="117" s="1"/>
  <c r="U127" i="70"/>
  <c r="U71" i="117"/>
  <c r="U125" i="117" s="1"/>
  <c r="U125" i="70"/>
  <c r="R72" i="117"/>
  <c r="N126" i="117"/>
  <c r="R126" i="117" s="1"/>
  <c r="T71" i="117"/>
  <c r="T125" i="117" s="1"/>
  <c r="W125" i="117" s="1"/>
  <c r="T125" i="70"/>
  <c r="W125" i="70" s="1"/>
  <c r="R71" i="117"/>
  <c r="N125" i="117"/>
  <c r="R125" i="117" s="1"/>
  <c r="O128" i="70"/>
  <c r="O74" i="117"/>
  <c r="O128" i="117" s="1"/>
  <c r="R137" i="70"/>
  <c r="R31" i="70"/>
  <c r="S14" i="70"/>
  <c r="F24" i="58"/>
  <c r="H24" i="58" s="1"/>
  <c r="T73" i="117"/>
  <c r="T127" i="117" s="1"/>
  <c r="T127" i="70"/>
  <c r="O138" i="70"/>
  <c r="O84" i="117"/>
  <c r="O138" i="117" s="1"/>
  <c r="E110" i="70"/>
  <c r="F110" i="70"/>
  <c r="H110" i="70"/>
  <c r="I110" i="70" s="1"/>
  <c r="U79" i="70"/>
  <c r="T79" i="70"/>
  <c r="W79" i="70" s="1"/>
  <c r="D106" i="70" s="1"/>
  <c r="S79" i="117"/>
  <c r="S133" i="70"/>
  <c r="R77" i="70"/>
  <c r="S77" i="70" s="1"/>
  <c r="O131" i="70"/>
  <c r="R131" i="70" s="1"/>
  <c r="O77" i="117"/>
  <c r="O131" i="117" s="1"/>
  <c r="S72" i="117"/>
  <c r="T72" i="70"/>
  <c r="W72" i="70" s="1"/>
  <c r="D99" i="70" s="1"/>
  <c r="U72" i="70"/>
  <c r="S126" i="70"/>
  <c r="S82" i="117"/>
  <c r="U82" i="70"/>
  <c r="T82" i="70"/>
  <c r="S136" i="70"/>
  <c r="H54" i="117"/>
  <c r="I54" i="117" s="1"/>
  <c r="M54" i="117" s="1"/>
  <c r="N54" i="117" s="1"/>
  <c r="R54" i="117" s="1"/>
  <c r="S54" i="117" s="1"/>
  <c r="W54" i="117" s="1"/>
  <c r="R82" i="117"/>
  <c r="H55" i="117"/>
  <c r="I55" i="117" s="1"/>
  <c r="M55" i="117" s="1"/>
  <c r="N55" i="117" s="1"/>
  <c r="R55" i="117" s="1"/>
  <c r="S55" i="117" s="1"/>
  <c r="W55" i="117" s="1"/>
  <c r="T76" i="70"/>
  <c r="S76" i="117"/>
  <c r="U76" i="70"/>
  <c r="S130" i="70"/>
  <c r="P128" i="70"/>
  <c r="R128" i="70" s="1"/>
  <c r="P74" i="117"/>
  <c r="P128" i="117" s="1"/>
  <c r="D163" i="70"/>
  <c r="H52" i="117"/>
  <c r="I52" i="117" s="1"/>
  <c r="M52" i="117" s="1"/>
  <c r="N52" i="117" s="1"/>
  <c r="R52" i="117" s="1"/>
  <c r="S52" i="117" s="1"/>
  <c r="W52" i="117" s="1"/>
  <c r="R73" i="117"/>
  <c r="H56" i="117"/>
  <c r="I56" i="117" s="1"/>
  <c r="M56" i="117" s="1"/>
  <c r="N56" i="117" s="1"/>
  <c r="R56" i="117" s="1"/>
  <c r="S56" i="117" s="1"/>
  <c r="W56" i="117" s="1"/>
  <c r="I139" i="117"/>
  <c r="M122" i="117"/>
  <c r="M139" i="117" s="1"/>
  <c r="P138" i="70"/>
  <c r="P84" i="117"/>
  <c r="P138" i="117" s="1"/>
  <c r="N68" i="70"/>
  <c r="M85" i="70"/>
  <c r="R78" i="117"/>
  <c r="N132" i="117"/>
  <c r="R132" i="117" s="1"/>
  <c r="T78" i="70"/>
  <c r="U78" i="70"/>
  <c r="S78" i="117"/>
  <c r="S132" i="70"/>
  <c r="R127" i="70"/>
  <c r="K122" i="117"/>
  <c r="K139" i="117" s="1"/>
  <c r="K85" i="117"/>
  <c r="N134" i="117"/>
  <c r="H47" i="117"/>
  <c r="I47" i="117" s="1"/>
  <c r="M47" i="117" s="1"/>
  <c r="N47" i="117" s="1"/>
  <c r="R47" i="117" s="1"/>
  <c r="S47" i="117" s="1"/>
  <c r="W47" i="117" s="1"/>
  <c r="O75" i="117"/>
  <c r="O129" i="70"/>
  <c r="R125" i="70"/>
  <c r="W71" i="70"/>
  <c r="D98" i="70" s="1"/>
  <c r="O80" i="117"/>
  <c r="O134" i="117" s="1"/>
  <c r="O134" i="70"/>
  <c r="R132" i="70"/>
  <c r="H43" i="117"/>
  <c r="I43" i="117" s="1"/>
  <c r="M43" i="117" s="1"/>
  <c r="N43" i="117" s="1"/>
  <c r="R43" i="117" s="1"/>
  <c r="S43" i="117" s="1"/>
  <c r="W43" i="117" s="1"/>
  <c r="R126" i="70"/>
  <c r="R81" i="117"/>
  <c r="N135" i="117"/>
  <c r="R135" i="117" s="1"/>
  <c r="S135" i="117"/>
  <c r="W135" i="117" s="1"/>
  <c r="H44" i="117"/>
  <c r="I44" i="117" s="1"/>
  <c r="M44" i="117" s="1"/>
  <c r="N44" i="117" s="1"/>
  <c r="R44" i="117" s="1"/>
  <c r="S44" i="117" s="1"/>
  <c r="W44" i="117" s="1"/>
  <c r="P123" i="70"/>
  <c r="P69" i="117"/>
  <c r="P123" i="117" s="1"/>
  <c r="R79" i="117"/>
  <c r="N133" i="117"/>
  <c r="R133" i="117" s="1"/>
  <c r="N31" i="117"/>
  <c r="R14" i="117"/>
  <c r="R31" i="117" s="1"/>
  <c r="P129" i="70"/>
  <c r="P75" i="117"/>
  <c r="P129" i="117" s="1"/>
  <c r="R84" i="70"/>
  <c r="S84" i="70" s="1"/>
  <c r="W71" i="117"/>
  <c r="D98" i="117" s="1"/>
  <c r="P80" i="117"/>
  <c r="P134" i="117" s="1"/>
  <c r="P134" i="70"/>
  <c r="H45" i="117"/>
  <c r="I45" i="117" s="1"/>
  <c r="M45" i="117" s="1"/>
  <c r="N45" i="117" s="1"/>
  <c r="R45" i="117" s="1"/>
  <c r="S45" i="117" s="1"/>
  <c r="W45" i="117" s="1"/>
  <c r="N128" i="117"/>
  <c r="O123" i="70"/>
  <c r="R123" i="70" s="1"/>
  <c r="O69" i="117"/>
  <c r="O123" i="117" s="1"/>
  <c r="H46" i="117"/>
  <c r="I46" i="117" s="1"/>
  <c r="M46" i="117" s="1"/>
  <c r="N46" i="117" s="1"/>
  <c r="R46" i="117" s="1"/>
  <c r="S46" i="117" s="1"/>
  <c r="W46" i="117" s="1"/>
  <c r="H50" i="117"/>
  <c r="I50" i="117" s="1"/>
  <c r="M50" i="117" s="1"/>
  <c r="N50" i="117" s="1"/>
  <c r="R50" i="117" s="1"/>
  <c r="S50" i="117" s="1"/>
  <c r="W50" i="117" s="1"/>
  <c r="N138" i="117"/>
  <c r="R138" i="117" s="1"/>
  <c r="W81" i="70"/>
  <c r="D108" i="70" s="1"/>
  <c r="T81" i="117"/>
  <c r="T135" i="117" s="1"/>
  <c r="T135" i="70"/>
  <c r="W127" i="117" l="1"/>
  <c r="R84" i="117"/>
  <c r="W83" i="117"/>
  <c r="D110" i="117" s="1"/>
  <c r="W135" i="70"/>
  <c r="R134" i="70"/>
  <c r="W76" i="70"/>
  <c r="D103" i="70" s="1"/>
  <c r="D156" i="70" s="1"/>
  <c r="H100" i="70"/>
  <c r="I100" i="70" s="1"/>
  <c r="K100" i="70" s="1"/>
  <c r="K100" i="117" s="1"/>
  <c r="R128" i="117"/>
  <c r="R69" i="117"/>
  <c r="H18" i="54"/>
  <c r="E100" i="70"/>
  <c r="R74" i="117"/>
  <c r="I18" i="54"/>
  <c r="H19" i="54"/>
  <c r="F103" i="70"/>
  <c r="W81" i="117"/>
  <c r="D108" i="117" s="1"/>
  <c r="R80" i="117"/>
  <c r="U136" i="70"/>
  <c r="U82" i="117"/>
  <c r="U136" i="117" s="1"/>
  <c r="F108" i="70"/>
  <c r="E108" i="70"/>
  <c r="D161" i="70"/>
  <c r="S84" i="117"/>
  <c r="T84" i="70"/>
  <c r="U84" i="70"/>
  <c r="S138" i="70"/>
  <c r="F98" i="70"/>
  <c r="E98" i="70"/>
  <c r="H98" i="70" s="1"/>
  <c r="I98" i="70" s="1"/>
  <c r="D151" i="70"/>
  <c r="D163" i="117"/>
  <c r="S136" i="117"/>
  <c r="S77" i="117"/>
  <c r="U77" i="70"/>
  <c r="T77" i="70"/>
  <c r="W77" i="70"/>
  <c r="D104" i="70" s="1"/>
  <c r="S131" i="70"/>
  <c r="E163" i="70"/>
  <c r="E110" i="117"/>
  <c r="E163" i="117" s="1"/>
  <c r="S14" i="117"/>
  <c r="W14" i="70"/>
  <c r="S31" i="70"/>
  <c r="S123" i="117"/>
  <c r="W73" i="117"/>
  <c r="D100" i="117" s="1"/>
  <c r="E25" i="54"/>
  <c r="G17" i="58" s="1"/>
  <c r="F23" i="54"/>
  <c r="F25" i="54" s="1"/>
  <c r="U129" i="70"/>
  <c r="U75" i="117"/>
  <c r="U129" i="117" s="1"/>
  <c r="R134" i="117"/>
  <c r="T78" i="117"/>
  <c r="T132" i="117" s="1"/>
  <c r="T132" i="70"/>
  <c r="R129" i="70"/>
  <c r="F99" i="70"/>
  <c r="E99" i="70"/>
  <c r="D152" i="70"/>
  <c r="E106" i="70"/>
  <c r="H106" i="70" s="1"/>
  <c r="I106" i="70" s="1"/>
  <c r="F106" i="70"/>
  <c r="D159" i="70"/>
  <c r="R138" i="70"/>
  <c r="W137" i="70"/>
  <c r="S128" i="117"/>
  <c r="N68" i="117"/>
  <c r="M85" i="117"/>
  <c r="S129" i="117"/>
  <c r="F107" i="70"/>
  <c r="E107" i="70"/>
  <c r="H107" i="70" s="1"/>
  <c r="I107" i="70" s="1"/>
  <c r="D160" i="70"/>
  <c r="U78" i="117"/>
  <c r="U132" i="117" s="1"/>
  <c r="U132" i="70"/>
  <c r="S130" i="117"/>
  <c r="T123" i="70"/>
  <c r="W123" i="70" s="1"/>
  <c r="T69" i="117"/>
  <c r="T123" i="117" s="1"/>
  <c r="D151" i="117"/>
  <c r="O129" i="117"/>
  <c r="R129" i="117" s="1"/>
  <c r="R75" i="117"/>
  <c r="U72" i="117"/>
  <c r="U126" i="117" s="1"/>
  <c r="U126" i="70"/>
  <c r="S133" i="117"/>
  <c r="W127" i="70"/>
  <c r="R131" i="117"/>
  <c r="U128" i="70"/>
  <c r="U74" i="117"/>
  <c r="U128" i="117" s="1"/>
  <c r="E153" i="70"/>
  <c r="H153" i="70" s="1"/>
  <c r="I153" i="70" s="1"/>
  <c r="M153" i="70" s="1"/>
  <c r="N153" i="70" s="1"/>
  <c r="R153" i="70" s="1"/>
  <c r="S153" i="70" s="1"/>
  <c r="W153" i="70" s="1"/>
  <c r="E100" i="117"/>
  <c r="E153" i="117" s="1"/>
  <c r="W75" i="70"/>
  <c r="D102" i="70" s="1"/>
  <c r="T75" i="117"/>
  <c r="T129" i="117" s="1"/>
  <c r="T129" i="70"/>
  <c r="W129" i="70" s="1"/>
  <c r="T80" i="117"/>
  <c r="T134" i="117" s="1"/>
  <c r="T134" i="70"/>
  <c r="W134" i="70" s="1"/>
  <c r="J110" i="70"/>
  <c r="J110" i="117" s="1"/>
  <c r="K110" i="70"/>
  <c r="K110" i="117" s="1"/>
  <c r="U69" i="117"/>
  <c r="U123" i="117" s="1"/>
  <c r="U123" i="70"/>
  <c r="W78" i="70"/>
  <c r="D105" i="70" s="1"/>
  <c r="P68" i="70"/>
  <c r="R68" i="70" s="1"/>
  <c r="O68" i="70"/>
  <c r="N85" i="70"/>
  <c r="N122" i="70"/>
  <c r="T126" i="70"/>
  <c r="W126" i="70" s="1"/>
  <c r="T72" i="117"/>
  <c r="T126" i="117" s="1"/>
  <c r="T79" i="117"/>
  <c r="T133" i="117" s="1"/>
  <c r="T133" i="70"/>
  <c r="W133" i="70" s="1"/>
  <c r="R77" i="117"/>
  <c r="W74" i="70"/>
  <c r="D101" i="70" s="1"/>
  <c r="F100" i="117"/>
  <c r="F153" i="117" s="1"/>
  <c r="F153" i="70"/>
  <c r="U134" i="70"/>
  <c r="U80" i="117"/>
  <c r="U134" i="117" s="1"/>
  <c r="W82" i="70"/>
  <c r="D109" i="70" s="1"/>
  <c r="T136" i="70"/>
  <c r="W136" i="70" s="1"/>
  <c r="T82" i="117"/>
  <c r="T136" i="117" s="1"/>
  <c r="T76" i="117"/>
  <c r="T130" i="117" s="1"/>
  <c r="T130" i="70"/>
  <c r="F110" i="117"/>
  <c r="F163" i="117" s="1"/>
  <c r="F163" i="70"/>
  <c r="G23" i="69"/>
  <c r="G24" i="69" s="1"/>
  <c r="F23" i="69"/>
  <c r="S132" i="117"/>
  <c r="W132" i="117" s="1"/>
  <c r="U130" i="70"/>
  <c r="U76" i="117"/>
  <c r="U130" i="117" s="1"/>
  <c r="S126" i="117"/>
  <c r="U79" i="117"/>
  <c r="U133" i="117" s="1"/>
  <c r="U133" i="70"/>
  <c r="R123" i="117"/>
  <c r="T128" i="70"/>
  <c r="T74" i="117"/>
  <c r="T128" i="117" s="1"/>
  <c r="W69" i="70"/>
  <c r="D96" i="70" s="1"/>
  <c r="W80" i="117"/>
  <c r="D107" i="117" s="1"/>
  <c r="S134" i="117"/>
  <c r="H108" i="70" l="1"/>
  <c r="I108" i="70" s="1"/>
  <c r="M108" i="70" s="1"/>
  <c r="N108" i="70" s="1"/>
  <c r="E103" i="70"/>
  <c r="J100" i="70"/>
  <c r="W132" i="70"/>
  <c r="M110" i="70"/>
  <c r="N110" i="70" s="1"/>
  <c r="O110" i="70" s="1"/>
  <c r="O110" i="117" s="1"/>
  <c r="K107" i="70"/>
  <c r="K107" i="117" s="1"/>
  <c r="J107" i="70"/>
  <c r="J107" i="117" s="1"/>
  <c r="J108" i="70"/>
  <c r="J108" i="117" s="1"/>
  <c r="K108" i="70"/>
  <c r="K108" i="117" s="1"/>
  <c r="R85" i="70"/>
  <c r="S68" i="70"/>
  <c r="O122" i="70"/>
  <c r="O139" i="70" s="1"/>
  <c r="O68" i="117"/>
  <c r="R68" i="117" s="1"/>
  <c r="R85" i="117" s="1"/>
  <c r="O85" i="70"/>
  <c r="O15" i="58" s="1"/>
  <c r="J106" i="70"/>
  <c r="J106" i="117" s="1"/>
  <c r="K106" i="70"/>
  <c r="K106" i="117" s="1"/>
  <c r="T77" i="117"/>
  <c r="T131" i="117" s="1"/>
  <c r="T131" i="70"/>
  <c r="E98" i="117"/>
  <c r="E151" i="70"/>
  <c r="F104" i="70"/>
  <c r="E104" i="70"/>
  <c r="D157" i="70"/>
  <c r="H23" i="69"/>
  <c r="F24" i="69"/>
  <c r="E109" i="70"/>
  <c r="F109" i="70"/>
  <c r="D162" i="70"/>
  <c r="P68" i="117"/>
  <c r="P122" i="70"/>
  <c r="P139" i="70" s="1"/>
  <c r="P85" i="70"/>
  <c r="F106" i="117"/>
  <c r="F159" i="117" s="1"/>
  <c r="F159" i="70"/>
  <c r="H100" i="117"/>
  <c r="I100" i="117" s="1"/>
  <c r="D153" i="117"/>
  <c r="H153" i="117" s="1"/>
  <c r="I153" i="117" s="1"/>
  <c r="M153" i="117" s="1"/>
  <c r="N153" i="117" s="1"/>
  <c r="R153" i="117" s="1"/>
  <c r="S153" i="117" s="1"/>
  <c r="W153" i="117" s="1"/>
  <c r="U131" i="70"/>
  <c r="U77" i="117"/>
  <c r="U131" i="117" s="1"/>
  <c r="F151" i="70"/>
  <c r="F98" i="117"/>
  <c r="F151" i="117" s="1"/>
  <c r="F96" i="70"/>
  <c r="E96" i="70"/>
  <c r="H96" i="70" s="1"/>
  <c r="I96" i="70" s="1"/>
  <c r="D149" i="70"/>
  <c r="F101" i="70"/>
  <c r="E101" i="70"/>
  <c r="D154" i="70"/>
  <c r="F17" i="58"/>
  <c r="H17" i="58" s="1"/>
  <c r="W78" i="117"/>
  <c r="D105" i="117" s="1"/>
  <c r="W126" i="117"/>
  <c r="E105" i="70"/>
  <c r="F105" i="70"/>
  <c r="D158" i="70"/>
  <c r="E160" i="70"/>
  <c r="E107" i="117"/>
  <c r="E160" i="117" s="1"/>
  <c r="N85" i="117"/>
  <c r="N122" i="117"/>
  <c r="E106" i="117"/>
  <c r="E159" i="117" s="1"/>
  <c r="E159" i="70"/>
  <c r="H159" i="70" s="1"/>
  <c r="I159" i="70" s="1"/>
  <c r="M159" i="70" s="1"/>
  <c r="N159" i="70" s="1"/>
  <c r="R159" i="70" s="1"/>
  <c r="S159" i="70" s="1"/>
  <c r="W159" i="70" s="1"/>
  <c r="W123" i="117"/>
  <c r="D40" i="70"/>
  <c r="W31" i="70"/>
  <c r="S131" i="117"/>
  <c r="H110" i="117"/>
  <c r="I110" i="117" s="1"/>
  <c r="M110" i="117" s="1"/>
  <c r="N110" i="117" s="1"/>
  <c r="E161" i="70"/>
  <c r="E108" i="117"/>
  <c r="E161" i="117" s="1"/>
  <c r="F103" i="117"/>
  <c r="F156" i="117" s="1"/>
  <c r="F156" i="70"/>
  <c r="H107" i="117"/>
  <c r="I107" i="117" s="1"/>
  <c r="M107" i="117" s="1"/>
  <c r="N107" i="117" s="1"/>
  <c r="D160" i="117"/>
  <c r="T138" i="70"/>
  <c r="T84" i="117"/>
  <c r="T138" i="117" s="1"/>
  <c r="D161" i="117"/>
  <c r="W72" i="117"/>
  <c r="D99" i="117" s="1"/>
  <c r="W133" i="117"/>
  <c r="F107" i="117"/>
  <c r="F160" i="117" s="1"/>
  <c r="F160" i="70"/>
  <c r="W128" i="117"/>
  <c r="W69" i="117"/>
  <c r="D96" i="117" s="1"/>
  <c r="W14" i="117"/>
  <c r="S31" i="117"/>
  <c r="I23" i="69" s="1"/>
  <c r="W136" i="117"/>
  <c r="F161" i="70"/>
  <c r="F108" i="117"/>
  <c r="F161" i="117" s="1"/>
  <c r="H103" i="70"/>
  <c r="I103" i="70" s="1"/>
  <c r="E103" i="117"/>
  <c r="E156" i="117" s="1"/>
  <c r="E156" i="70"/>
  <c r="S138" i="117"/>
  <c r="W138" i="117" s="1"/>
  <c r="E102" i="70"/>
  <c r="F102" i="70"/>
  <c r="H102" i="70" s="1"/>
  <c r="I102" i="70" s="1"/>
  <c r="D155" i="70"/>
  <c r="W79" i="117"/>
  <c r="D106" i="117" s="1"/>
  <c r="W130" i="117"/>
  <c r="W129" i="117"/>
  <c r="W74" i="117"/>
  <c r="D101" i="117" s="1"/>
  <c r="H99" i="70"/>
  <c r="I99" i="70" s="1"/>
  <c r="E99" i="117"/>
  <c r="E152" i="117" s="1"/>
  <c r="E152" i="70"/>
  <c r="H163" i="117"/>
  <c r="I163" i="117" s="1"/>
  <c r="M163" i="117" s="1"/>
  <c r="N163" i="117" s="1"/>
  <c r="R163" i="117" s="1"/>
  <c r="S163" i="117" s="1"/>
  <c r="W163" i="117" s="1"/>
  <c r="W82" i="117"/>
  <c r="D109" i="117" s="1"/>
  <c r="W84" i="70"/>
  <c r="D111" i="70" s="1"/>
  <c r="I19" i="54"/>
  <c r="K15" i="54"/>
  <c r="H21" i="54"/>
  <c r="K98" i="70"/>
  <c r="K98" i="117" s="1"/>
  <c r="J98" i="70"/>
  <c r="J98" i="117" s="1"/>
  <c r="W128" i="70"/>
  <c r="W134" i="117"/>
  <c r="W130" i="70"/>
  <c r="N139" i="70"/>
  <c r="R122" i="70"/>
  <c r="R139" i="70" s="1"/>
  <c r="W76" i="117"/>
  <c r="D103" i="117" s="1"/>
  <c r="W75" i="117"/>
  <c r="D102" i="117" s="1"/>
  <c r="F99" i="117"/>
  <c r="F152" i="117" s="1"/>
  <c r="F152" i="70"/>
  <c r="H163" i="70"/>
  <c r="I163" i="70" s="1"/>
  <c r="M163" i="70" s="1"/>
  <c r="N163" i="70" s="1"/>
  <c r="R163" i="70" s="1"/>
  <c r="S163" i="70" s="1"/>
  <c r="W163" i="70" s="1"/>
  <c r="U138" i="70"/>
  <c r="U84" i="117"/>
  <c r="U138" i="117" s="1"/>
  <c r="H105" i="70" l="1"/>
  <c r="I105" i="70" s="1"/>
  <c r="W138" i="70"/>
  <c r="W84" i="117"/>
  <c r="D111" i="117" s="1"/>
  <c r="H156" i="70"/>
  <c r="I156" i="70" s="1"/>
  <c r="M156" i="70" s="1"/>
  <c r="N156" i="70" s="1"/>
  <c r="R156" i="70" s="1"/>
  <c r="S156" i="70" s="1"/>
  <c r="W156" i="70" s="1"/>
  <c r="P110" i="70"/>
  <c r="P110" i="117" s="1"/>
  <c r="W131" i="70"/>
  <c r="J100" i="117"/>
  <c r="M100" i="117" s="1"/>
  <c r="N100" i="117" s="1"/>
  <c r="M100" i="70"/>
  <c r="N100" i="70" s="1"/>
  <c r="K96" i="70"/>
  <c r="K96" i="117" s="1"/>
  <c r="J96" i="70"/>
  <c r="J96" i="117" s="1"/>
  <c r="M96" i="70"/>
  <c r="N96" i="70" s="1"/>
  <c r="J105" i="70"/>
  <c r="J105" i="117" s="1"/>
  <c r="K105" i="70"/>
  <c r="K105" i="117" s="1"/>
  <c r="E101" i="117"/>
  <c r="E154" i="117" s="1"/>
  <c r="E154" i="70"/>
  <c r="U68" i="70"/>
  <c r="S68" i="117"/>
  <c r="S85" i="70"/>
  <c r="T68" i="70"/>
  <c r="S122" i="70"/>
  <c r="D164" i="117"/>
  <c r="H106" i="117"/>
  <c r="I106" i="117" s="1"/>
  <c r="M106" i="117" s="1"/>
  <c r="N106" i="117" s="1"/>
  <c r="D159" i="117"/>
  <c r="H159" i="117" s="1"/>
  <c r="I159" i="117" s="1"/>
  <c r="M159" i="117" s="1"/>
  <c r="N159" i="117" s="1"/>
  <c r="R159" i="117" s="1"/>
  <c r="S159" i="117" s="1"/>
  <c r="W159" i="117" s="1"/>
  <c r="E66" i="61"/>
  <c r="I24" i="69"/>
  <c r="W77" i="117"/>
  <c r="D104" i="117" s="1"/>
  <c r="D158" i="117"/>
  <c r="J27" i="61"/>
  <c r="H24" i="69"/>
  <c r="O108" i="70"/>
  <c r="O108" i="117" s="1"/>
  <c r="P108" i="70"/>
  <c r="P108" i="117" s="1"/>
  <c r="E109" i="117"/>
  <c r="E162" i="117" s="1"/>
  <c r="E162" i="70"/>
  <c r="F101" i="117"/>
  <c r="F154" i="117" s="1"/>
  <c r="F154" i="70"/>
  <c r="D40" i="117"/>
  <c r="W31" i="117"/>
  <c r="H161" i="117"/>
  <c r="I161" i="117" s="1"/>
  <c r="M161" i="117" s="1"/>
  <c r="N161" i="117" s="1"/>
  <c r="R161" i="117" s="1"/>
  <c r="S161" i="117" s="1"/>
  <c r="W161" i="117" s="1"/>
  <c r="H160" i="117"/>
  <c r="I160" i="117" s="1"/>
  <c r="M160" i="117" s="1"/>
  <c r="N160" i="117" s="1"/>
  <c r="R160" i="117" s="1"/>
  <c r="S160" i="117" s="1"/>
  <c r="W160" i="117" s="1"/>
  <c r="M106" i="70"/>
  <c r="N106" i="70" s="1"/>
  <c r="N139" i="117"/>
  <c r="F111" i="70"/>
  <c r="E111" i="70"/>
  <c r="H111" i="70" s="1"/>
  <c r="I111" i="70" s="1"/>
  <c r="D164" i="70"/>
  <c r="H152" i="70"/>
  <c r="I152" i="70" s="1"/>
  <c r="M152" i="70" s="1"/>
  <c r="N152" i="70" s="1"/>
  <c r="R152" i="70" s="1"/>
  <c r="S152" i="70" s="1"/>
  <c r="W152" i="70" s="1"/>
  <c r="K102" i="70"/>
  <c r="K102" i="117" s="1"/>
  <c r="J102" i="70"/>
  <c r="J102" i="117" s="1"/>
  <c r="J103" i="70"/>
  <c r="J103" i="117" s="1"/>
  <c r="K103" i="70"/>
  <c r="K103" i="117" s="1"/>
  <c r="D149" i="117"/>
  <c r="H108" i="117"/>
  <c r="I108" i="117" s="1"/>
  <c r="M108" i="117" s="1"/>
  <c r="N108" i="117" s="1"/>
  <c r="H40" i="70"/>
  <c r="D57" i="70"/>
  <c r="E149" i="70"/>
  <c r="E96" i="117"/>
  <c r="E149" i="117" s="1"/>
  <c r="P85" i="117"/>
  <c r="P122" i="117"/>
  <c r="P139" i="117" s="1"/>
  <c r="H104" i="70"/>
  <c r="I104" i="70" s="1"/>
  <c r="E157" i="70"/>
  <c r="E104" i="117"/>
  <c r="E157" i="117" s="1"/>
  <c r="D155" i="117"/>
  <c r="H103" i="117"/>
  <c r="I103" i="117" s="1"/>
  <c r="D156" i="117"/>
  <c r="H156" i="117" s="1"/>
  <c r="I156" i="117" s="1"/>
  <c r="M156" i="117" s="1"/>
  <c r="N156" i="117" s="1"/>
  <c r="R156" i="117" s="1"/>
  <c r="S156" i="117" s="1"/>
  <c r="W156" i="117" s="1"/>
  <c r="F149" i="70"/>
  <c r="H149" i="70" s="1"/>
  <c r="I149" i="70" s="1"/>
  <c r="M149" i="70" s="1"/>
  <c r="N149" i="70" s="1"/>
  <c r="R149" i="70" s="1"/>
  <c r="S149" i="70" s="1"/>
  <c r="W149" i="70" s="1"/>
  <c r="F96" i="117"/>
  <c r="F149" i="117" s="1"/>
  <c r="F157" i="70"/>
  <c r="F104" i="117"/>
  <c r="F157" i="117" s="1"/>
  <c r="P15" i="58"/>
  <c r="Q15" i="58" s="1"/>
  <c r="R110" i="117"/>
  <c r="S110" i="117" s="1"/>
  <c r="W131" i="117"/>
  <c r="D162" i="117"/>
  <c r="M98" i="70"/>
  <c r="N98" i="70" s="1"/>
  <c r="F155" i="70"/>
  <c r="F102" i="117"/>
  <c r="F155" i="117" s="1"/>
  <c r="J99" i="70"/>
  <c r="J99" i="117" s="1"/>
  <c r="K99" i="70"/>
  <c r="K99" i="117" s="1"/>
  <c r="E102" i="117"/>
  <c r="E155" i="117" s="1"/>
  <c r="E155" i="70"/>
  <c r="H160" i="70"/>
  <c r="I160" i="70" s="1"/>
  <c r="M160" i="70" s="1"/>
  <c r="N160" i="70" s="1"/>
  <c r="R160" i="70" s="1"/>
  <c r="S160" i="70" s="1"/>
  <c r="W160" i="70" s="1"/>
  <c r="H109" i="70"/>
  <c r="I109" i="70" s="1"/>
  <c r="H151" i="70"/>
  <c r="I151" i="70" s="1"/>
  <c r="M151" i="70" s="1"/>
  <c r="N151" i="70" s="1"/>
  <c r="R151" i="70" s="1"/>
  <c r="S151" i="70" s="1"/>
  <c r="W151" i="70" s="1"/>
  <c r="O85" i="117"/>
  <c r="O122" i="117"/>
  <c r="O139" i="117" s="1"/>
  <c r="E158" i="70"/>
  <c r="E105" i="117"/>
  <c r="E158" i="117" s="1"/>
  <c r="H99" i="117"/>
  <c r="I99" i="117" s="1"/>
  <c r="D152" i="117"/>
  <c r="H152" i="117" s="1"/>
  <c r="I152" i="117" s="1"/>
  <c r="M152" i="117" s="1"/>
  <c r="N152" i="117" s="1"/>
  <c r="R152" i="117" s="1"/>
  <c r="S152" i="117" s="1"/>
  <c r="W152" i="117" s="1"/>
  <c r="H23" i="54"/>
  <c r="I21" i="54"/>
  <c r="L15" i="54"/>
  <c r="K16" i="54"/>
  <c r="L16" i="54" s="1"/>
  <c r="D154" i="117"/>
  <c r="R110" i="70"/>
  <c r="S110" i="70" s="1"/>
  <c r="H161" i="70"/>
  <c r="I161" i="70" s="1"/>
  <c r="M161" i="70" s="1"/>
  <c r="N161" i="70" s="1"/>
  <c r="R161" i="70" s="1"/>
  <c r="S161" i="70" s="1"/>
  <c r="W161" i="70" s="1"/>
  <c r="F158" i="70"/>
  <c r="F105" i="117"/>
  <c r="F158" i="117" s="1"/>
  <c r="H101" i="70"/>
  <c r="I101" i="70" s="1"/>
  <c r="F109" i="117"/>
  <c r="F162" i="117" s="1"/>
  <c r="F162" i="70"/>
  <c r="E151" i="117"/>
  <c r="H151" i="117" s="1"/>
  <c r="I151" i="117" s="1"/>
  <c r="M151" i="117" s="1"/>
  <c r="N151" i="117" s="1"/>
  <c r="R151" i="117" s="1"/>
  <c r="S151" i="117" s="1"/>
  <c r="W151" i="117" s="1"/>
  <c r="H98" i="117"/>
  <c r="I98" i="117" s="1"/>
  <c r="M98" i="117" s="1"/>
  <c r="N98" i="117" s="1"/>
  <c r="M107" i="70"/>
  <c r="N107" i="70" s="1"/>
  <c r="R108" i="117" l="1"/>
  <c r="S108" i="117" s="1"/>
  <c r="M105" i="70"/>
  <c r="N105" i="70" s="1"/>
  <c r="H149" i="117"/>
  <c r="I149" i="117" s="1"/>
  <c r="M149" i="117" s="1"/>
  <c r="N149" i="117" s="1"/>
  <c r="R149" i="117" s="1"/>
  <c r="S149" i="117" s="1"/>
  <c r="W149" i="117" s="1"/>
  <c r="H96" i="117"/>
  <c r="I96" i="117" s="1"/>
  <c r="M96" i="117" s="1"/>
  <c r="N96" i="117" s="1"/>
  <c r="H109" i="117"/>
  <c r="I109" i="117" s="1"/>
  <c r="M99" i="70"/>
  <c r="N99" i="70" s="1"/>
  <c r="P99" i="70" s="1"/>
  <c r="P99" i="117" s="1"/>
  <c r="H154" i="70"/>
  <c r="I154" i="70" s="1"/>
  <c r="M154" i="70" s="1"/>
  <c r="N154" i="70" s="1"/>
  <c r="R154" i="70" s="1"/>
  <c r="S154" i="70" s="1"/>
  <c r="W154" i="70" s="1"/>
  <c r="O100" i="70"/>
  <c r="P100" i="70"/>
  <c r="P100" i="117" s="1"/>
  <c r="O107" i="70"/>
  <c r="O107" i="117" s="1"/>
  <c r="P107" i="70"/>
  <c r="P107" i="117" s="1"/>
  <c r="R107" i="70"/>
  <c r="S107" i="70" s="1"/>
  <c r="H158" i="117"/>
  <c r="I158" i="117" s="1"/>
  <c r="M158" i="117" s="1"/>
  <c r="N158" i="117" s="1"/>
  <c r="R158" i="117" s="1"/>
  <c r="S158" i="117" s="1"/>
  <c r="W158" i="117" s="1"/>
  <c r="O105" i="70"/>
  <c r="O105" i="117" s="1"/>
  <c r="P105" i="70"/>
  <c r="P105" i="117" s="1"/>
  <c r="K104" i="70"/>
  <c r="K104" i="117" s="1"/>
  <c r="J104" i="70"/>
  <c r="J104" i="117" s="1"/>
  <c r="K18" i="54"/>
  <c r="T110" i="70"/>
  <c r="T110" i="117" s="1"/>
  <c r="U110" i="70"/>
  <c r="U110" i="117" s="1"/>
  <c r="I23" i="54"/>
  <c r="I25" i="54" s="1"/>
  <c r="H25" i="54"/>
  <c r="K17" i="58" s="1"/>
  <c r="J109" i="70"/>
  <c r="J109" i="117" s="1"/>
  <c r="K109" i="70"/>
  <c r="K109" i="117" s="1"/>
  <c r="M103" i="117"/>
  <c r="N103" i="117" s="1"/>
  <c r="M103" i="70"/>
  <c r="N103" i="70" s="1"/>
  <c r="H162" i="70"/>
  <c r="I162" i="70" s="1"/>
  <c r="M162" i="70" s="1"/>
  <c r="N162" i="70" s="1"/>
  <c r="R162" i="70" s="1"/>
  <c r="S162" i="70" s="1"/>
  <c r="W162" i="70" s="1"/>
  <c r="H105" i="117"/>
  <c r="I105" i="117" s="1"/>
  <c r="M105" i="117" s="1"/>
  <c r="N105" i="117" s="1"/>
  <c r="S139" i="70"/>
  <c r="H154" i="117"/>
  <c r="I154" i="117" s="1"/>
  <c r="M154" i="117" s="1"/>
  <c r="N154" i="117" s="1"/>
  <c r="R154" i="117" s="1"/>
  <c r="S154" i="117" s="1"/>
  <c r="W154" i="117" s="1"/>
  <c r="N15" i="58"/>
  <c r="R15" i="58" s="1"/>
  <c r="H155" i="117"/>
  <c r="I155" i="117" s="1"/>
  <c r="M155" i="117" s="1"/>
  <c r="N155" i="117" s="1"/>
  <c r="R155" i="117" s="1"/>
  <c r="S155" i="117" s="1"/>
  <c r="W155" i="117" s="1"/>
  <c r="J111" i="70"/>
  <c r="J111" i="117" s="1"/>
  <c r="K111" i="70"/>
  <c r="K111" i="117" s="1"/>
  <c r="H104" i="117"/>
  <c r="I104" i="117" s="1"/>
  <c r="M104" i="117" s="1"/>
  <c r="N104" i="117" s="1"/>
  <c r="D157" i="117"/>
  <c r="H157" i="117" s="1"/>
  <c r="I157" i="117" s="1"/>
  <c r="M157" i="117" s="1"/>
  <c r="N157" i="117" s="1"/>
  <c r="R157" i="117" s="1"/>
  <c r="S157" i="117" s="1"/>
  <c r="W157" i="117" s="1"/>
  <c r="T122" i="70"/>
  <c r="T139" i="70" s="1"/>
  <c r="T68" i="117"/>
  <c r="T85" i="70"/>
  <c r="H101" i="117"/>
  <c r="I101" i="117" s="1"/>
  <c r="M99" i="117"/>
  <c r="N99" i="117" s="1"/>
  <c r="H102" i="117"/>
  <c r="I102" i="117" s="1"/>
  <c r="M102" i="117" s="1"/>
  <c r="N102" i="117" s="1"/>
  <c r="E111" i="117"/>
  <c r="E164" i="70"/>
  <c r="H164" i="70" s="1"/>
  <c r="I164" i="70" s="1"/>
  <c r="M164" i="70" s="1"/>
  <c r="N164" i="70" s="1"/>
  <c r="R164" i="70" s="1"/>
  <c r="S164" i="70" s="1"/>
  <c r="W164" i="70" s="1"/>
  <c r="O96" i="70"/>
  <c r="O96" i="117" s="1"/>
  <c r="P96" i="70"/>
  <c r="P96" i="117" s="1"/>
  <c r="O98" i="70"/>
  <c r="O98" i="117" s="1"/>
  <c r="P98" i="70"/>
  <c r="P98" i="117" s="1"/>
  <c r="M102" i="70"/>
  <c r="N102" i="70" s="1"/>
  <c r="F164" i="70"/>
  <c r="F111" i="117"/>
  <c r="F164" i="117" s="1"/>
  <c r="H40" i="117"/>
  <c r="D57" i="117"/>
  <c r="J23" i="69" s="1"/>
  <c r="R108" i="70"/>
  <c r="S108" i="70" s="1"/>
  <c r="S85" i="117"/>
  <c r="S122" i="117"/>
  <c r="P106" i="70"/>
  <c r="P106" i="117" s="1"/>
  <c r="O106" i="70"/>
  <c r="O106" i="117" s="1"/>
  <c r="R106" i="117" s="1"/>
  <c r="S106" i="117" s="1"/>
  <c r="J101" i="70"/>
  <c r="J101" i="117" s="1"/>
  <c r="K101" i="70"/>
  <c r="K101" i="117" s="1"/>
  <c r="H158" i="70"/>
  <c r="I158" i="70" s="1"/>
  <c r="M158" i="70" s="1"/>
  <c r="N158" i="70" s="1"/>
  <c r="R158" i="70" s="1"/>
  <c r="S158" i="70" s="1"/>
  <c r="W158" i="70" s="1"/>
  <c r="H155" i="70"/>
  <c r="I155" i="70" s="1"/>
  <c r="M155" i="70" s="1"/>
  <c r="N155" i="70" s="1"/>
  <c r="R155" i="70" s="1"/>
  <c r="S155" i="70" s="1"/>
  <c r="W155" i="70" s="1"/>
  <c r="H162" i="117"/>
  <c r="I162" i="117" s="1"/>
  <c r="M162" i="117" s="1"/>
  <c r="N162" i="117" s="1"/>
  <c r="R162" i="117" s="1"/>
  <c r="S162" i="117" s="1"/>
  <c r="W162" i="117" s="1"/>
  <c r="H157" i="70"/>
  <c r="I157" i="70" s="1"/>
  <c r="M157" i="70" s="1"/>
  <c r="N157" i="70" s="1"/>
  <c r="R157" i="70" s="1"/>
  <c r="S157" i="70" s="1"/>
  <c r="W157" i="70" s="1"/>
  <c r="H57" i="70"/>
  <c r="I40" i="70"/>
  <c r="R122" i="117"/>
  <c r="R139" i="117" s="1"/>
  <c r="W68" i="70"/>
  <c r="U85" i="70"/>
  <c r="U68" i="117"/>
  <c r="U122" i="70"/>
  <c r="U139" i="70" s="1"/>
  <c r="R98" i="117" l="1"/>
  <c r="S98" i="117" s="1"/>
  <c r="M111" i="70"/>
  <c r="N111" i="70" s="1"/>
  <c r="M109" i="117"/>
  <c r="N109" i="117" s="1"/>
  <c r="M101" i="117"/>
  <c r="N101" i="117" s="1"/>
  <c r="O99" i="70"/>
  <c r="O100" i="117"/>
  <c r="R100" i="117" s="1"/>
  <c r="S100" i="117" s="1"/>
  <c r="R100" i="70"/>
  <c r="S100" i="70" s="1"/>
  <c r="W68" i="117"/>
  <c r="D95" i="117" s="1"/>
  <c r="M101" i="70"/>
  <c r="N101" i="70" s="1"/>
  <c r="R96" i="117"/>
  <c r="S96" i="117" s="1"/>
  <c r="R107" i="117"/>
  <c r="S107" i="117" s="1"/>
  <c r="R98" i="70"/>
  <c r="S98" i="70" s="1"/>
  <c r="U98" i="70" s="1"/>
  <c r="U98" i="117" s="1"/>
  <c r="M109" i="70"/>
  <c r="N109" i="70" s="1"/>
  <c r="O109" i="70" s="1"/>
  <c r="O109" i="117" s="1"/>
  <c r="R109" i="117" s="1"/>
  <c r="S109" i="117" s="1"/>
  <c r="R106" i="70"/>
  <c r="S106" i="70" s="1"/>
  <c r="W122" i="70"/>
  <c r="W139" i="70" s="1"/>
  <c r="J24" i="69"/>
  <c r="F66" i="61"/>
  <c r="E164" i="117"/>
  <c r="H164" i="117" s="1"/>
  <c r="I164" i="117" s="1"/>
  <c r="M164" i="117" s="1"/>
  <c r="N164" i="117" s="1"/>
  <c r="R164" i="117" s="1"/>
  <c r="S164" i="117" s="1"/>
  <c r="W164" i="117" s="1"/>
  <c r="H111" i="117"/>
  <c r="I111" i="117" s="1"/>
  <c r="M111" i="117" s="1"/>
  <c r="N111" i="117" s="1"/>
  <c r="L18" i="54"/>
  <c r="K19" i="54"/>
  <c r="T98" i="70"/>
  <c r="T98" i="117" s="1"/>
  <c r="H57" i="117"/>
  <c r="I40" i="117"/>
  <c r="R105" i="117"/>
  <c r="S105" i="117" s="1"/>
  <c r="M104" i="70"/>
  <c r="N104" i="70" s="1"/>
  <c r="T107" i="70"/>
  <c r="T107" i="117" s="1"/>
  <c r="U107" i="70"/>
  <c r="U107" i="117" s="1"/>
  <c r="W110" i="117"/>
  <c r="U85" i="117"/>
  <c r="U122" i="117"/>
  <c r="U139" i="117" s="1"/>
  <c r="S139" i="117"/>
  <c r="W122" i="117"/>
  <c r="W139" i="117" s="1"/>
  <c r="P111" i="70"/>
  <c r="P111" i="117" s="1"/>
  <c r="O111" i="70"/>
  <c r="O111" i="117" s="1"/>
  <c r="E44" i="78"/>
  <c r="J17" i="58"/>
  <c r="D44" i="78" s="1"/>
  <c r="L17" i="58"/>
  <c r="M40" i="70"/>
  <c r="I57" i="70"/>
  <c r="P109" i="70"/>
  <c r="P109" i="117" s="1"/>
  <c r="P101" i="70"/>
  <c r="P101" i="117" s="1"/>
  <c r="O101" i="70"/>
  <c r="O101" i="117" s="1"/>
  <c r="R101" i="70"/>
  <c r="S101" i="70" s="1"/>
  <c r="T108" i="70"/>
  <c r="T108" i="117" s="1"/>
  <c r="W108" i="117" s="1"/>
  <c r="U108" i="70"/>
  <c r="U108" i="117" s="1"/>
  <c r="T85" i="117"/>
  <c r="S15" i="58" s="1"/>
  <c r="T122" i="117"/>
  <c r="T139" i="117" s="1"/>
  <c r="D95" i="70"/>
  <c r="W85" i="70"/>
  <c r="P102" i="70"/>
  <c r="P102" i="117" s="1"/>
  <c r="O102" i="70"/>
  <c r="O102" i="117" s="1"/>
  <c r="R102" i="117" s="1"/>
  <c r="S102" i="117" s="1"/>
  <c r="R96" i="70"/>
  <c r="S96" i="70" s="1"/>
  <c r="O103" i="70"/>
  <c r="O103" i="117" s="1"/>
  <c r="P103" i="70"/>
  <c r="P103" i="117" s="1"/>
  <c r="W110" i="70"/>
  <c r="R105" i="70"/>
  <c r="S105" i="70" s="1"/>
  <c r="W85" i="117" l="1"/>
  <c r="U100" i="70"/>
  <c r="U100" i="117" s="1"/>
  <c r="T100" i="70"/>
  <c r="T100" i="117" s="1"/>
  <c r="W100" i="117" s="1"/>
  <c r="O99" i="117"/>
  <c r="R99" i="117" s="1"/>
  <c r="S99" i="117" s="1"/>
  <c r="R99" i="70"/>
  <c r="S99" i="70" s="1"/>
  <c r="W98" i="117"/>
  <c r="W100" i="70"/>
  <c r="W107" i="117"/>
  <c r="R103" i="70"/>
  <c r="S103" i="70" s="1"/>
  <c r="D112" i="70"/>
  <c r="E95" i="70"/>
  <c r="F95" i="70"/>
  <c r="D148" i="70"/>
  <c r="R101" i="117"/>
  <c r="S101" i="117" s="1"/>
  <c r="U106" i="70"/>
  <c r="U106" i="117" s="1"/>
  <c r="T106" i="70"/>
  <c r="T106" i="117" s="1"/>
  <c r="U105" i="70"/>
  <c r="U105" i="117" s="1"/>
  <c r="T105" i="70"/>
  <c r="T105" i="117" s="1"/>
  <c r="W105" i="117" s="1"/>
  <c r="N40" i="70"/>
  <c r="M57" i="70"/>
  <c r="O104" i="70"/>
  <c r="O104" i="117" s="1"/>
  <c r="P104" i="70"/>
  <c r="P104" i="117" s="1"/>
  <c r="R103" i="117"/>
  <c r="S103" i="117" s="1"/>
  <c r="F44" i="78"/>
  <c r="G44" i="78"/>
  <c r="L44" i="78"/>
  <c r="W98" i="70"/>
  <c r="M40" i="117"/>
  <c r="I57" i="117"/>
  <c r="K23" i="69" s="1"/>
  <c r="T96" i="70"/>
  <c r="T96" i="117" s="1"/>
  <c r="U96" i="70"/>
  <c r="U96" i="117" s="1"/>
  <c r="R109" i="70"/>
  <c r="S109" i="70" s="1"/>
  <c r="R111" i="70"/>
  <c r="S111" i="70" s="1"/>
  <c r="M15" i="54"/>
  <c r="L19" i="54"/>
  <c r="K21" i="54"/>
  <c r="R102" i="70"/>
  <c r="S102" i="70" s="1"/>
  <c r="W108" i="70"/>
  <c r="W107" i="70"/>
  <c r="D112" i="117"/>
  <c r="D148" i="117"/>
  <c r="U101" i="70"/>
  <c r="U101" i="117" s="1"/>
  <c r="T101" i="70"/>
  <c r="T101" i="117" s="1"/>
  <c r="W101" i="117" s="1"/>
  <c r="R111" i="117"/>
  <c r="S111" i="117" s="1"/>
  <c r="W105" i="70" l="1"/>
  <c r="U99" i="70"/>
  <c r="U99" i="117" s="1"/>
  <c r="T99" i="70"/>
  <c r="T99" i="117" s="1"/>
  <c r="W99" i="117" s="1"/>
  <c r="R104" i="70"/>
  <c r="S104" i="70" s="1"/>
  <c r="U104" i="70" s="1"/>
  <c r="U104" i="117" s="1"/>
  <c r="D165" i="117"/>
  <c r="M18" i="54"/>
  <c r="M19" i="54" s="1"/>
  <c r="N15" i="54" s="1"/>
  <c r="W96" i="117"/>
  <c r="D165" i="70"/>
  <c r="U111" i="70"/>
  <c r="U111" i="117" s="1"/>
  <c r="T111" i="70"/>
  <c r="T111" i="117" s="1"/>
  <c r="W111" i="117" s="1"/>
  <c r="W111" i="70"/>
  <c r="K24" i="69"/>
  <c r="G66" i="61"/>
  <c r="H95" i="70"/>
  <c r="F148" i="70"/>
  <c r="F165" i="70" s="1"/>
  <c r="F112" i="70"/>
  <c r="F95" i="117"/>
  <c r="W96" i="70"/>
  <c r="T109" i="70"/>
  <c r="T109" i="117" s="1"/>
  <c r="U109" i="70"/>
  <c r="U109" i="117" s="1"/>
  <c r="W109" i="70"/>
  <c r="N40" i="117"/>
  <c r="M57" i="117"/>
  <c r="E148" i="70"/>
  <c r="E165" i="70" s="1"/>
  <c r="E95" i="117"/>
  <c r="E112" i="70"/>
  <c r="R104" i="117"/>
  <c r="S104" i="117" s="1"/>
  <c r="W106" i="70"/>
  <c r="T103" i="70"/>
  <c r="T103" i="117" s="1"/>
  <c r="U103" i="70"/>
  <c r="U103" i="117" s="1"/>
  <c r="L21" i="54"/>
  <c r="K23" i="54"/>
  <c r="W101" i="70"/>
  <c r="U102" i="70"/>
  <c r="U102" i="117" s="1"/>
  <c r="T102" i="70"/>
  <c r="T102" i="117" s="1"/>
  <c r="R40" i="70"/>
  <c r="N57" i="70"/>
  <c r="W106" i="117"/>
  <c r="W103" i="117" l="1"/>
  <c r="W99" i="70"/>
  <c r="W102" i="70"/>
  <c r="T104" i="70"/>
  <c r="T104" i="117" s="1"/>
  <c r="W104" i="117" s="1"/>
  <c r="H148" i="70"/>
  <c r="I148" i="70" s="1"/>
  <c r="W102" i="117"/>
  <c r="W109" i="117"/>
  <c r="K25" i="54"/>
  <c r="O17" i="58" s="1"/>
  <c r="P17" i="58" s="1"/>
  <c r="Q17" i="58" s="1"/>
  <c r="N17" i="58" s="1"/>
  <c r="R17" i="58" s="1"/>
  <c r="L23" i="54"/>
  <c r="L25" i="54" s="1"/>
  <c r="E148" i="117"/>
  <c r="E112" i="117"/>
  <c r="T15" i="58" s="1"/>
  <c r="H95" i="117"/>
  <c r="F112" i="117"/>
  <c r="F148" i="117"/>
  <c r="F165" i="117" s="1"/>
  <c r="H165" i="70"/>
  <c r="M21" i="54"/>
  <c r="M23" i="54" s="1"/>
  <c r="W103" i="70"/>
  <c r="S40" i="70"/>
  <c r="R57" i="70"/>
  <c r="R40" i="117"/>
  <c r="N57" i="117"/>
  <c r="L23" i="69" s="1"/>
  <c r="I95" i="70"/>
  <c r="H112" i="70"/>
  <c r="W104" i="70" l="1"/>
  <c r="I165" i="70"/>
  <c r="M148" i="70"/>
  <c r="E165" i="117"/>
  <c r="H148" i="117"/>
  <c r="H112" i="117"/>
  <c r="I95" i="117"/>
  <c r="L24" i="69"/>
  <c r="H66" i="61"/>
  <c r="N18" i="54"/>
  <c r="N19" i="54" s="1"/>
  <c r="I112" i="70"/>
  <c r="J95" i="70"/>
  <c r="M95" i="70" s="1"/>
  <c r="K95" i="70"/>
  <c r="M25" i="54"/>
  <c r="S17" i="58" s="1"/>
  <c r="R57" i="117"/>
  <c r="S40" i="117"/>
  <c r="W40" i="70"/>
  <c r="W57" i="70" s="1"/>
  <c r="S57" i="70"/>
  <c r="M112" i="70" l="1"/>
  <c r="N95" i="70"/>
  <c r="I112" i="117"/>
  <c r="H165" i="117"/>
  <c r="I148" i="117"/>
  <c r="K112" i="70"/>
  <c r="K95" i="117"/>
  <c r="K112" i="117" s="1"/>
  <c r="W40" i="117"/>
  <c r="W57" i="117" s="1"/>
  <c r="S57" i="117"/>
  <c r="M23" i="69" s="1"/>
  <c r="M165" i="70"/>
  <c r="N148" i="70"/>
  <c r="O15" i="54"/>
  <c r="N21" i="54"/>
  <c r="N23" i="54" s="1"/>
  <c r="J95" i="117"/>
  <c r="J112" i="117" s="1"/>
  <c r="U15" i="58" s="1"/>
  <c r="J112" i="70"/>
  <c r="N25" i="54" l="1"/>
  <c r="T17" i="58" s="1"/>
  <c r="O18" i="54"/>
  <c r="O19" i="54" s="1"/>
  <c r="P15" i="54" s="1"/>
  <c r="M148" i="117"/>
  <c r="I165" i="117"/>
  <c r="N165" i="70"/>
  <c r="R148" i="70"/>
  <c r="I66" i="61"/>
  <c r="M24" i="69"/>
  <c r="M95" i="117"/>
  <c r="O95" i="70"/>
  <c r="N112" i="70"/>
  <c r="P95" i="70"/>
  <c r="N95" i="117" l="1"/>
  <c r="M112" i="117"/>
  <c r="O21" i="54"/>
  <c r="O23" i="54" s="1"/>
  <c r="M165" i="117"/>
  <c r="N148" i="117"/>
  <c r="P18" i="54"/>
  <c r="P19" i="54" s="1"/>
  <c r="Q15" i="54" s="1"/>
  <c r="S148" i="70"/>
  <c r="R165" i="70"/>
  <c r="O95" i="117"/>
  <c r="O112" i="117" s="1"/>
  <c r="V15" i="58" s="1"/>
  <c r="O112" i="70"/>
  <c r="R95" i="70"/>
  <c r="P95" i="117"/>
  <c r="P112" i="117" s="1"/>
  <c r="P112" i="70"/>
  <c r="O25" i="54" l="1"/>
  <c r="U17" i="58" s="1"/>
  <c r="S95" i="70"/>
  <c r="R112" i="70"/>
  <c r="P21" i="54"/>
  <c r="P23" i="54" s="1"/>
  <c r="N165" i="117"/>
  <c r="R148" i="117"/>
  <c r="W148" i="70"/>
  <c r="W165" i="70" s="1"/>
  <c r="S165" i="70"/>
  <c r="N112" i="117"/>
  <c r="R95" i="117"/>
  <c r="R112" i="117" l="1"/>
  <c r="S95" i="117"/>
  <c r="U95" i="70"/>
  <c r="T95" i="70"/>
  <c r="S112" i="70"/>
  <c r="W95" i="70"/>
  <c r="W112" i="70" s="1"/>
  <c r="R165" i="117"/>
  <c r="S148" i="117"/>
  <c r="P25" i="54"/>
  <c r="V17" i="58" s="1"/>
  <c r="W148" i="117" l="1"/>
  <c r="W165" i="117" s="1"/>
  <c r="S165" i="117"/>
  <c r="T95" i="117"/>
  <c r="T112" i="117" s="1"/>
  <c r="T112" i="70"/>
  <c r="U95" i="117"/>
  <c r="U112" i="117" s="1"/>
  <c r="U112" i="70"/>
  <c r="W95" i="117"/>
  <c r="W112" i="117" s="1"/>
  <c r="S112" i="117"/>
  <c r="W15" i="58" l="1"/>
  <c r="Q18" i="54"/>
  <c r="Q19" i="54" s="1"/>
  <c r="Q21" i="54" s="1"/>
  <c r="Q23" i="54" s="1"/>
  <c r="Q25" i="54" l="1"/>
  <c r="W17" i="58" s="1"/>
  <c r="F16" i="58" l="1"/>
  <c r="E14" i="78"/>
  <c r="F25" i="58"/>
  <c r="D21" i="78" s="1"/>
  <c r="E21" i="78"/>
  <c r="L14" i="78" l="1"/>
  <c r="L21" i="78"/>
  <c r="G21" i="78"/>
  <c r="F21" i="78"/>
  <c r="H16" i="58"/>
  <c r="D14" i="78"/>
  <c r="F14" i="78" l="1"/>
  <c r="G14" i="78"/>
  <c r="F18" i="58" l="1"/>
  <c r="E15" i="78"/>
  <c r="L15" i="78" l="1"/>
  <c r="D15" i="78"/>
  <c r="G15" i="78" s="1"/>
  <c r="F15" i="78" l="1"/>
  <c r="F40" i="55" l="1"/>
  <c r="H13" i="55"/>
  <c r="H19" i="55"/>
  <c r="H14" i="55"/>
  <c r="I14" i="55" l="1"/>
  <c r="K10" i="55"/>
  <c r="I19" i="55"/>
  <c r="F41" i="55"/>
  <c r="F42" i="55" s="1"/>
  <c r="H20" i="55"/>
  <c r="I20" i="55" s="1"/>
  <c r="I13" i="55"/>
  <c r="H21" i="55" l="1"/>
  <c r="L10" i="55"/>
  <c r="K19" i="55"/>
  <c r="K13" i="55"/>
  <c r="K20" i="55" l="1"/>
  <c r="L20" i="55" s="1"/>
  <c r="L13" i="55"/>
  <c r="L19" i="55"/>
  <c r="K21" i="55"/>
  <c r="K14" i="55"/>
  <c r="J16" i="58"/>
  <c r="L16" i="58"/>
  <c r="E43" i="78"/>
  <c r="I21" i="55"/>
  <c r="K24" i="58"/>
  <c r="D43" i="78" l="1"/>
  <c r="L14" i="55"/>
  <c r="D54" i="55"/>
  <c r="E50" i="78"/>
  <c r="J24" i="58"/>
  <c r="D50" i="78" s="1"/>
  <c r="L24" i="58"/>
  <c r="L21" i="55"/>
  <c r="O24" i="58"/>
  <c r="P24" i="58" s="1"/>
  <c r="Q24" i="58" s="1"/>
  <c r="G43" i="78"/>
  <c r="F43" i="78"/>
  <c r="L43" i="78"/>
  <c r="D63" i="55" l="1"/>
  <c r="D65" i="55" s="1"/>
  <c r="S24" i="58" s="1"/>
  <c r="D57" i="55"/>
  <c r="D58" i="55" s="1"/>
  <c r="E54" i="55" s="1"/>
  <c r="N24" i="58"/>
  <c r="R24" i="58" s="1"/>
  <c r="L50" i="78"/>
  <c r="G50" i="78"/>
  <c r="F50" i="78"/>
  <c r="J25" i="58"/>
  <c r="J18" i="58" l="1"/>
  <c r="E57" i="55"/>
  <c r="E58" i="55" s="1"/>
  <c r="F54" i="55" s="1"/>
  <c r="E63" i="55"/>
  <c r="E65" i="55" s="1"/>
  <c r="T24" i="58" s="1"/>
  <c r="F63" i="55" l="1"/>
  <c r="F65" i="55" s="1"/>
  <c r="U24" i="58" s="1"/>
  <c r="F57" i="55"/>
  <c r="F58" i="55" s="1"/>
  <c r="G54" i="55" s="1"/>
  <c r="G63" i="55" l="1"/>
  <c r="G65" i="55" s="1"/>
  <c r="V24" i="58" s="1"/>
  <c r="G57" i="55"/>
  <c r="G58" i="55" s="1"/>
  <c r="H54" i="55" s="1"/>
  <c r="H57" i="55" l="1"/>
  <c r="H58" i="55" s="1"/>
  <c r="H63" i="55"/>
  <c r="H65" i="55" s="1"/>
  <c r="W24" i="58" s="1"/>
  <c r="Q16" i="58" l="1"/>
  <c r="N16" i="58" l="1"/>
  <c r="R16" i="58"/>
  <c r="N25" i="58" l="1"/>
  <c r="N18" i="58" l="1"/>
  <c r="J30" i="72" l="1"/>
  <c r="C31" i="72"/>
  <c r="J31" i="72" l="1"/>
  <c r="N30" i="72"/>
  <c r="N31" i="72" s="1"/>
  <c r="AH89" i="59" l="1"/>
  <c r="W97" i="59"/>
  <c r="AB81" i="59"/>
  <c r="AC97" i="59"/>
  <c r="AH90" i="59"/>
  <c r="AG60" i="59"/>
  <c r="AC108" i="59"/>
  <c r="W100" i="59"/>
  <c r="V103" i="60"/>
  <c r="W103" i="60" s="1"/>
  <c r="AH92" i="59"/>
  <c r="AB97" i="59"/>
  <c r="AB98" i="59"/>
  <c r="AC98" i="59"/>
  <c r="W107" i="59"/>
  <c r="AB107" i="59"/>
  <c r="V108" i="59"/>
  <c r="AH108" i="59" s="1"/>
  <c r="AB108" i="59"/>
  <c r="AD108" i="59" s="1"/>
  <c r="V110" i="59"/>
  <c r="AH110" i="59" s="1"/>
  <c r="V57" i="60"/>
  <c r="V69" i="60" s="1"/>
  <c r="V59" i="60"/>
  <c r="W59" i="60" s="1"/>
  <c r="V60" i="60"/>
  <c r="W60" i="60" s="1"/>
  <c r="V61" i="60"/>
  <c r="W61" i="60" s="1"/>
  <c r="V63" i="60"/>
  <c r="W63" i="60" s="1"/>
  <c r="V64" i="60"/>
  <c r="W64" i="60" s="1"/>
  <c r="V65" i="60"/>
  <c r="W65" i="60" s="1"/>
  <c r="V67" i="60"/>
  <c r="W67" i="60" s="1"/>
  <c r="V68" i="60"/>
  <c r="W68" i="60" s="1"/>
  <c r="V74" i="60"/>
  <c r="W74" i="60" s="1"/>
  <c r="V83" i="60"/>
  <c r="W83" i="60" s="1"/>
  <c r="V100" i="60"/>
  <c r="W100" i="60" s="1"/>
  <c r="V108" i="60"/>
  <c r="W108" i="60" s="1"/>
  <c r="V109" i="60"/>
  <c r="W109" i="60" s="1"/>
  <c r="G19" i="58"/>
  <c r="K19" i="58"/>
  <c r="V75" i="60" l="1"/>
  <c r="W75" i="60" s="1"/>
  <c r="AG62" i="59"/>
  <c r="V105" i="60"/>
  <c r="W105" i="60" s="1"/>
  <c r="V81" i="60"/>
  <c r="W81" i="60" s="1"/>
  <c r="AB100" i="59"/>
  <c r="V104" i="60"/>
  <c r="W104" i="60" s="1"/>
  <c r="V79" i="60"/>
  <c r="W79" i="60" s="1"/>
  <c r="AC110" i="59"/>
  <c r="V106" i="60"/>
  <c r="W106" i="60" s="1"/>
  <c r="V102" i="60"/>
  <c r="W102" i="60" s="1"/>
  <c r="V78" i="60"/>
  <c r="W78" i="60" s="1"/>
  <c r="AB110" i="59"/>
  <c r="AB101" i="59"/>
  <c r="AB40" i="59" s="1"/>
  <c r="AB84" i="59"/>
  <c r="V82" i="60"/>
  <c r="W82" i="60" s="1"/>
  <c r="V101" i="60"/>
  <c r="W101" i="60" s="1"/>
  <c r="V77" i="60"/>
  <c r="W77" i="60" s="1"/>
  <c r="AG52" i="59"/>
  <c r="AH52" i="59" s="1"/>
  <c r="W57" i="60"/>
  <c r="W69" i="60" s="1"/>
  <c r="G23" i="58"/>
  <c r="G27" i="58" s="1"/>
  <c r="E9" i="80"/>
  <c r="E16" i="78"/>
  <c r="W98" i="59"/>
  <c r="W94" i="59" s="1"/>
  <c r="W86" i="59" s="1"/>
  <c r="W108" i="59"/>
  <c r="X108" i="59" s="1"/>
  <c r="AH60" i="59"/>
  <c r="AG98" i="59"/>
  <c r="W110" i="59"/>
  <c r="X110" i="59" s="1"/>
  <c r="V72" i="60"/>
  <c r="V76" i="60"/>
  <c r="W76" i="60" s="1"/>
  <c r="V80" i="60"/>
  <c r="W80" i="60" s="1"/>
  <c r="V73" i="60"/>
  <c r="W73" i="60" s="1"/>
  <c r="AC81" i="59"/>
  <c r="AC107" i="59"/>
  <c r="AG59" i="59"/>
  <c r="AG72" i="59"/>
  <c r="AH72" i="59" s="1"/>
  <c r="AB111" i="59"/>
  <c r="AB141" i="59" s="1"/>
  <c r="H9" i="80"/>
  <c r="E45" i="78"/>
  <c r="K23" i="58"/>
  <c r="K27" i="58" s="1"/>
  <c r="AH62" i="59"/>
  <c r="AG100" i="59"/>
  <c r="V107" i="59"/>
  <c r="AC84" i="59"/>
  <c r="AC82" i="59"/>
  <c r="AG75" i="59"/>
  <c r="AH75" i="59" s="1"/>
  <c r="AB82" i="59"/>
  <c r="AG51" i="59"/>
  <c r="AH51" i="59" s="1"/>
  <c r="AC100" i="59"/>
  <c r="AC101" i="59" s="1"/>
  <c r="AC40" i="59" s="1"/>
  <c r="AG73" i="59"/>
  <c r="AH73" i="59" s="1"/>
  <c r="V107" i="60"/>
  <c r="W107" i="60" s="1"/>
  <c r="V66" i="60"/>
  <c r="W66" i="60" s="1"/>
  <c r="V62" i="60"/>
  <c r="W62" i="60" s="1"/>
  <c r="V58" i="60"/>
  <c r="W58" i="60" s="1"/>
  <c r="W95" i="59" l="1"/>
  <c r="AD110" i="59"/>
  <c r="W110" i="60"/>
  <c r="W96" i="59"/>
  <c r="W104" i="59"/>
  <c r="W111" i="59" s="1"/>
  <c r="W141" i="59" s="1"/>
  <c r="W143" i="59" s="1"/>
  <c r="W66" i="59"/>
  <c r="W78" i="59"/>
  <c r="AH107" i="59"/>
  <c r="J22" i="61"/>
  <c r="X107" i="59"/>
  <c r="J29" i="61"/>
  <c r="V110" i="60"/>
  <c r="E20" i="78"/>
  <c r="AD107" i="59"/>
  <c r="AD111" i="59" s="1"/>
  <c r="AC111" i="59"/>
  <c r="AC141" i="59" s="1"/>
  <c r="AC143" i="59" s="1"/>
  <c r="F28" i="61"/>
  <c r="F30" i="61" s="1"/>
  <c r="F34" i="61" s="1"/>
  <c r="F19" i="58" s="1"/>
  <c r="AG97" i="59"/>
  <c r="AH59" i="59"/>
  <c r="E49" i="78"/>
  <c r="AB143" i="59"/>
  <c r="V84" i="60"/>
  <c r="W72" i="60"/>
  <c r="W84" i="60" s="1"/>
  <c r="H28" i="61"/>
  <c r="H30" i="61" s="1"/>
  <c r="H34" i="61" s="1"/>
  <c r="J19" i="58" s="1"/>
  <c r="AD141" i="59" l="1"/>
  <c r="D5" i="100"/>
  <c r="D7" i="100" s="1"/>
  <c r="F23" i="58"/>
  <c r="F27" i="58" s="1"/>
  <c r="D9" i="80"/>
  <c r="D16" i="78"/>
  <c r="H19" i="58"/>
  <c r="H23" i="58" s="1"/>
  <c r="H27" i="58" s="1"/>
  <c r="E5" i="100"/>
  <c r="E7" i="100" s="1"/>
  <c r="G9" i="80"/>
  <c r="D45" i="78"/>
  <c r="J23" i="58"/>
  <c r="J27" i="58" s="1"/>
  <c r="L19" i="58"/>
  <c r="L23" i="58" s="1"/>
  <c r="L27" i="58" s="1"/>
  <c r="E52" i="78"/>
  <c r="P11" i="58"/>
  <c r="AD143" i="59"/>
  <c r="AG101" i="59"/>
  <c r="E23" i="78"/>
  <c r="Q11" i="58" l="1"/>
  <c r="E19" i="100"/>
  <c r="E22" i="100"/>
  <c r="E28" i="100" s="1"/>
  <c r="E34" i="100" s="1"/>
  <c r="E9" i="100"/>
  <c r="E20" i="100"/>
  <c r="E26" i="100" s="1"/>
  <c r="E32" i="100" s="1"/>
  <c r="E44" i="100" s="1"/>
  <c r="E21" i="100"/>
  <c r="D49" i="78"/>
  <c r="G45" i="78"/>
  <c r="H45" i="78" s="1"/>
  <c r="L45" i="78" s="1"/>
  <c r="L49" i="78" s="1"/>
  <c r="L52" i="78" s="1"/>
  <c r="F45" i="78"/>
  <c r="F49" i="78" s="1"/>
  <c r="F52" i="78" s="1"/>
  <c r="D20" i="78"/>
  <c r="F16" i="78"/>
  <c r="G16" i="78"/>
  <c r="H16" i="78" s="1"/>
  <c r="L16" i="78" s="1"/>
  <c r="L20" i="78" s="1"/>
  <c r="L23" i="78" s="1"/>
  <c r="D22" i="100"/>
  <c r="D28" i="100" s="1"/>
  <c r="D34" i="100" s="1"/>
  <c r="D9" i="100"/>
  <c r="D20" i="100"/>
  <c r="D26" i="100" s="1"/>
  <c r="D32" i="100" s="1"/>
  <c r="D21" i="100"/>
  <c r="D19" i="100"/>
  <c r="D23" i="78" l="1"/>
  <c r="F20" i="78"/>
  <c r="G20" i="78"/>
  <c r="E27" i="100"/>
  <c r="E39" i="100" s="1"/>
  <c r="E46" i="100" s="1"/>
  <c r="D27" i="100"/>
  <c r="D39" i="100" s="1"/>
  <c r="D46" i="100" s="1"/>
  <c r="D25" i="100"/>
  <c r="E10" i="100"/>
  <c r="E8" i="100"/>
  <c r="E53" i="78" s="1"/>
  <c r="L53" i="78" s="1"/>
  <c r="L54" i="78" s="1"/>
  <c r="L60" i="78" s="1"/>
  <c r="M61" i="78" s="1"/>
  <c r="D10" i="100"/>
  <c r="D8" i="100"/>
  <c r="E24" i="78" s="1"/>
  <c r="L24" i="78" s="1"/>
  <c r="L25" i="78" s="1"/>
  <c r="L31" i="78" s="1"/>
  <c r="M32" i="78" s="1"/>
  <c r="D52" i="78"/>
  <c r="G52" i="78" s="1"/>
  <c r="G49" i="78"/>
  <c r="E25" i="100"/>
  <c r="E37" i="100" s="1"/>
  <c r="D37" i="100" l="1"/>
  <c r="D44" i="100" s="1"/>
  <c r="D48" i="100" s="1"/>
  <c r="E48" i="100"/>
  <c r="F23" i="78"/>
  <c r="G23" i="78"/>
  <c r="F5" i="100"/>
  <c r="F7" i="100"/>
  <c r="F8" i="100"/>
  <c r="F9" i="100"/>
  <c r="F10" i="100"/>
  <c r="F19" i="100"/>
  <c r="F20" i="100"/>
  <c r="F21" i="100"/>
  <c r="F22" i="100"/>
  <c r="F25" i="100"/>
  <c r="F26" i="100"/>
  <c r="F27" i="100"/>
  <c r="F28" i="100"/>
  <c r="F32" i="100"/>
  <c r="F34" i="100"/>
  <c r="F37" i="100"/>
  <c r="F39" i="100"/>
  <c r="F44" i="100"/>
  <c r="F46" i="100"/>
  <c r="F48" i="100"/>
  <c r="N11" i="58"/>
  <c r="R11" i="58"/>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11" i="80"/>
  <c r="V66" i="59"/>
  <c r="AH66" i="59"/>
  <c r="V78" i="59"/>
  <c r="AH78" i="59"/>
  <c r="V86" i="59"/>
  <c r="AH86" i="59"/>
  <c r="V94" i="59"/>
  <c r="AH94" i="59"/>
  <c r="V95" i="59"/>
  <c r="AH95" i="59"/>
  <c r="V96" i="59"/>
  <c r="AH96" i="59"/>
  <c r="V97" i="59"/>
  <c r="AH97" i="59"/>
  <c r="V98" i="59"/>
  <c r="AH98" i="59"/>
  <c r="V99" i="59"/>
  <c r="AH99" i="59"/>
  <c r="V100" i="59"/>
  <c r="AH100" i="59"/>
  <c r="AH101" i="59"/>
  <c r="V104" i="59"/>
  <c r="X104" i="59"/>
  <c r="AH104" i="59"/>
  <c r="V111" i="59"/>
  <c r="X111" i="59"/>
  <c r="AH111" i="59"/>
  <c r="V141" i="59"/>
  <c r="X141" i="59"/>
  <c r="AH141" i="59"/>
  <c r="V143" i="59"/>
  <c r="AH143" i="59"/>
  <c r="J19" i="61"/>
  <c r="J20" i="61"/>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 ref="N53" authorId="0" shapeId="0" xr:uid="{00000000-0006-0000-0100-000002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U6" authorId="0" shapeId="0" xr:uid="{00000000-0006-0000-0500-000001000000}">
      <text>
        <r>
          <rPr>
            <b/>
            <sz val="9"/>
            <color indexed="81"/>
            <rFont val="Tahoma"/>
            <family val="2"/>
          </rPr>
          <t>MercadosEMI:</t>
        </r>
        <r>
          <rPr>
            <sz val="9"/>
            <color indexed="81"/>
            <rFont val="Tahoma"/>
            <family val="2"/>
          </rPr>
          <t xml:space="preserve">
Formula need to be revised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22" authorId="0" shapeId="0" xr:uid="{00000000-0006-0000-0600-000001000000}">
      <text>
        <r>
          <rPr>
            <b/>
            <sz val="9"/>
            <color indexed="81"/>
            <rFont val="Tahoma"/>
            <family val="2"/>
          </rPr>
          <t>MercadosEMI:</t>
        </r>
        <r>
          <rPr>
            <sz val="9"/>
            <color indexed="81"/>
            <rFont val="Tahoma"/>
            <family val="2"/>
          </rPr>
          <t xml:space="preserve">
Sequence in the Summary model
</t>
        </r>
      </text>
    </comment>
    <comment ref="C39" authorId="0" shapeId="0" xr:uid="{00000000-0006-0000-0600-000002000000}">
      <text>
        <r>
          <rPr>
            <b/>
            <sz val="9"/>
            <color indexed="81"/>
            <rFont val="Tahoma"/>
            <family val="2"/>
          </rPr>
          <t>MercadosEMI:</t>
        </r>
        <r>
          <rPr>
            <sz val="9"/>
            <color indexed="81"/>
            <rFont val="Tahoma"/>
            <family val="2"/>
          </rPr>
          <t xml:space="preserve">
I have added this, it was not present in the original version</t>
        </r>
      </text>
    </comment>
    <comment ref="C53" authorId="0" shapeId="0" xr:uid="{00000000-0006-0000-0600-000003000000}">
      <text>
        <r>
          <rPr>
            <b/>
            <sz val="9"/>
            <color indexed="81"/>
            <rFont val="Tahoma"/>
            <family val="2"/>
          </rPr>
          <t>MercadosEMI:</t>
        </r>
        <r>
          <rPr>
            <sz val="9"/>
            <color indexed="81"/>
            <rFont val="Tahoma"/>
            <family val="2"/>
          </rPr>
          <t xml:space="preserve">
I have added this, it was not present in the original version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00002913</author>
    <author>HP</author>
  </authors>
  <commentList>
    <comment ref="L5" authorId="0" shapeId="0" xr:uid="{67589F6B-DC40-4F0B-8177-17C5F18030DA}">
      <text>
        <r>
          <rPr>
            <b/>
            <sz val="9"/>
            <rFont val="Times New Roman"/>
            <family val="1"/>
          </rPr>
          <t>MPD, GTPS: Actual start date is PO placement date.</t>
        </r>
      </text>
    </comment>
    <comment ref="M5" authorId="1" shapeId="0" xr:uid="{3ACAEAF8-A5E5-4832-BB75-C0BC49713D3B}">
      <text>
        <r>
          <rPr>
            <b/>
            <sz val="9"/>
            <rFont val="Tahoma"/>
            <family val="2"/>
          </rPr>
          <t xml:space="preserve">SSP-RCD
</t>
        </r>
        <r>
          <rPr>
            <sz val="9"/>
            <rFont val="Tahoma"/>
            <family val="2"/>
          </rPr>
          <t>As per the implementation plan submitted in the DPR/ Approved by MERC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sharedStrings.xml><?xml version="1.0" encoding="utf-8"?>
<sst xmlns="http://schemas.openxmlformats.org/spreadsheetml/2006/main" count="8657" uniqueCount="1935">
  <si>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</si>
  <si>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</si>
  <si>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</si>
  <si>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</si>
  <si>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</si>
  <si>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</si>
  <si>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</si>
  <si>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</si>
  <si>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</si>
  <si>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</si>
  <si>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</si>
  <si>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</si>
  <si>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</si>
  <si>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</si>
  <si>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</si>
  <si>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</si>
  <si>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</si>
  <si>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</si>
  <si>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</si>
  <si>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</si>
  <si>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</si>
  <si>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</si>
  <si>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</si>
  <si>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a) DPR Schemes</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</si>
  <si>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</si>
  <si>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</si>
  <si>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</si>
  <si>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</si>
  <si>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</si>
  <si>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</si>
  <si>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</si>
  <si>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</si>
  <si>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</si>
  <si>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</si>
  <si>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</si>
  <si>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</si>
  <si>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</si>
  <si>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</si>
  <si>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</si>
  <si>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</si>
  <si>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</si>
  <si>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</si>
  <si>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</si>
  <si>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</si>
  <si>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</si>
  <si>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</si>
  <si>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</si>
  <si>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</si>
  <si>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</si>
  <si>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</si>
  <si>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</si>
  <si>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</si>
  <si>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</si>
  <si>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</si>
  <si>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</si>
  <si>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</si>
  <si>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</si>
  <si>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</si>
  <si>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</si>
  <si>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</si>
  <si>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</si>
  <si>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</si>
  <si>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</si>
  <si>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</si>
  <si>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</si>
  <si>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</si>
  <si>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</si>
  <si>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</si>
  <si>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</si>
  <si>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</si>
  <si>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</si>
  <si>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</si>
  <si>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</si>
  <si>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</si>
  <si>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</si>
  <si>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</si>
  <si>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</si>
  <si>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</si>
  <si>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</si>
  <si>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</si>
  <si>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</si>
  <si>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</si>
  <si>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</si>
  <si>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</si>
  <si>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</si>
  <si>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</si>
  <si>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</si>
  <si>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</si>
  <si>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</si>
  <si>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</si>
  <si>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</si>
  <si>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</si>
  <si>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</si>
  <si>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</si>
  <si>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</si>
  <si>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</si>
  <si>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</si>
  <si>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</si>
  <si>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</si>
  <si>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</si>
  <si>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</si>
  <si>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</si>
  <si>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</si>
  <si>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</si>
  <si>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</si>
  <si>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</si>
  <si>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</si>
  <si>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</si>
  <si>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</si>
  <si>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</si>
  <si>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</si>
  <si>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</si>
  <si>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</si>
  <si>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</si>
  <si>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</si>
  <si>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</si>
  <si>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</si>
  <si>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</si>
  <si>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</si>
  <si>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</si>
  <si>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</si>
  <si>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</si>
  <si>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</si>
  <si>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</si>
  <si>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</si>
  <si>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</si>
  <si>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</si>
  <si>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</si>
  <si>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</si>
  <si>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</si>
  <si>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</si>
  <si>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</si>
  <si>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</si>
  <si>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</si>
  <si>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</si>
  <si>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</si>
  <si>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</si>
  <si>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</si>
  <si>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</si>
  <si>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</si>
  <si>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</si>
  <si>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</si>
  <si>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</si>
  <si>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</si>
  <si>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</si>
  <si>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</si>
  <si>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</si>
  <si>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</si>
  <si>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</si>
  <si>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</si>
  <si>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</si>
  <si>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</si>
  <si>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</si>
  <si>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</si>
  <si>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</si>
  <si>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</si>
  <si>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</si>
  <si>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</si>
  <si>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</si>
  <si>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</si>
  <si>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</si>
  <si>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</si>
  <si>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</si>
  <si>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</si>
  <si>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</si>
  <si>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</si>
  <si>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</si>
  <si>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</si>
  <si>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</si>
  <si>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</si>
  <si>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</si>
  <si>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</si>
  <si>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</si>
  <si>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</si>
  <si>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</si>
  <si>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</si>
  <si>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</si>
  <si>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</si>
  <si>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</si>
  <si>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</si>
  <si>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</si>
  <si>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</si>
  <si>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</si>
  <si>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</si>
  <si>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</si>
  <si>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</si>
  <si>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</si>
  <si>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</si>
  <si>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</si>
  <si>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</si>
  <si>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</si>
  <si>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</si>
  <si>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</si>
  <si>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</si>
  <si>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</si>
  <si>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</si>
  <si>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</si>
  <si>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</si>
  <si>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</si>
  <si>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</si>
  <si>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</si>
  <si>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</si>
  <si>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</si>
  <si>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</si>
  <si>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</si>
  <si>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</si>
  <si>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</si>
  <si>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</si>
  <si>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</si>
  <si>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</si>
  <si>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</si>
  <si>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</si>
  <si>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</si>
  <si>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</si>
  <si>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</si>
  <si>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</si>
  <si>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</si>
  <si>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</si>
  <si>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</si>
  <si>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</si>
  <si>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</si>
  <si>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</si>
  <si>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</si>
  <si>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</si>
  <si>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</si>
  <si>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</si>
  <si>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</si>
  <si>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</si>
  <si>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</si>
  <si>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</si>
  <si>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</si>
  <si>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</si>
  <si>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</si>
  <si>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</si>
  <si>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</si>
  <si>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</si>
  <si>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</si>
  <si>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</si>
  <si>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</si>
  <si>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</si>
  <si>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</si>
  <si>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</si>
  <si>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</si>
  <si>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</si>
  <si>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</si>
  <si>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</si>
  <si>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</si>
  <si>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</si>
  <si>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</si>
  <si>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</si>
  <si>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</si>
  <si>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</si>
  <si>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</si>
  <si>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</si>
  <si>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</si>
  <si>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</si>
  <si>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</si>
  <si>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</si>
  <si>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</si>
  <si>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</si>
  <si>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</si>
  <si>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</si>
  <si>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</si>
  <si>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</si>
  <si>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</si>
  <si>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</si>
  <si>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</si>
  <si>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</si>
  <si>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</si>
  <si>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</si>
  <si>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</si>
  <si>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</si>
  <si>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</si>
  <si>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</si>
  <si>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</si>
  <si>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</si>
  <si>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</si>
  <si>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</si>
  <si>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</si>
  <si>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</si>
  <si>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</si>
  <si>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</si>
  <si>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</si>
  <si>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</si>
  <si>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</si>
  <si>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</si>
  <si>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</si>
  <si>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</si>
  <si>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</si>
  <si>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</si>
  <si>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</si>
  <si>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</si>
  <si>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</si>
  <si>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</si>
  <si>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</si>
  <si>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</si>
  <si>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</si>
  <si>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</si>
  <si>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</si>
  <si>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</si>
  <si>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</si>
  <si>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</si>
  <si>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</si>
  <si>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</si>
  <si>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</si>
  <si>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</si>
  <si>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</si>
  <si>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</si>
  <si>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</si>
  <si>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</si>
  <si>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</si>
  <si>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</si>
  <si>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</si>
  <si>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</si>
  <si>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</si>
  <si>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</si>
  <si>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</si>
  <si>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</si>
  <si>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</si>
  <si>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</si>
  <si>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</si>
  <si>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</si>
  <si>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</si>
  <si>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</si>
  <si>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</si>
  <si>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</si>
  <si>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</si>
  <si>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</si>
  <si>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</si>
  <si>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</si>
  <si>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</si>
  <si>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</si>
  <si>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</si>
  <si>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</si>
  <si>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</si>
  <si>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</si>
  <si>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</si>
  <si>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</si>
  <si>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Calorific Value (As Fired)</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</si>
  <si>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</si>
  <si>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</si>
  <si>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</si>
  <si>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</si>
  <si>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</si>
  <si>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</si>
  <si>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</si>
  <si>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</si>
  <si>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</si>
  <si>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</si>
  <si>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</si>
  <si>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</si>
  <si>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</si>
  <si>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</si>
  <si>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</si>
  <si>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</si>
  <si>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</si>
  <si>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</si>
  <si>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</si>
  <si>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</si>
  <si>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</si>
  <si>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</si>
  <si>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</si>
  <si>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</si>
  <si>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</si>
  <si>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</si>
  <si>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</si>
  <si>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</si>
  <si>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</si>
  <si>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</si>
  <si>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</si>
  <si>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</si>
  <si>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</si>
  <si>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</si>
  <si>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</si>
  <si>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</si>
  <si>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</si>
  <si>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</si>
  <si>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</si>
  <si>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</si>
  <si>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</si>
  <si>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</si>
  <si>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</si>
  <si>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</si>
  <si>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</si>
  <si>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</si>
  <si>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</si>
  <si>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</si>
  <si>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</si>
  <si>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</si>
  <si>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</si>
  <si>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</si>
  <si>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</si>
  <si>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</si>
  <si>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</si>
  <si>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</si>
  <si>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</si>
  <si>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</si>
  <si>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</si>
  <si>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</si>
  <si>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</si>
  <si>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</si>
  <si>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</si>
  <si>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</si>
  <si>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</si>
  <si>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</si>
  <si>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</si>
  <si>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</si>
  <si>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</si>
  <si>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</si>
  <si>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</si>
  <si>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</si>
  <si>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</si>
  <si>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</si>
  <si>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</si>
  <si>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</si>
  <si>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</si>
  <si>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</si>
  <si>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</si>
  <si>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</si>
  <si>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</si>
  <si>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</si>
  <si>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</si>
  <si>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</si>
  <si>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</si>
  <si>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</si>
  <si>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</si>
  <si>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</si>
  <si>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</si>
  <si>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</si>
  <si>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</si>
  <si>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</si>
  <si>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</si>
  <si>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</si>
  <si>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</si>
  <si>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</si>
  <si>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</si>
  <si>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Incentive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</si>
  <si>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</si>
  <si>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</si>
  <si>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</si>
  <si>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</si>
  <si>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</si>
  <si>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</si>
  <si>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</si>
  <si>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</si>
  <si>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</si>
  <si>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</si>
  <si>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</si>
  <si>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</si>
  <si>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</si>
  <si>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Actual stacking loss</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</si>
  <si>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</si>
  <si>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</si>
  <si>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</si>
  <si>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</si>
  <si>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</si>
  <si>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</si>
  <si>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</si>
  <si>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</si>
  <si>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</si>
  <si>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</si>
  <si>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</si>
  <si>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</si>
  <si>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</si>
  <si>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</si>
  <si>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</si>
  <si>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</si>
  <si>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</si>
  <si>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</si>
  <si>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</si>
  <si>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</si>
  <si>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</si>
  <si>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</si>
  <si>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</si>
  <si>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</si>
  <si>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</si>
  <si>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</si>
  <si>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</si>
  <si>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</si>
  <si>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</si>
  <si>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</si>
  <si>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</si>
  <si>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</si>
  <si>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</si>
  <si>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</si>
  <si>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</si>
  <si>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</si>
  <si>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</si>
  <si>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</si>
  <si>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</si>
  <si>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</si>
  <si>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</si>
  <si>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</si>
  <si>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</si>
  <si>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</si>
  <si>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</si>
  <si>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</si>
  <si>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</si>
  <si>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</si>
  <si>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</si>
  <si>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</si>
  <si>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</si>
  <si>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</si>
  <si>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</si>
  <si>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</si>
  <si>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</si>
  <si>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</si>
  <si>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</si>
  <si>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</si>
  <si>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</si>
  <si>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</si>
  <si>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</si>
  <si>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</si>
  <si>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</si>
  <si>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</si>
  <si>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</si>
  <si>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</si>
  <si>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</si>
  <si>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</si>
  <si>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</si>
  <si>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</si>
  <si>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</si>
  <si>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</si>
  <si>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</si>
  <si>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</si>
  <si>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</si>
  <si>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</si>
  <si>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</si>
  <si>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</si>
  <si>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</si>
  <si>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</si>
  <si>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</si>
  <si>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</si>
  <si>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</si>
  <si>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</si>
  <si>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</si>
  <si>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</si>
  <si>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</si>
  <si>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</si>
  <si>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</si>
  <si>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</si>
  <si>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</si>
  <si>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</si>
  <si>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</si>
  <si>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</si>
  <si>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</si>
  <si>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</si>
  <si>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</si>
  <si>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</si>
  <si>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</si>
  <si>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</si>
  <si>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</si>
  <si>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</si>
  <si>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</si>
  <si>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</si>
  <si>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</si>
  <si>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</si>
  <si>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</si>
  <si>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</si>
  <si>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</si>
  <si>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</si>
  <si>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</si>
  <si>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</si>
  <si>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</si>
  <si>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</si>
  <si>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</si>
  <si>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</si>
  <si>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</si>
  <si>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</si>
  <si>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</si>
  <si>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</si>
  <si>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</si>
  <si>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</si>
  <si>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</si>
  <si>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</si>
  <si>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</si>
  <si>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</si>
  <si>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</si>
  <si>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</si>
  <si>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</si>
  <si>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</si>
  <si>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</si>
  <si>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</si>
  <si>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</si>
  <si>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</si>
  <si>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</si>
  <si>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</si>
  <si>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</si>
  <si>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</si>
  <si>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</si>
  <si>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</si>
  <si>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</si>
  <si>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</si>
  <si>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</si>
  <si>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</si>
  <si>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</si>
  <si>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</si>
  <si>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</si>
  <si>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</si>
  <si>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</si>
  <si>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</si>
  <si>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</si>
  <si>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</si>
  <si>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</si>
  <si>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</si>
  <si>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</si>
  <si>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</si>
  <si>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</si>
  <si>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</si>
  <si>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</si>
  <si>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</si>
  <si>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</si>
  <si>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</si>
  <si>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</si>
  <si>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</si>
  <si>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</si>
  <si>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</si>
  <si>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</si>
  <si>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</si>
  <si>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</si>
  <si>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</si>
  <si>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</si>
  <si>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</si>
  <si>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</si>
  <si>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</si>
  <si>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</si>
  <si>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</si>
  <si>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</si>
  <si>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</si>
  <si>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</si>
  <si>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</si>
  <si>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</si>
  <si>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</si>
  <si>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</si>
  <si>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</si>
  <si>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</si>
  <si>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</si>
  <si>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</si>
  <si>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</si>
  <si>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</si>
  <si>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</si>
  <si>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</si>
  <si>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</si>
  <si>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</si>
  <si>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</si>
  <si>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</si>
  <si>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</si>
  <si>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</si>
  <si>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</si>
  <si>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</si>
  <si>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</si>
  <si>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</si>
  <si>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</si>
  <si>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</si>
  <si>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</si>
  <si>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</si>
  <si>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</si>
  <si>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</si>
  <si>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</si>
  <si>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</si>
  <si>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</si>
  <si>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</si>
  <si>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</si>
  <si>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</si>
  <si>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</si>
  <si>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</si>
  <si>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</si>
  <si>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</si>
  <si>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</si>
  <si>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</si>
  <si>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</si>
  <si>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</si>
  <si>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</si>
  <si>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</si>
  <si>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</si>
  <si>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</si>
  <si>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</si>
  <si>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</si>
  <si>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</si>
  <si>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</si>
  <si>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</si>
  <si>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</si>
  <si>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</si>
  <si>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</si>
  <si>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</si>
  <si>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</si>
  <si>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</si>
  <si>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</si>
  <si>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</si>
  <si>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</si>
  <si>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</si>
  <si>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</si>
  <si>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</si>
  <si>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</si>
  <si>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</si>
  <si>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</si>
  <si>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</si>
  <si>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</si>
  <si>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</si>
  <si>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</si>
  <si>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</si>
  <si>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</si>
  <si>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</si>
  <si>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</si>
  <si>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</si>
  <si>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</si>
  <si>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</si>
  <si>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</si>
  <si>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</si>
  <si>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</si>
  <si>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t>(l) = (k) - (j)</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</si>
  <si>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</si>
  <si>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</si>
  <si>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</si>
  <si>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</si>
  <si>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</si>
  <si>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</si>
  <si>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</si>
  <si>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</si>
  <si>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</si>
  <si>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</si>
  <si>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</si>
  <si>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</si>
  <si>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</si>
  <si>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</si>
  <si>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</si>
  <si>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</si>
  <si>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</si>
  <si>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</si>
  <si>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</si>
  <si>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</si>
  <si>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</si>
  <si>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</si>
  <si>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</si>
  <si>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</si>
  <si>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</si>
  <si>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</si>
  <si>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</si>
  <si>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</si>
  <si>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</si>
  <si>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</si>
  <si>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</si>
  <si>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</si>
  <si>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</si>
  <si>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</si>
  <si>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</si>
  <si>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</si>
  <si>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</si>
  <si>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</si>
  <si>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</si>
  <si>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</si>
  <si>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</si>
  <si>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</si>
  <si>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</si>
  <si>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</si>
  <si>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</si>
  <si>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</si>
  <si>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</si>
  <si>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</si>
  <si>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</si>
  <si>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</si>
  <si>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</si>
  <si>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</si>
  <si>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</si>
  <si>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</si>
  <si>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</si>
  <si>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</si>
  <si>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</si>
  <si>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</si>
  <si>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</si>
  <si>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</si>
  <si>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</si>
  <si>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</si>
  <si>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</si>
  <si>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</si>
  <si>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</si>
  <si>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</si>
  <si>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</si>
  <si>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MYT Petition Formats for Bhusawal Unit 3</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</si>
  <si>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</si>
  <si>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</si>
  <si>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</si>
  <si>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</si>
  <si>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</si>
  <si>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</si>
  <si>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</si>
  <si>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</si>
  <si>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</si>
  <si>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</si>
  <si>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</si>
  <si>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</si>
  <si>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</si>
  <si>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</si>
  <si>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</si>
  <si>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</si>
  <si>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</si>
  <si>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</si>
  <si>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</si>
  <si>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</si>
  <si>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</si>
  <si>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</si>
  <si>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</si>
  <si>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</si>
  <si>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</si>
  <si>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</si>
  <si>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</si>
  <si>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 xml:space="preserve">Coal handling costs </t>
  </si>
  <si>
    <t>Other Gen expenses-Security</t>
  </si>
  <si>
    <t>Dep rate</t>
  </si>
  <si>
    <t>Balance useful life</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</si>
  <si>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</si>
  <si>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</si>
  <si>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</si>
  <si>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</si>
  <si>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</si>
  <si>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</si>
  <si>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</si>
  <si>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</si>
  <si>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</si>
  <si>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</si>
  <si>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</si>
  <si>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</si>
  <si>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</si>
  <si>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</si>
  <si>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</si>
  <si>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</si>
  <si>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</si>
  <si>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</si>
  <si>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</si>
  <si>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</si>
  <si>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</si>
  <si>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</si>
  <si>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</si>
  <si>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</si>
  <si>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</si>
  <si>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</si>
  <si>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</si>
  <si>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</si>
  <si>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</si>
  <si>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</si>
  <si>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</si>
  <si>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</si>
  <si>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</si>
  <si>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</si>
  <si>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</si>
  <si>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</si>
  <si>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</si>
  <si>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</si>
  <si>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</si>
  <si>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</si>
  <si>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</si>
  <si>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</si>
  <si>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</si>
  <si>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</si>
  <si>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</si>
  <si>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</si>
  <si>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</si>
  <si>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</si>
  <si>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</si>
  <si>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</si>
  <si>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</si>
  <si>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</si>
  <si>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</si>
  <si>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</si>
  <si>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</si>
  <si>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</si>
  <si>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</si>
  <si>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</si>
  <si>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</si>
  <si>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</si>
  <si>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</si>
  <si>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</si>
  <si>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</si>
  <si>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</si>
  <si>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</si>
  <si>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</si>
  <si>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</si>
  <si>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</si>
  <si>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</si>
  <si>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</si>
  <si>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</si>
  <si>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</si>
  <si>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</si>
  <si>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</si>
  <si>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</si>
  <si>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</si>
  <si>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</si>
  <si>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</si>
  <si>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</si>
  <si>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</si>
  <si>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</si>
  <si>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</si>
  <si>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</si>
  <si>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</si>
  <si>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</si>
  <si>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</si>
  <si>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</si>
  <si>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</si>
  <si>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</si>
  <si>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</si>
  <si>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</si>
  <si>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</si>
  <si>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</si>
  <si>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</si>
  <si>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</si>
  <si>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</si>
  <si>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</si>
  <si>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</si>
  <si>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</si>
  <si>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</si>
  <si>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</si>
  <si>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</si>
  <si>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</si>
  <si>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</si>
  <si>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</si>
  <si>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</si>
  <si>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</si>
  <si>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</si>
  <si>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</si>
  <si>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</si>
  <si>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</si>
  <si>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</si>
  <si>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</si>
  <si>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</si>
  <si>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</si>
  <si>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</si>
  <si>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</si>
  <si>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DPR</t>
  </si>
  <si>
    <t>Date of Submission</t>
  </si>
  <si>
    <t xml:space="preserve">Cost as per DPR  Crs. </t>
  </si>
  <si>
    <t>Old Asset retired against capitalised item (in Rs. Cr)</t>
  </si>
  <si>
    <t>Current Status</t>
  </si>
  <si>
    <t>N.A.</t>
  </si>
  <si>
    <t>Not Initiated</t>
  </si>
  <si>
    <t>A) DPR Schemes</t>
  </si>
  <si>
    <t>Scheme</t>
  </si>
  <si>
    <t>WIP</t>
  </si>
  <si>
    <t>Non-DPR</t>
  </si>
  <si>
    <t>Capitalised</t>
  </si>
  <si>
    <t>Cancelled</t>
  </si>
  <si>
    <t>To be cancelled</t>
  </si>
  <si>
    <t>To be confirmed</t>
  </si>
  <si>
    <t>B) Non-DPR Schemes</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</si>
  <si>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</si>
  <si>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</si>
  <si>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</si>
  <si>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</si>
  <si>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</si>
  <si>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</si>
  <si>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</si>
  <si>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Oct-Mar 
(Estimated)</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</si>
  <si>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</si>
  <si>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</si>
  <si>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</si>
  <si>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</si>
  <si>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</si>
  <si>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</si>
  <si>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</si>
  <si>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</si>
  <si>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</si>
  <si>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</si>
  <si>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</si>
  <si>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</si>
  <si>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</si>
  <si>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</si>
  <si>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</si>
  <si>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</si>
  <si>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</si>
  <si>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</si>
  <si>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</si>
  <si>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</si>
  <si>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</si>
  <si>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</si>
  <si>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</si>
  <si>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</si>
  <si>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</si>
  <si>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</si>
  <si>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</si>
  <si>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</si>
  <si>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</si>
  <si>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</si>
  <si>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</si>
  <si>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</si>
  <si>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</si>
  <si>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</si>
  <si>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</si>
  <si>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</si>
  <si>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</si>
  <si>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</si>
  <si>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</si>
  <si>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</si>
  <si>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</si>
  <si>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</si>
  <si>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</si>
  <si>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</si>
  <si>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</si>
  <si>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</si>
  <si>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</si>
  <si>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</si>
  <si>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</si>
  <si>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</si>
  <si>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</si>
  <si>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</si>
  <si>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</si>
  <si>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</si>
  <si>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</si>
  <si>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</si>
  <si>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</si>
  <si>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</si>
  <si>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</si>
  <si>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</si>
  <si>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</si>
  <si>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</si>
  <si>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</si>
  <si>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</si>
  <si>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</si>
  <si>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</si>
  <si>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</si>
  <si>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</si>
  <si>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</si>
  <si>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</si>
  <si>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</si>
  <si>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</si>
  <si>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</si>
  <si>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</si>
  <si>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</si>
  <si>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</si>
  <si>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</si>
  <si>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</si>
  <si>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</si>
  <si>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</si>
  <si>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</si>
  <si>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</si>
  <si>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</si>
  <si>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</si>
  <si>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Commission to agents</t>
  </si>
  <si>
    <t>Consumption Lubricants &amp; consumables</t>
  </si>
  <si>
    <t>Consumption Lubricants &amp; consumables-Fi</t>
  </si>
  <si>
    <t>Commission to agents-Fixed</t>
  </si>
  <si>
    <t>Demurrage on oil receipts</t>
  </si>
  <si>
    <t xml:space="preserve">Income of LD recovery-Reduced from R&amp; M </t>
  </si>
  <si>
    <t>Uran Open Cycle
Apr-Mar (Audited)</t>
  </si>
  <si>
    <t>Uran Combined Cycle
Apr-Mar (Audited)</t>
  </si>
  <si>
    <t>Uran Total
Apr-Mar (Audited)</t>
  </si>
  <si>
    <t>Net Revenue Requirement</t>
  </si>
  <si>
    <t>(g) = (f) - (c)</t>
  </si>
  <si>
    <t>Uran Open Cycle (to be approved)</t>
  </si>
  <si>
    <t>Uran Combined Cycle(to be approved)</t>
  </si>
  <si>
    <t>Uran Total (to be approved)</t>
  </si>
  <si>
    <t>(m) = (l) - (k)</t>
  </si>
  <si>
    <t>Uran Combined Cycle</t>
  </si>
  <si>
    <t>Uran Open Cycle</t>
  </si>
  <si>
    <t>MYT Petition Formats for Uran</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</si>
  <si>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</si>
  <si>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</si>
  <si>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</si>
  <si>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</si>
  <si>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</si>
  <si>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</si>
  <si>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</si>
  <si>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</si>
  <si>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</si>
  <si>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</si>
  <si>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</si>
  <si>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</si>
  <si>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</si>
  <si>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</si>
  <si>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</si>
  <si>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</si>
  <si>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</si>
  <si>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</si>
  <si>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</si>
  <si>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</si>
  <si>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</si>
  <si>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</si>
  <si>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</si>
  <si>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</si>
  <si>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</si>
  <si>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</si>
  <si>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</si>
  <si>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</si>
  <si>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</si>
  <si>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</si>
  <si>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</si>
  <si>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</si>
  <si>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</si>
  <si>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</si>
  <si>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Form 5.1 (E): Assets &amp; Depreciation- Existing Schemes (CoD on or before the March 31, 2025 or Assets in-principally approved  before the notification of MERC MYT Regulations 2024)</t>
  </si>
  <si>
    <t>Form 5.1 (N): Assets &amp; Depreciation - New Schemes  (not covered under Existing Assets)</t>
  </si>
  <si>
    <t>(m) = (i)+(j)-(k)-(l)</t>
  </si>
  <si>
    <t>(o)</t>
  </si>
  <si>
    <t>(p)</t>
  </si>
  <si>
    <t>(q) = (m)+(n)-(o)-(p)</t>
  </si>
  <si>
    <t>(u)=(q)+(r)</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</si>
  <si>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</si>
  <si>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</si>
  <si>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</si>
  <si>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</si>
  <si>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</si>
  <si>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</si>
  <si>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t>Not Applicable</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</si>
  <si>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</si>
  <si>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</si>
  <si>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</si>
  <si>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</si>
  <si>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</si>
  <si>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</si>
  <si>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</si>
  <si>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</si>
  <si>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</si>
  <si>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</si>
  <si>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</si>
  <si>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</si>
  <si>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</si>
  <si>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</si>
  <si>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</si>
  <si>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</si>
  <si>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</si>
  <si>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</si>
  <si>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</si>
  <si>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</si>
  <si>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</si>
  <si>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</si>
  <si>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</si>
  <si>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</si>
  <si>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</si>
  <si>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</si>
  <si>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</si>
  <si>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</si>
  <si>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</si>
  <si>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</si>
  <si>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</si>
  <si>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</si>
  <si>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</si>
  <si>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</si>
  <si>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</si>
  <si>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</si>
  <si>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</si>
  <si>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</si>
  <si>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</si>
  <si>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</si>
  <si>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</si>
  <si>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</si>
  <si>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</si>
  <si>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</si>
  <si>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</si>
  <si>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</si>
  <si>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</si>
  <si>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</si>
  <si>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</si>
  <si>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</si>
  <si>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</si>
  <si>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</si>
  <si>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</si>
  <si>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</si>
  <si>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</si>
  <si>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</si>
  <si>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</si>
  <si>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</si>
  <si>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</si>
  <si>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</si>
  <si>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</si>
  <si>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</si>
  <si>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</si>
  <si>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</si>
  <si>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</si>
  <si>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</si>
  <si>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</si>
  <si>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</si>
  <si>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</si>
  <si>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</si>
  <si>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</si>
  <si>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</si>
  <si>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</si>
  <si>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</si>
  <si>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</si>
  <si>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</si>
  <si>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</si>
  <si>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</si>
  <si>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</si>
  <si>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</si>
  <si>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</si>
  <si>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</si>
  <si>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</si>
  <si>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</si>
  <si>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</si>
  <si>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</si>
  <si>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</si>
  <si>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</si>
  <si>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</si>
  <si>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</si>
  <si>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</si>
  <si>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</si>
  <si>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</si>
  <si>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</si>
  <si>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</si>
  <si>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</si>
  <si>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</si>
  <si>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</si>
  <si>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</si>
  <si>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</si>
  <si>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</si>
  <si>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</si>
  <si>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</si>
  <si>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</si>
  <si>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</si>
  <si>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</si>
  <si>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</si>
  <si>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</si>
  <si>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</si>
  <si>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</si>
  <si>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</si>
  <si>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</si>
  <si>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</si>
  <si>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</si>
  <si>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</si>
  <si>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</si>
  <si>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</si>
  <si>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</si>
  <si>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</si>
  <si>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</si>
  <si>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</si>
  <si>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</si>
  <si>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</si>
  <si>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</si>
  <si>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</si>
  <si>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</si>
  <si>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</si>
  <si>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</si>
  <si>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</si>
  <si>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</si>
  <si>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</si>
  <si>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</si>
  <si>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</si>
  <si>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</si>
  <si>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</si>
  <si>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</si>
  <si>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</si>
  <si>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</si>
  <si>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</si>
  <si>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</si>
  <si>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</si>
  <si>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</si>
  <si>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</si>
  <si>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</si>
  <si>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</si>
  <si>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</si>
  <si>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</si>
  <si>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</si>
  <si>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</si>
  <si>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</si>
  <si>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</si>
  <si>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</si>
  <si>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</si>
  <si>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</si>
  <si>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</si>
  <si>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</si>
  <si>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</si>
  <si>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</si>
  <si>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</si>
  <si>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</si>
  <si>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</si>
  <si>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</si>
  <si>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</si>
  <si>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</si>
  <si>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</si>
  <si>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</si>
  <si>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</si>
  <si>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</si>
  <si>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</si>
  <si>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</si>
  <si>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</si>
  <si>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</si>
  <si>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</si>
  <si>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</si>
  <si>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</si>
  <si>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</si>
  <si>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</si>
  <si>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</si>
  <si>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</si>
  <si>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</si>
  <si>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</si>
  <si>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</si>
  <si>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</si>
  <si>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</si>
  <si>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</si>
  <si>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</si>
  <si>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</si>
  <si>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</si>
  <si>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</si>
  <si>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</si>
  <si>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</si>
  <si>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</si>
  <si>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</si>
  <si>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</si>
  <si>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</si>
  <si>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</si>
  <si>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</si>
  <si>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</si>
  <si>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</si>
  <si>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</si>
  <si>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</si>
  <si>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</si>
  <si>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</si>
  <si>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</si>
  <si>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</si>
  <si>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</si>
  <si>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</si>
  <si>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</si>
  <si>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</si>
  <si>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</si>
  <si>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</si>
  <si>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</si>
  <si>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</si>
  <si>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</si>
  <si>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</si>
  <si>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</si>
  <si>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</si>
  <si>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</si>
  <si>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</si>
  <si>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</si>
  <si>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</si>
  <si>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</si>
  <si>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</si>
  <si>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</si>
  <si>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</si>
  <si>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</si>
  <si>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</si>
  <si>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</si>
  <si>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</si>
  <si>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</si>
  <si>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</si>
  <si>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</si>
  <si>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</si>
  <si>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</si>
  <si>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</si>
  <si>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</si>
  <si>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</si>
  <si>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</si>
  <si>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</si>
  <si>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</si>
  <si>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</si>
  <si>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</si>
  <si>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</si>
  <si>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</si>
  <si>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</si>
  <si>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</si>
  <si>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</si>
  <si>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</si>
  <si>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</si>
  <si>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</si>
  <si>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</si>
  <si>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</si>
  <si>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</si>
  <si>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</si>
  <si>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</si>
  <si>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</si>
  <si>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</si>
  <si>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</si>
  <si>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</si>
  <si>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</si>
  <si>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</si>
  <si>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</si>
  <si>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</si>
  <si>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</si>
  <si>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</si>
  <si>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</si>
  <si>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</si>
  <si>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</si>
  <si>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</si>
  <si>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</si>
  <si>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</si>
  <si>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</si>
  <si>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</si>
  <si>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</si>
  <si>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</si>
  <si>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</si>
  <si>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</si>
  <si>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</si>
  <si>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</si>
  <si>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</si>
  <si>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</si>
  <si>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</si>
  <si>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</si>
  <si>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</si>
  <si>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</si>
  <si>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</si>
  <si>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</si>
  <si>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</si>
  <si>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</si>
  <si>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</si>
  <si>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</si>
  <si>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</si>
  <si>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</si>
  <si>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</si>
  <si>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</si>
  <si>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</si>
  <si>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</si>
  <si>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</si>
  <si>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</si>
  <si>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</si>
  <si>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</si>
  <si>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</si>
  <si>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</si>
  <si>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</si>
  <si>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</si>
  <si>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</si>
  <si>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</si>
  <si>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</si>
  <si>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</si>
  <si>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</si>
  <si>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</si>
  <si>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</si>
  <si>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</si>
  <si>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</si>
  <si>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</si>
  <si>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</si>
  <si>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</si>
  <si>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</si>
  <si>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</si>
  <si>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</si>
  <si>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</si>
  <si>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</si>
  <si>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</si>
  <si>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</si>
  <si>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</si>
  <si>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</si>
  <si>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</si>
  <si>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</si>
  <si>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</si>
  <si>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</si>
  <si>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</si>
  <si>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</si>
  <si>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Petition Formats - Generation</t>
  </si>
  <si>
    <t>Form 15:  Depreciation Schedule Assets</t>
  </si>
  <si>
    <t>2025-26</t>
  </si>
  <si>
    <t>2026-27</t>
  </si>
  <si>
    <t>2027-28</t>
  </si>
  <si>
    <t>2028-29</t>
  </si>
  <si>
    <t>2029-30</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</si>
  <si>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</si>
  <si>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</si>
  <si>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</si>
  <si>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</si>
  <si>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</si>
  <si>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</si>
  <si>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</si>
  <si>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</si>
  <si>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</si>
  <si>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</si>
  <si>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</si>
  <si>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</si>
  <si>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</si>
  <si>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</si>
  <si>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</si>
  <si>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</si>
  <si>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</si>
  <si>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</si>
  <si>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</si>
  <si>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</si>
  <si>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</si>
  <si>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</si>
  <si>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</si>
  <si>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</si>
  <si>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</si>
  <si>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</si>
  <si>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</si>
  <si>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 xml:space="preserve">Form 5= Form 5.1 (E) + Form 5.1 (N) : Total Assets &amp; Depreciation for assets </t>
  </si>
  <si>
    <t>(ac)</t>
  </si>
  <si>
    <t>(ad)</t>
  </si>
  <si>
    <t>(ae)</t>
  </si>
  <si>
    <t>(af)</t>
  </si>
  <si>
    <t>(ag) = (ac)+(ad)-(ae)-(af)</t>
  </si>
  <si>
    <t xml:space="preserve">Uran Open Cycle </t>
  </si>
  <si>
    <t>Total (FY 2025-26)</t>
  </si>
  <si>
    <t>Total (FY 2026-27)</t>
  </si>
  <si>
    <t>Total (FY 2027-28)</t>
  </si>
  <si>
    <t>Total (FY 2028-29)</t>
  </si>
  <si>
    <t>Total (FY 2029-30)</t>
  </si>
  <si>
    <t>Total Apr-Sep    (Actual)</t>
  </si>
  <si>
    <t>Total Oct-Mar          (Estimated)</t>
  </si>
  <si>
    <t>Total FY 2025-26</t>
  </si>
  <si>
    <t>Total FY 2026-27</t>
  </si>
  <si>
    <t>Total FY 2027-28</t>
  </si>
  <si>
    <t>Total FY 2028-29</t>
  </si>
  <si>
    <t>Total FY 2029-30</t>
  </si>
  <si>
    <t>Mean Time Between Failure (MTBF)**</t>
  </si>
  <si>
    <t>Days</t>
  </si>
  <si>
    <t>Operating under FGMO or RGMO**</t>
  </si>
  <si>
    <t>Admin building Rent (Treatment is different as per IND AS)</t>
  </si>
  <si>
    <t xml:space="preserve">Supplementary bill </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</si>
  <si>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</si>
  <si>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</si>
  <si>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</si>
  <si>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</si>
  <si>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</si>
  <si>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</si>
  <si>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</si>
  <si>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</si>
  <si>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</si>
  <si>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</si>
  <si>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</si>
  <si>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</si>
  <si>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</si>
  <si>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</si>
  <si>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</si>
  <si>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</si>
  <si>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</si>
  <si>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</si>
  <si>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</si>
  <si>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</si>
  <si>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</si>
  <si>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</si>
  <si>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</si>
  <si>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</si>
  <si>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</si>
  <si>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Ensuing Period</t>
  </si>
  <si>
    <t>H</t>
  </si>
  <si>
    <t>`</t>
  </si>
  <si>
    <t>Interest on Loan Capital - HO Assets</t>
  </si>
  <si>
    <t>Add: Return on Equity Capital - HO Assets</t>
  </si>
  <si>
    <t>Fuel Related Expenses - ECS</t>
  </si>
  <si>
    <t>O&amp;M Charges - ECS</t>
  </si>
  <si>
    <t>Interest on Working Capital - ECS</t>
  </si>
  <si>
    <t>Uran Open Cycle H1</t>
  </si>
  <si>
    <t xml:space="preserve">Uran Open Cycle H2 </t>
  </si>
  <si>
    <t>Uran Combined Cycle H1</t>
  </si>
  <si>
    <t>Uran Combined Cycle H2</t>
  </si>
  <si>
    <t>MSEDCL - H1</t>
  </si>
  <si>
    <t>MSEDCL - H2</t>
  </si>
  <si>
    <t>Uran Total
 (To be approved)</t>
  </si>
  <si>
    <t>Uran total
Apr-Sep    (Actual)</t>
  </si>
  <si>
    <t>Uran total
Oct-Mar (estimated)</t>
  </si>
  <si>
    <t>Uran Combined Cycle
(Apr-Mar)</t>
  </si>
  <si>
    <t>Uran Open Cycle
 (Apr-Mar)</t>
  </si>
  <si>
    <t>Uran Total
(Apr-Mar)</t>
  </si>
  <si>
    <t>(d) = (c) - (b)</t>
  </si>
  <si>
    <t>(h) = (g) - (h)</t>
  </si>
  <si>
    <t>(c )</t>
  </si>
  <si>
    <t>(e) = (d) - (a)</t>
  </si>
  <si>
    <t>MTR Order*</t>
  </si>
  <si>
    <t>(h) = (g) - (f)</t>
  </si>
  <si>
    <t>Projection</t>
  </si>
  <si>
    <t xml:space="preserve">* As approved in MTR Order; in case MTR Order is not issued, then MYT Order values to be considered </t>
  </si>
  <si>
    <t xml:space="preserve">To be submitted separately for each Unit/Station for which Tariff is to be determined separately </t>
  </si>
  <si>
    <t>System Availability &amp; Reliability</t>
  </si>
  <si>
    <t>-</t>
  </si>
  <si>
    <t>Partially Capitalized</t>
  </si>
  <si>
    <t>Reasons for time overrun</t>
  </si>
  <si>
    <t>Actual Capex till FY 2021-22</t>
  </si>
  <si>
    <t>(i) Submitted to MERC</t>
  </si>
  <si>
    <t>Up gradation of Gas Turbine Automation system, SFC and Excitation system</t>
  </si>
  <si>
    <t>MERC/CAPEX/20122013/02285</t>
  </si>
  <si>
    <t>Up-gradation of GT Automation System (Automation System PPA T3000) for Unit - 8 Stage-II</t>
  </si>
  <si>
    <t>The scheme is capitalised in 2014-15</t>
  </si>
  <si>
    <t>Up-Gradation of Starting Frequency Converter &amp; Static Excitation Equipment for GT-7 &amp; GT-8 of Stage-II</t>
  </si>
  <si>
    <t>Procurement of Turbine 1st &amp; 2nd stage blades for Gas Turbine U#6</t>
  </si>
  <si>
    <t>MERC/TECH 1/CAPEX/20142015/00087</t>
  </si>
  <si>
    <t>The scheme is capitalised in 2016-17</t>
  </si>
  <si>
    <t>A0/B0 WHRP Unit Automation at GTPS Uran</t>
  </si>
  <si>
    <t>MERC/CAPEX/20172018/4321</t>
  </si>
  <si>
    <t>Supply of Siemens automation system and operation, monitoring and information system (SPPA-T3000 DCS) along with all necessary accessories for up-gradation and 10% mandatory spares.</t>
  </si>
  <si>
    <t>Work completed. WCR sent to HO vide T.O Letter no. 3318 dtd - 20.07.2023 The scheme is capitalised in 2023-24  
PO No. 4370002260
Asset No. 1501008823</t>
  </si>
  <si>
    <t xml:space="preserve">Service price for design, engineering, testing, erection, supervision, commissioning and training.   </t>
  </si>
  <si>
    <t>Renovation of Gas Turbine Air Intake System (Filter house for two units) at GTPS Uran</t>
  </si>
  <si>
    <t>MERC/CAPEX/20172018/4645</t>
  </si>
  <si>
    <t>SUPPLY &amp; Work COST for 2 GT Units.</t>
  </si>
  <si>
    <t xml:space="preserve"> Refloated Tender no. 300027238 was published on dtd. 09.04.2022 &amp; extension was given 2 times upto dtd.29.08.2022. 
 However vendor response remained poor, as such due to poor vendor response, Letter for change in QR was sent to HO on dtd 25.03.2023. 
Communication with vendor i/p for participation.</t>
  </si>
  <si>
    <t>* MERC in-principle clearance received vide letter no. MERC/CAPEX/ 20172018/ 4645 dtd.10.11.2017.      
* PR was initiated; Audited draft proposal (PR No.1100083723) was sent to HO vide this office letter no. GTPS/MM/0411 (A) dtd. 27.01.2018. 
* Compliance were sent to HO vide this office letter no.  GTPS/MMII/807 dtd.12.03.2018. 
* PR was approved vide HO letter no. CE(CPA)/Gr.-IVB/GTPS/12295 Dtd.20.10.2018. 
* Tender was published &amp; Pre bid meeting was held on 30.01.2019. During the meeting vendor suggested review of technical specifications. As such Technical specs modification were proposed and referred to HO. 
* Approval for revised QR, proposed technical specifications and Terms and conditions was received vide letter no.CE(CPA)/Gr.-IVB/GTPS/6789 dtd.27.06.2019.
* The tender was refloated on date 16.07.19 with revised QR and terms &amp; conditions.
* Tender was extended 5 times up to 31.01.2020. However only single bidder had participated in the tender. Due to poor vendor response, the tender was proposed for review &amp; refloat. 
* Office note was submitted to HO for approval of revised QR on dated 12.01.2021 &amp; further another Office note was sent to H.O. For revised tech. Spec. and QR approval on dtd. 23.06.2021.
* Compliance for querries were submitted on 03.07.2021. 
* Approval for revised tech specs &amp; revised QR was received from CA on dtd. 13.08.2021. 
* Tender with Rfx no. 3000022389  with revised technical specifications was published dtd. 08.10.2021.
* However due to poor vendor participation tender was extended up to 13.12.2021. 
* Once again due to poor vendor response, ON for revision in tech specs and QR was proposed.
* Approval for revised technical specs &amp; QR received Ref. No: CE (CPA)/Gr-IVB/GTPS/ PR Approval/2725  dtd 23.03.2022. 
* Refloated Tender no. 300027238 was published on dtd. 09.04.2022 &amp; extension was given 2 times upto dtd.29.08.2022. 
* However vendor response remained poor, as such due to poor vendor response, Letter for change in QR was sent to HO on dtd 25.03.2023. 
* HO query has been received recently, compliance to the same will be submitted shortly. After approval of C.A, tender will be refloated.</t>
  </si>
  <si>
    <t>Procurement of compressor rotor blades and tie rod with front hollow shaft for GT Unit No. 8 at GTPS Uran</t>
  </si>
  <si>
    <t>MERC/CAPEX/20172018/0151</t>
  </si>
  <si>
    <t>Procurement of GT-8 Compressor rotor blades (complete set)</t>
  </si>
  <si>
    <t>Improved machine availability</t>
  </si>
  <si>
    <t>The scheme is capitalised in 2020-21</t>
  </si>
  <si>
    <t>Procurement of GT-8 Tie rod &amp; front hollow shaft along with installation materials</t>
  </si>
  <si>
    <t>The scheme is capitalised in 2022-23
PO No. 4385000206 
Asset No. 1501008755</t>
  </si>
  <si>
    <t>1)M/s Siemens was granted time limit extension to carry out work of machining &amp; assembly of Tie Rod &amp; FHS at Berlin (Germany) upto 30.09.22 vide HO order CE(CPA)/Gr IVB/GTPS/Approval no.6024dtd04.07.2022.2)As per M/s Siemens email dtd 29.11.2022,the delivery of the material got delayed upto 27.12.2022 due to Ukraine war.</t>
  </si>
  <si>
    <t>Upgradation of Automation Systems of GT-7 &amp; Static Excitation Equipment of B0 Unit at GTPS Uran</t>
  </si>
  <si>
    <t>MERC/CAPEX/2019-2020/422</t>
  </si>
  <si>
    <t>Up-gradation of GT Automation System for Unit – 7 (Stage – II)</t>
  </si>
  <si>
    <t>Revised BO called . Since no response for earlier estimate.</t>
  </si>
  <si>
    <r>
      <t>* MERC in principle approval received for the scheme vide letter no.MERC/CAPEX/2019-2020/422 dated 29.07.2019. 
* Since the procurement was needed to be initiated through open tender, more budgetary offers were called from prospective bidders. 
* Rigorous follow-up &amp; correspondence with probable bidders was done. However due to covid scenario &amp; poor vendor response, receipt of bud offers from vendors got delayed.
* After receipt of offers from bidders, PR 1100106081 (GT-7) was submitted to HO for approval from CA on 04.08.21.
* Queries were raised by HO on 21.12.2022, Compliance to HO queries were submitted by TIC on dtd. 12.01.2023.
*</t>
    </r>
    <r>
      <rPr>
        <sz val="10"/>
        <color rgb="FFFF0000"/>
        <rFont val="Calibri"/>
        <family val="2"/>
        <scheme val="minor"/>
      </rPr>
      <t xml:space="preserve"> </t>
    </r>
    <r>
      <rPr>
        <sz val="10"/>
        <rFont val="Calibri"/>
        <family val="2"/>
        <scheme val="minor"/>
      </rPr>
      <t>HO approval for PR was received on dtd.18.05.2023. 
* * HO approval done.  Rfx prepared 3000038807. Published on 10.06.2023 sub. Up to 30.06.23.Extended 5 time sale up to dtd 28.01.2024; sub. Up to dtd 29.01.2024; 
*T.B. opened on dtd 04.03.2024, comparative prepared on dt. 14.03.24
*Deviation set on dt. 01.05.24, sub. Up to dt. 03.05.24</t>
    </r>
  </si>
  <si>
    <t>Up-gradation of B0 Static Excitation System for Stage – III</t>
  </si>
  <si>
    <t>PO Dispatched dtd. 29.07.2023</t>
  </si>
  <si>
    <r>
      <t xml:space="preserve">* Since the procurement was needed to be initiated through open tender, more budgetary offers were called from prospective bidders. 
* Rigorous follow-up &amp; correspondence with probable bidders was done. However due to covid scenario &amp; poor vendor response, receipt of bud offers from vendors got delayed.
* PR no. 1100107393 (SFC-SEE) was submitted to HO on dtd 06.08.21. 
* Compliance for HO querries were submitted on 13.08.2021. &amp; 31.08.2021 respectively.  
* HO approval for QR &amp; PR no. 1100107393 (SFC-SEE) received on dtd 14.09.2021. 
* Tender for SFC-SEE was published &amp; submission up to 03.11.2021. 
* Due to poor bidder participation tender was extended for </t>
    </r>
    <r>
      <rPr>
        <b/>
        <u/>
        <sz val="10"/>
        <rFont val="Calibri"/>
        <family val="2"/>
        <scheme val="minor"/>
      </rPr>
      <t>14 times</t>
    </r>
    <r>
      <rPr>
        <sz val="10"/>
        <rFont val="Calibri"/>
        <family val="2"/>
        <scheme val="minor"/>
      </rPr>
      <t xml:space="preserve"> till 02.11.2022.
* Techno-commercial bid was opened on dt.15.11.2022.
* DO 4385000668 was prepared and send to HO for approval on dtd 01.06.2023. 
* HO approval has been received vide HO CE CPA letter No. 8015 dtd. 26.07.2023.
* PO 4385000668  has been Dispatched on M/s Siemens dtd. 29.07.2023</t>
    </r>
  </si>
  <si>
    <t>Procurement of MOH Spares &amp; Insurance Spares for Unit-8 at GTPS Uran</t>
  </si>
  <si>
    <t>MERC/CAPEX/2019-2020/121</t>
  </si>
  <si>
    <t>GT Unit no.8 Major Over Haul (MOH) Spares</t>
  </si>
  <si>
    <t>Maintaining healthiness of plant auxiliaries.</t>
  </si>
  <si>
    <t>_</t>
  </si>
  <si>
    <t>1.Turbine Rotor 1st Stage complete bladed wheel:  *PO 4385000667 has been Dispatched on M/s Ameya dtd. 09.08.2023. Partial Material Received.
2.Mixing chamber &amp; Gen. air seal: * PO no. 4385000669 has been dispatched on M/s Ameya Agencies dtd. 09.08.2023. Partial Material Received .
3.Turbine Rotor 2nd Stage blades:  * PO no. 4385000672 has been dispatched on M/s Siemens dtd. 05.08.2023.Material recived.
* WCR sent to HO; scheme capitalises in FY 23-24
4.Turbine Rotor 3rd Stage blades: PO no.  4385000576 is dispatched on dtd. 05.05.2022. Material received at site and scheme is capitalised in Jun-22; FY 22-23
5.Comp rotor &amp; stator blades: ..*PO 4385000761   dispatched dtd 22.05.2024.</t>
  </si>
  <si>
    <r>
      <t>* In principle MERC approval received  vide ref. letter MERC/CAPEX/2019-2020/121 dated 04.02.2020.
* Since the procurement was needed to be initiated through open tender, more budgetary offers were called from prospective bidders. 
* Rigorous follow-up &amp; correspondence with probable bidders was done. However due to covid scenario &amp; poor vendor response, receipt of bud offers from vendors got delayed.</t>
    </r>
    <r>
      <rPr>
        <b/>
        <sz val="8"/>
        <rFont val="Calibri"/>
        <family val="2"/>
        <scheme val="minor"/>
      </rPr>
      <t xml:space="preserve">
1. </t>
    </r>
    <r>
      <rPr>
        <b/>
        <i/>
        <u/>
        <sz val="8"/>
        <rFont val="Calibri"/>
        <family val="2"/>
        <scheme val="minor"/>
      </rPr>
      <t>Turbine Rotor 1st Stage complete bladed wheel:</t>
    </r>
    <r>
      <rPr>
        <sz val="8"/>
        <rFont val="Calibri"/>
        <family val="2"/>
        <scheme val="minor"/>
      </rPr>
      <t xml:space="preserve">
* Audited PR 1100118300 was submitted to HO on dtd 16.08.2021.
* HO Query was received on dtd 14.09.2021. 
* Compliance to the same was submitted to HO on dtd  29.09.2021. 
* Tender with Rfx No. 3000023730  was published on dtd. 24.11.2021 and was extended 7 times till dtd. 09.05.2022. 
* Deviation were given 3 times and were opened on dtd 01.07.2022.
* However, due to poor vendor response, QR relaxation was proposed and Letter for change in QR was send to HO 17.01.2023.
* Approval for revision in QR was received vide HO letter CE (CPA)/Gr.IV-B/CAPEX/Uran/QR revision 1910 dated 24.02.2023.
* Refloated Tender with Rfx No. 3000036413 was published on dtd 15.03.2023; sale up to dtd 04.04.2023; sub. Up to dtd 05.04.2023. 
* Tender was extended upto 03.05.23.
* Tender opened; Deviation given upto dtd. 10.05.2023
* Draft PO was prepared (PO No 4385000667); and Proposal was send to HO for approval on dtd - 06.06.2023. 
* HO approval for the PO has been received No. 8039 dtd.26.07.2023.
* PO no. 4385000667 has been dispatched on M/s Ameya Agencies dtd. 09.08.2023
</t>
    </r>
    <r>
      <rPr>
        <b/>
        <i/>
        <u/>
        <sz val="8"/>
        <rFont val="Calibri"/>
        <family val="2"/>
        <scheme val="minor"/>
      </rPr>
      <t xml:space="preserve">2. Mixing chamber &amp; Gen. air seal: </t>
    </r>
    <r>
      <rPr>
        <sz val="8"/>
        <rFont val="Calibri"/>
        <family val="2"/>
        <scheme val="minor"/>
      </rPr>
      <t xml:space="preserve">
* Audited PR 1100118750 was submitted to HO on dtd 16.08.2021.
* HO Query was received on dtd 14.09.2021. 
* Compliance to the same was submitted to HO on dtd  29.09.2021. 
* Tender with Rfx No. 3000023620  published on dtd. 24.11.2021 is extended 8 time up to submission upto dtd. 11.08.2022  
* Deviation was given 3 times and were opened on dtd 01.07.2022.
* However vendor response remained poor, as such due to poor vendor response, QR relaxation was proposed and Letter for change in QR was send to HO 17.01.2023.
* Approval for revision in QR was received vide HO letter CE (CPA)/Gr.IV-B/CAPEX/Uran/QR revision 1910 dated 24.02.2023.
* Refloated Tender with Rfx 3000030923 was published on dtd 15.03.2023; sale up to dtd 04.04.2023; sub. Up to dtd 05.04.2023. 
* Tender extended upto 03.05.23.  Tender opened; Deviation was given upto dtd. 10.05.2023
* Draft PO was prepared (PO No. 4385000669);  and Proposal was send to HO for approval on dtd - 06.06.2023. 
* HO approval for the PO has been received No. 8266 dtd.02.08.2023.
* PO no. 4385000669 has been dispatched on M/s Ameya Agencies dtd. 09.08.2023</t>
    </r>
  </si>
  <si>
    <t>GT Unit no.8 Insurance Spares</t>
  </si>
  <si>
    <r>
      <t xml:space="preserve">* In principle MERC approval received  vide ref. letter MERC/CAPEX/2019-2020/121 dated 04.02.2020.
* Since the procurement was needed to be initiated through open tender, more budgetary offers were called from prospective bidders. 
* Rigorous follow-up &amp; correspondence with probable bidders was done. However due to covid scenario &amp; poor vendor response, receipt of bud offers from vendors got delayed.
</t>
    </r>
    <r>
      <rPr>
        <b/>
        <i/>
        <u/>
        <sz val="8"/>
        <rFont val="Calibri"/>
        <family val="2"/>
        <scheme val="minor"/>
      </rPr>
      <t>Turbine Rotor 2nd Stage blades:</t>
    </r>
    <r>
      <rPr>
        <sz val="8"/>
        <rFont val="Calibri"/>
        <family val="2"/>
        <scheme val="minor"/>
      </rPr>
      <t xml:space="preserve"> 
* Audited PR 1100118299 was submitted to HO on dtd 16.08.2021.
* HO Query was received on dtd 14.09.2021.
* As per HO, PR 1100118299 was required to be splitted in two PRs (1100125960, 1100125963) 
* Query Compliance was submitted on 29.10.2021 and Audited PR 1100125960 was submitted to HO for approval.
* After HO approval, Tender with Rfx No. 3000024381 was published on dtd. 30.12.2021 &amp; Extended 6 times up to dtd. 12.04.2022. (EMD Issue) 
* Due to poor vendor response, QR relaxation was proposed and Letter for change in QR was send to HO 17.01.2023.
* Approval for revision in QR was received vide HO letter CE (CPA)/Gr.IV-B/CAPEX/Uran/QR revision 1910 dated 24.02.2023.
* Refloated Tender with Rfx No. 3000036631 was Published on dtd 15.03.2023 and Extended 2 times Up to dtd 24.05.2023.
* Price bid was opened on 17.06.2023. 
* Draft PO No. 4385000672 was prepared and Proposal was send to HO for approval on 19.06.2023. 
* HO approval received No. 8206 dtd.01.08.2023.
* PO no. 4385000672 has been dispatched on M/s Siemens dtd. 05.08.2023
</t>
    </r>
    <r>
      <rPr>
        <b/>
        <i/>
        <u/>
        <sz val="8"/>
        <rFont val="Calibri"/>
        <family val="2"/>
        <scheme val="minor"/>
      </rPr>
      <t xml:space="preserve">Supply of Compressor Rotor &amp; Stator blades of stage 1 to 16 as per existing stock (along with blades installation materials) at GTPS Uran: </t>
    </r>
    <r>
      <rPr>
        <sz val="8"/>
        <rFont val="Calibri"/>
        <family val="2"/>
        <scheme val="minor"/>
      </rPr>
      <t xml:space="preserve">
* Audited PR 1100117909 was submitted to HO on dtd 16.08.2021.
* HO Query was received on dtd 14.09.2021.
* Tender (3000024025) was published on dtd 09.12.21; the same was extended 2 times up to dtd. 22.03.2022. 
* Deviation was given upto dtd. 10.06.2022. Due to Covid-19 scenario &amp; poor vendor participation, Tender refloated several times.
* Due to poor vendor response, New Tender was prepared No.3000031362, published on dtd. 06.08.2022 &amp; submission upto 30.08.2022. Deviation bid was opened on dtd. 03.10.2022.
* Still vendor response was poor, hence QR relaxation was proposed and Letter for change in QR was send to HO 17.01.2023.
* Approval for revision in QR was received vide HO letter CE (CPA)/Gr.IV-B/CAPEX/Uran/QR revision 1910 dated 24.02.2023.
* Tender refloated with Rfx No. 3000036412 with modified QR on dtd 15.03.2023; sale up to dtd 04.04.2023; sub. Up to dtd 05.04.2023.
* Extended sale up to dtd 22.05.2023; 
* Deviation bid was opened on 22.05.2023 and comparative was prepared on dtd 10.07.2023.
* *Draft PO prepared PO No. 4385000721 dtd. 19.01.2024
*PO send to HO for approval &amp; release by email on dtd 19.01.2024
*New DO (4385000761) prepareed on dt. 23.04.24, released up to CE. Further release of HO pending on dt. 24.04.24
*DO-4385000761 release from HO on dtd 21.05.2024
*PO dispatched on dtd 22.05.2024 (by dispatched no.) &amp; 22.05.24 (by email)
</t>
    </r>
    <r>
      <rPr>
        <b/>
        <sz val="8"/>
        <rFont val="Calibri"/>
        <family val="2"/>
        <scheme val="minor"/>
      </rPr>
      <t xml:space="preserve"> </t>
    </r>
    <r>
      <rPr>
        <b/>
        <i/>
        <u/>
        <sz val="8"/>
        <rFont val="Calibri"/>
        <family val="2"/>
        <scheme val="minor"/>
      </rPr>
      <t xml:space="preserve">3rd stage rotor blades :
</t>
    </r>
    <r>
      <rPr>
        <b/>
        <sz val="8"/>
        <rFont val="Calibri"/>
        <family val="2"/>
        <scheme val="minor"/>
      </rPr>
      <t>* PO Dispatched on dtd. 05.05.2022 (M/s Ameya Agencies) 
* Material received at site and scheme was capitalized in Jun-22.</t>
    </r>
  </si>
  <si>
    <t>Implementation of Energy Saving Scheme with VFD for HP Feed Water Pump (HPFWP) and Condensate Extraction Pumps (CEP) for Stage-III at GTPS, Uran</t>
  </si>
  <si>
    <t>MERC/CAPEX/2020-21/WFH/SBR/1</t>
  </si>
  <si>
    <t>Implementation of VFD with Bypass system for HP Feed Water Pumps (HPFWP) and Condensate Extraction Pumps (CEP) for St-III at GTPS, Uran.(Supply + Works)</t>
  </si>
  <si>
    <t>To reduce auxiliary consumption</t>
  </si>
  <si>
    <t>PO Dispatched Dtd. 29.02.2024 for instrumentation work
PO for Civil work yet to be dispatched.</t>
  </si>
  <si>
    <t>* MERC approval is received on 21.04.2020 vide letter no. MERC/CAPEX/2020-21/ WFH/ SBR/1. 
* Audited PR sent to HO for approval on 07.01.2020
* Query was received from HO on 23.8.2021. 
* Compliance for the query was submitted on dtd. 31.08.2021. 
* PR approval from HO was received on 31.12.2021. 
* Tender with RFx No. 3000024823 was published dtd. 03.04.2022 &amp; extended 5 times with submission up to dtd.13.06.2022.
* Due to poor vendor response, revision in technical specifications &amp; QR were proposed. 
* For QR modification letter was send to HO - CE (CPA) on dtd 03.01.2023. 
* After HO approval, Refloated Tender 3000039200 was published 10.06.2023 sale up to 29.06.23; sub upto 30.06.2023.
* After Corrigendum – tender republished on dtd 23.06.2023; with Sale up to dtd 06.07.2023; and sub. Up to dtd 07.07.2023.
* Techno bid has been opened on dtd. 26.07.2023; and comparative prepared dtd.27.07.2023. 
**For QR modification letter send to Ce (CPA) on dtd 03.01.2023. Updated on dtd 30.01.2023; Published 10.06.2023 sale up to 29.06.23; sub upto 30.06.2023
After Corrigendum-Published on dtd 23.06.2023; Sale up to dtd 06.07.2023; sub. Up to dtd 07.07.2023
* Techno bid open on dtd. 26.07.2023; comparative prepared dtd.27.07.2023. under scrutiny.; T.B. opened on dtd 26.07.2023. comparitive prepared &amp; send to audit on dtd 10.08.2023.
*Tender refloated on 25.08.2023 with same QR RFx-3000041505
Published on dt.31.08.2023, sale up to dt.17.09.2023, Sub upto dt.18.09.2023
* A to G note prepared for opening on single bid; send to HO.
*Office note put up to HO for price bid opening on dt. 08.11.23.
* PO created PO No. 4385000715,send to HO for approval dtd. 03.01.2024
*PO dispatched on dtd 29.02.2024 (by dispatched no. &amp; by email)</t>
  </si>
  <si>
    <t>Plant Civil Works &amp; Renovation of Colony Civil Works at GTPS Uran</t>
  </si>
  <si>
    <t>MERC/CAPEX/FY 2021-22/MSPGCL /25</t>
  </si>
  <si>
    <t>Renovations, refurbishment of Residential colony at GTPS, Uran.</t>
  </si>
  <si>
    <t>To provide basic facilities to residents</t>
  </si>
  <si>
    <t>Partial scheme capitalized 1. Weather Shed  (PO No. 4370003032 : 1.4128491/- ) 2. Vitrified flooring (PO No. 4370003029 : 1.8758977/- ) ,3. Internal road (PO No.4370003062:1.043/-) 4.Epoxy painting work (PO No-4370003030 Amt 1.305) &amp; other scheme (External face-lifting including structural strengthening to walls and RCC structures of TYPE-I, TYPE-II, &amp; D-TYPE quarters: &amp; internal structural strengthening) Work I/P)</t>
  </si>
  <si>
    <r>
      <rPr>
        <b/>
        <sz val="11"/>
        <rFont val="Calibri"/>
        <family val="2"/>
        <scheme val="minor"/>
      </rPr>
      <t>*** Tenders for all the schemes have been processed by CE Civil-III HO</t>
    </r>
    <r>
      <rPr>
        <sz val="11"/>
        <rFont val="Calibri"/>
        <family val="2"/>
        <scheme val="minor"/>
      </rPr>
      <t xml:space="preserve">
</t>
    </r>
    <r>
      <rPr>
        <b/>
        <i/>
        <u/>
        <sz val="11"/>
        <rFont val="Calibri"/>
        <family val="2"/>
        <scheme val="minor"/>
      </rPr>
      <t>External face-lifting including structural strengthening to walls and RCC structures of TYPE-I, TYPE-II, &amp; D-TYPE quarters</t>
    </r>
    <r>
      <rPr>
        <i/>
        <u/>
        <sz val="11"/>
        <rFont val="Calibri"/>
        <family val="2"/>
        <scheme val="minor"/>
      </rPr>
      <t xml:space="preserve">:
</t>
    </r>
    <r>
      <rPr>
        <sz val="11"/>
        <rFont val="Calibri"/>
        <family val="2"/>
        <scheme val="minor"/>
      </rPr>
      <t xml:space="preserve">* PO 4370003049 placed on M/s. Parshuram Constructions dtd.28.02.2023
* PO is placed, but Contract agreement not yet executed by agency.
</t>
    </r>
    <r>
      <rPr>
        <b/>
        <i/>
        <u/>
        <sz val="11"/>
        <rFont val="Calibri"/>
        <family val="2"/>
        <scheme val="minor"/>
      </rPr>
      <t>Providing vitrified flooring to TYPE-I, TYPE-II, TYPE-III, E-TYPE &amp; D-TYPE quarters:</t>
    </r>
    <r>
      <rPr>
        <b/>
        <sz val="11"/>
        <rFont val="Calibri"/>
        <family val="2"/>
        <scheme val="minor"/>
      </rPr>
      <t xml:space="preserve"> 
* </t>
    </r>
    <r>
      <rPr>
        <sz val="11"/>
        <rFont val="Calibri"/>
        <family val="2"/>
        <scheme val="minor"/>
      </rPr>
      <t xml:space="preserve">PO 4370003029 placed on M/s. S G Rathod and Co dtd.01.02.2023.
* Site has been handed over to vendor and presently 65% of work has been completed.
</t>
    </r>
    <r>
      <rPr>
        <b/>
        <i/>
        <u/>
        <sz val="11"/>
        <rFont val="Calibri"/>
        <family val="2"/>
        <scheme val="minor"/>
      </rPr>
      <t>Providing weather shed over the parapet at TYPE-I, TYPE-II, TYPE-III, TYPE-IV &amp; D-TYPE quarters:</t>
    </r>
    <r>
      <rPr>
        <b/>
        <sz val="11"/>
        <rFont val="Calibri"/>
        <family val="2"/>
        <scheme val="minor"/>
      </rPr>
      <t xml:space="preserve"> 
* </t>
    </r>
    <r>
      <rPr>
        <sz val="11"/>
        <rFont val="Calibri"/>
        <family val="2"/>
        <scheme val="minor"/>
      </rPr>
      <t xml:space="preserve">PO 4370003032 placed on M/s. Sadanand Engineering Works dtd.07.02.2023.
* Work has been completed on 17.05.2023 and after asset creation/addition &amp; submission of WCR the scheme is likely to be capitalised in FY 2023-24
</t>
    </r>
    <r>
      <rPr>
        <b/>
        <i/>
        <u/>
        <sz val="11"/>
        <rFont val="Calibri"/>
        <family val="2"/>
        <scheme val="minor"/>
      </rPr>
      <t>Renovation / Refurbishment including internal structural strengthening to TYPE-I, TYPE-II, TYPE-III, E-TYPE, F-TYPE &amp; D-TYPE quarters:</t>
    </r>
    <r>
      <rPr>
        <b/>
        <sz val="11"/>
        <rFont val="Calibri"/>
        <family val="2"/>
        <scheme val="minor"/>
      </rPr>
      <t xml:space="preserve"> 
</t>
    </r>
    <r>
      <rPr>
        <sz val="11"/>
        <rFont val="Calibri"/>
        <family val="2"/>
        <scheme val="minor"/>
      </rPr>
      <t xml:space="preserve">* PO 4370003033 placed on M/s. Bensons Trade Co. dtd.08.02.2023.
* Site has been handed over to vendor and presently 55% of work has been completed.
</t>
    </r>
  </si>
  <si>
    <t>9.1.1</t>
  </si>
  <si>
    <t>Providing weather shed over the parpet at Type-I, Type-II, Type-D, Type- III &amp; Type-IV quarters at GTPS , Uran.</t>
  </si>
  <si>
    <t>PO No.( 4370003032)
Asset No. 120201419 to 22
The Scheme capatilized in FY 23-24</t>
  </si>
  <si>
    <t>9.1.2</t>
  </si>
  <si>
    <t>Providing vitrified flooring to  Type-I, Type-II, Type-D, Type- III &amp;  E quarters at GTPS , Uran.</t>
  </si>
  <si>
    <t>PO No.( 4370003029)  The Scheme work I/P</t>
  </si>
  <si>
    <t>9.1.3</t>
  </si>
  <si>
    <t>Renovation/ Refurbishment including internal structural strangthing of  Type-I, Type-II, Type-D, Type- III &amp; Type- E &amp; F quarters at GTPS , Uran.</t>
  </si>
  <si>
    <t>PO No.( 4370003033)  The Scheme work I/P (99% completed)</t>
  </si>
  <si>
    <t>9.1.4</t>
  </si>
  <si>
    <t>External face-lifting including structural strengthening to walls and RCC structures of TYPE-I, TYPE-II, &amp; D-TYPE quarters:</t>
  </si>
  <si>
    <t>PO 4370003049 placed on M/s. Parshuram Constructions dtd.28.02.2023 (65% work completed)</t>
  </si>
  <si>
    <t>Internal colony Road at GTPS, Uran.</t>
  </si>
  <si>
    <t>PO No.( 4370003062)
Asset No. 140200442
The Scheme capatilized in FY 23-24</t>
  </si>
  <si>
    <t>* Tender for the scheme has been processed by CE Civil-III
* PO 4370003062 placed on M/s. Manoj Infracon Pvt. Ltd. On 16.03.2023
* Site has been handed over to vendor and presently 95% of work has been completed.</t>
  </si>
  <si>
    <t>Renovation of sanitary system including Replacing sanitary and storm water drainage pipelines in colony area.</t>
  </si>
  <si>
    <t>PO placed 4370003030 dispatched work in progress. (35% work completed)</t>
  </si>
  <si>
    <t>Tender yet to be published and the same will be processed by CE Civil-III</t>
  </si>
  <si>
    <t>Renovations, refurbishment of Recreation Club Building in colony at GTPS Uran</t>
  </si>
  <si>
    <t>* To be confirmed from Civil-III, HO</t>
  </si>
  <si>
    <t>Strengthening to steel structures by epoxy painting within the plant area at GTPS, Uran</t>
  </si>
  <si>
    <t>PO No.( 4370003030)
Asset No. 1501000135
The Scheme capatilized in FY 23-24</t>
  </si>
  <si>
    <r>
      <rPr>
        <b/>
        <sz val="11"/>
        <rFont val="Calibri"/>
        <family val="2"/>
        <scheme val="minor"/>
      </rPr>
      <t>* Tender for the scheme has been processed by CE Civil-III</t>
    </r>
    <r>
      <rPr>
        <sz val="11"/>
        <rFont val="Calibri"/>
        <family val="2"/>
        <scheme val="minor"/>
      </rPr>
      <t xml:space="preserve">
* PO 4370003030 placed on M/s. Bombay Sales Agencies on dtd.03.02.2023
* Site has been handed over to vendor and presently 35% of work has been completed.</t>
    </r>
  </si>
  <si>
    <t>Procurement of Turbine Rotor blades of all 4 stages &amp; Compressor Rotor blades set (along with installation materials) for GT Unit no.7 at GTPS Uran</t>
  </si>
  <si>
    <t>MERC/CAPEX/FY 2022-23/0162</t>
  </si>
  <si>
    <t>1.Turbine:PO 4370003465 for 1st &amp; 2nd stage dispatched
2.Compressor:Letter sent to vendors regarding acceptance of revised payment term.
*Siemens not accepted payment term, sent to CE (CPA) for consideration</t>
  </si>
  <si>
    <r>
      <t xml:space="preserve">* In principle MERC approval received  vide ref. letter MERC/CAPEX/2022-2023/0162 dated 18.04.2022.
* Audited PR no. 1100120937 was submitted to HO on dtd 09.06.2021. 
* Compliance regarding PR was submitted to HO vide letter no . GTPS/MM II/2765 dtd 21.06.2021. 
* Query received from CPA, compliance to the same was submitted 06.07.2021. 
* Office note submitted for changing mode of procurement from Limited Tender to Open Tender on dtd 22.07.2021.
* Approval for PR with 'Open Tender' mode is received from CA on dtd. 13.08.2021.
* PR splited in two as per HO guidelines &amp; submitted for approval. 
* Approval received for new PR’s (1100120937 &amp; 1100125203) &amp; QR on 22.10.2021.
</t>
    </r>
    <r>
      <rPr>
        <b/>
        <i/>
        <u/>
        <sz val="8.5"/>
        <rFont val="Calibri"/>
        <family val="2"/>
        <scheme val="minor"/>
      </rPr>
      <t>Turbine Rotor Blades:</t>
    </r>
    <r>
      <rPr>
        <sz val="8.5"/>
        <rFont val="Calibri"/>
        <family val="2"/>
        <scheme val="minor"/>
      </rPr>
      <t xml:space="preserve"> 
* Tender with Rfx No. 3000023340 published on dtd. 17.11.2021 &amp; was extended 8 times up to dtd. 22.03.2022. 
* Techno bid open submission dtd. 25.07.2022 Deviation extension was given 4 times with submission up to dtd. 01.10.2022.  
* Due to poor vendor response, QR relaxation was proposed and Letter for change in QR was send to HO 17.01.2023.
* Approval for revision in QR was received vide HO letter CE (CPA)/Gr.IV-B/CAPEX/Uran/QR revision 1910 dated 24.02.2023.
* Refloated Tender no. 3000036630 was published on dtd 15.03.2023; with sale up to dtd 04.04.2023; and sub. up to dtd 05.04.2023.
* Presently Techno-commercial scrutiny of tender is under process.
</t>
    </r>
    <r>
      <rPr>
        <b/>
        <i/>
        <u/>
        <sz val="8.5"/>
        <rFont val="Calibri"/>
        <family val="2"/>
        <scheme val="minor"/>
      </rPr>
      <t>Compressor Rotor Blades:</t>
    </r>
    <r>
      <rPr>
        <b/>
        <sz val="8.5"/>
        <rFont val="Calibri"/>
        <family val="2"/>
        <scheme val="minor"/>
      </rPr>
      <t xml:space="preserve"> </t>
    </r>
    <r>
      <rPr>
        <sz val="8.5"/>
        <rFont val="Calibri"/>
        <family val="2"/>
        <scheme val="minor"/>
      </rPr>
      <t xml:space="preserve">
* Tender with Rfx No. 3000023352 published on dtd. 09.12.2021 &amp; was extended 7 times up to dtd. 22.03.2022. 
* Refloated new Tender prepared (No.3000031361) and published on dtd. 06.08.2022 &amp; Deviation upto 03.10.2022.
* Due to poor vendor response, QR relaxation was proposed and Letter for change in QR was send to HO 17.01.2023.
* Approval for revision in QR was received vide HO letter CE (CPA)/Gr.IV-B/CAPEX/Uran/QR revision 1910 dated 24.02.2023.
* Refloated Tender (Rfx no. 3000036411) with modified QR Published on dtd 15.03.2023; with sub. Up to dtd 05.04.2023. 
* Presently Techno-commercial scrutiny of tender is under process.</t>
    </r>
  </si>
  <si>
    <t>HO
DPR 8</t>
  </si>
  <si>
    <t>Replacement of Fire Tenders at Various Power Stations of Mahagenco</t>
  </si>
  <si>
    <t>MERC/CAPEX/20172018/4653</t>
  </si>
  <si>
    <t>HO
DPR 8.2</t>
  </si>
  <si>
    <t>Normal Multipurpose Fire Tender</t>
  </si>
  <si>
    <t>To handle plant fire emergency</t>
  </si>
  <si>
    <t>The Scheme capatilized in FY 22-23 PO No.(4370002840)
Asset No. 170100559</t>
  </si>
  <si>
    <t>HO
DPR-10</t>
  </si>
  <si>
    <t>Implementation of IB recommendations- Civil works at various TPS of Mahagenco</t>
  </si>
  <si>
    <t>MERC/CAPEX/20172018/0177</t>
  </si>
  <si>
    <t>HO
DPR 10.1</t>
  </si>
  <si>
    <t>GTPS Uran</t>
  </si>
  <si>
    <t>HO
DPR 11</t>
  </si>
  <si>
    <t>Construction of new Administrative Building for Mahagenco at Vidyut Bhawan, Katol Road, Nagpur</t>
  </si>
  <si>
    <t>MERC/CAPEX/2021-2022/MSPGCL/063</t>
  </si>
  <si>
    <t>HO
DPR 11.1</t>
  </si>
  <si>
    <t>HO
DPR 12</t>
  </si>
  <si>
    <t>Centralized Monitoring Solution</t>
  </si>
  <si>
    <t>MERC/CAPEX/MSPGCL/2023-24/0576</t>
  </si>
  <si>
    <t>HO
DPR 12.1</t>
  </si>
  <si>
    <t>(ii) Yet to be submitted to MERC</t>
  </si>
  <si>
    <t xml:space="preserve">Procurement of GT blades  &amp; other essential GT Hot gas components </t>
  </si>
  <si>
    <t>1) Procurement of GT Stator blades of stages 1&amp;2</t>
  </si>
  <si>
    <t>2) Procurement of Bricks / Tiles &amp; tile holders for GT</t>
  </si>
  <si>
    <t>3) Procurement of mixing chambers (02 Nos)</t>
  </si>
  <si>
    <t>14) Procurement of stage2 rotor blades</t>
  </si>
  <si>
    <t>Procurement of all 16 stage Compressor Diaphragms</t>
  </si>
  <si>
    <t>Procurement of insurance spares for GT units</t>
  </si>
  <si>
    <t xml:space="preserve">1) Procurement of Inconel plates </t>
  </si>
  <si>
    <t>2) Procurement of Inner casing washers</t>
  </si>
  <si>
    <t>3) Procurement of Upper conical section</t>
  </si>
  <si>
    <t>4) Procurement of LUWA cooler panels</t>
  </si>
  <si>
    <t>5) Procurement of Burners</t>
  </si>
  <si>
    <t>6) Procurement of K rings</t>
  </si>
  <si>
    <t>7) GT Fasteners (Mixing chamber, dome fastners)</t>
  </si>
  <si>
    <t>8) Procurement of Blow off valves</t>
  </si>
  <si>
    <t>9) Procurement of two Flame tubes for one GT unit</t>
  </si>
  <si>
    <t>Procurement of various spares &amp; retrofitting of existing systems for reliability improvement of WHRP Boilers at GTPS Uran</t>
  </si>
  <si>
    <t>1) HP BCP (4 Nos) , LP BCP (4 Nos)  pump set</t>
  </si>
  <si>
    <t>2) Preheat pump set ,DM make up pump set, clean drain pump set and CEP pump set</t>
  </si>
  <si>
    <t>3) Complete Boiler (2 Nos) duct plate replacement</t>
  </si>
  <si>
    <t>4) Insulation replacement of A1 and B2 boiler.</t>
  </si>
  <si>
    <t>5) Chimeny insulation of A1,B1 and B2 boiler</t>
  </si>
  <si>
    <t>6) A1 boiler LP evaporator tube replacement work.</t>
  </si>
  <si>
    <t>7)B2 boiler HP Evaporator and HP Economiser sagged and need to be replaced</t>
  </si>
  <si>
    <t>8) B1 boiler Hp evaporator tube sagged and need to be replaced</t>
  </si>
  <si>
    <t>9) Seal Air FAN WITH MOTOR</t>
  </si>
  <si>
    <t>10) B1 and B2 Boiler BID and BYD Damper Control System Upgradation.</t>
  </si>
  <si>
    <t>Supply, Erection &amp; commissioning for GT Unit-5,6, WHRP Unit A0 Automation Up-gradation and up-gradation of 120MW A0 Unit SEE system</t>
  </si>
  <si>
    <t xml:space="preserve">1) Supply, Erection &amp; commissioning for GT Unit-5  Automation Up-gradation at GTPS, Uran.                                                                                       </t>
  </si>
  <si>
    <t>2) Supply, Erection &amp; commissioning for GT Unit-6 Automation Up-gradation at GTPS, Uran.</t>
  </si>
  <si>
    <t>3) Supply, Erection &amp; commissioning for WHRP Unit- A0 Automation Up-gradation at GTPS, Uran.</t>
  </si>
  <si>
    <t>4) Up-gradation of 120MW A0 Unit SEE system at GTPS, Uran. </t>
  </si>
  <si>
    <t>Procurement of Steam Turbine spares for A0 restoaration at GTPS, Uran. (Procurement of Stator, Rotor casing alongwith blades &amp; Bearing.)</t>
  </si>
  <si>
    <t>Procurement of various spares &amp; retrofitting of existing systems for reliability improvement of CCPP units at GTPS Uran</t>
  </si>
  <si>
    <t>1) Modification of HT LT Radiators of 4MW DG set.</t>
  </si>
  <si>
    <t>2) MODIFIED Air FILTERS FOR GT UNITS</t>
  </si>
  <si>
    <t>3) Procurement of Oil Separator (2 Nos.)</t>
  </si>
  <si>
    <t>4) CCR and Admin HVAC system replacement work</t>
  </si>
  <si>
    <t>5) ACW  pumps and Pipeline procurement and replacement</t>
  </si>
  <si>
    <t>6) Procurement and Replacement work of corroded cooling water line, Firefighting pipeline in the plant.</t>
  </si>
  <si>
    <t xml:space="preserve">7) Fixed Fire fighting installation at Gas skid near MM Section </t>
  </si>
  <si>
    <t>8) Fixed Fire fighting installation  at Gas skid  near Unit -5 A1 Boiler</t>
  </si>
  <si>
    <t xml:space="preserve">9) Replacment of CO2 flooding system with advance system at Unit-5,6,7,8 </t>
  </si>
  <si>
    <t>10) Stage II EOP motor</t>
  </si>
  <si>
    <t>11) Evacuation pump motor</t>
  </si>
  <si>
    <t>12) St III Boiler Hydac Pump motor</t>
  </si>
  <si>
    <t>13) LT BREAKER ST II (1600) AMP</t>
  </si>
  <si>
    <t>14) LT BREAKER ST III and WTP  (3200) AMP</t>
  </si>
  <si>
    <t>15) Battery replacement</t>
  </si>
  <si>
    <t>16) Rennovation of AC plant piping</t>
  </si>
  <si>
    <t xml:space="preserve">17) Up gradation Of Old Generator Protection System with Advance Series Microprocessor based System for GT  at GTPS Uran                       </t>
  </si>
  <si>
    <t>18) Supply, Installation and commissioning of battery chargers at Stage-II at GTPS,Uran.</t>
  </si>
  <si>
    <t>Non-DPR Processed for this scheme</t>
  </si>
  <si>
    <t>19) Procurement of on-line  dissolve oxygen, pH &amp; conductivity measurement with transmitter for boiler and steam turbine at GTPS Uran</t>
  </si>
  <si>
    <t>20) Procurement of Optical Gas Leak imaging Camera for gas leak detection at GTPS,Uran.</t>
  </si>
  <si>
    <t>21) Procurement of HP and LP bypass control valve actuator and HP bypass spray control valve actuator at GTPS uran (3 No)</t>
  </si>
  <si>
    <t>22) New SCADA system for WTP operation at GTPS Uran</t>
  </si>
  <si>
    <t>23) Replacement of existing field instruments of WTP ( level transmitters, level switches, pH meter with sensor, flow meters and Transmittres,conductivity meter with sensors, dissolve oxygen meter with sensors, pressure gauges, pneumatic valves with feedback) at GTPS Uran</t>
  </si>
  <si>
    <t>DPR-1 DPR for Condenser Vacuum imrovement  by procurement and erection/Upgradation of ACC pannels of A0 Unit</t>
  </si>
  <si>
    <t>Improvement in efficiency</t>
  </si>
  <si>
    <t xml:space="preserve"> Supply and erection of ACC Pannels/ Upgradation (A0 ACC Pannels)</t>
  </si>
  <si>
    <t>DPR for Replacement of HP and LP cycle valves of Boilers.</t>
  </si>
  <si>
    <t xml:space="preserve"> Supply of all valves of Boiler HP feed station valves, overflow valves, MIV valve, shutoff valve (A1,A2,B1,B2 Boilers)</t>
  </si>
  <si>
    <t xml:space="preserve"> Supply all valves of Boiler LP feed station valves, Overflow valves, MIV valve, shutoff valve (A1,A2,B1,B2 Boilers)</t>
  </si>
  <si>
    <t>DPR for Turbine section upgrade of GT unit 5</t>
  </si>
  <si>
    <t xml:space="preserve">  Supply of Turbine rotor blades 3 &amp; 4 and Turbine stator blades 3 &amp; 4 along with installation material (TSU) GT 5</t>
  </si>
  <si>
    <t xml:space="preserve">DPR for Replacement of Various pumps of A0 &amp; B0 block and HP LP drum, HP LP BCP allied valves of boiler </t>
  </si>
  <si>
    <t xml:space="preserve"> Supply of various pumps (HP BCP , LP BCP, HP and LP Feed water pumps, preheater, evacuation pumps, CEP pumps etc Pumps (A0 and B0 Block)</t>
  </si>
  <si>
    <t xml:space="preserve"> Supply of HP &amp; LP Drum and superheater safety valve, drain station valves (A1,A2,B1,B2 Boilers)</t>
  </si>
  <si>
    <t xml:space="preserve"> Supply of HP &amp; LP BCP suction valves, discharge valves , NRV (A1,A2,B1,B2 Boilers)</t>
  </si>
  <si>
    <t>DPR for Life extension of B0 block by replacement of LP evaporator header and tubes, boiler duct plate, B0 steam turbine free standing blades and bearing</t>
  </si>
  <si>
    <t xml:space="preserve"> Supply and eretion of LP Evaporator header and Tubes (B1Boiler)</t>
  </si>
  <si>
    <t>Supply of boiler duct plate (B1,B2 Boiler)</t>
  </si>
  <si>
    <t xml:space="preserve"> Supply of Steam turbine free standing blades (B0 steam turbine)</t>
  </si>
  <si>
    <t xml:space="preserve"> Supply of Steam turbine Journal cum Thrust bearing (A0 Steam Turbine)</t>
  </si>
  <si>
    <t>DPR for Life extension of GT Units by replacement of GT Gas ESV , Control valves and GT transmitter unit (barring gear assembly), Hand barring assembly.</t>
  </si>
  <si>
    <t xml:space="preserve"> Supply of GT Gas ESV &amp; Control valve (GT 6,7 &amp; 8)</t>
  </si>
  <si>
    <t xml:space="preserve"> Supply of GT Transmitter unit with Hand barring assembly (GT 5 &amp; 6 Transmitter Unit and GT 5,6,7,8 Hand Barring assembly ) </t>
  </si>
  <si>
    <t>DPR for procurement of Inconel 617 plate for mixing chambers and Replacement of GT exhaust bellows, honeycomb.</t>
  </si>
  <si>
    <t xml:space="preserve"> Supply of inconel 617 plate for mixing chambers (All GT)</t>
  </si>
  <si>
    <t>Maintaining healthiness of units</t>
  </si>
  <si>
    <t xml:space="preserve"> Replacement of GT exhaust bellows and  honeycomb. (GT7 &amp; 8)</t>
  </si>
  <si>
    <t>DPR for Turbine section upgrade of GT unit 7</t>
  </si>
  <si>
    <t xml:space="preserve"> Supply of Turbine rotor blades 3 &amp; 4 and Turbine stator blades 3 &amp; 4 along with installation material (TSU) GT 7</t>
  </si>
  <si>
    <t>DPR for Supply and erection of new air compressor system with screw type compressor, HVAC system with Screw type  Compressor  and  Stg II and Stg III DG set at GTPS Uran</t>
  </si>
  <si>
    <t xml:space="preserve"> Supply and erection of new Air compressor system with Screw type Compressor (Service &amp; instrument air compressors)</t>
  </si>
  <si>
    <t xml:space="preserve">  Supply and erection of new HVAC system with Screw type Compressor </t>
  </si>
  <si>
    <t xml:space="preserve"> Supply &amp; Errection of Stage II and Stage III DG set</t>
  </si>
  <si>
    <t>DPR for Life extension of GT by procurement of Mixing chambers with installation material and Procurement of GT flametube bricks &amp; brick holders.</t>
  </si>
  <si>
    <t xml:space="preserve"> Supply of Mixing chambers with installation material (GT 5)</t>
  </si>
  <si>
    <t xml:space="preserve">  Supply of GT Flametube bricks &amp; brick holders (All GT)</t>
  </si>
  <si>
    <t>DPR for Life extension of GT by Procurement of  Compressor diaphragm rings with stator blades– 1 to 16 for GT Unit 6.</t>
  </si>
  <si>
    <t xml:space="preserve"> Supply of Compressor diaphragm rings with stator blades– 1 to 16 (GT 6)</t>
  </si>
  <si>
    <t>DPR for Procurement of Turbine stator blades 1 &amp; 2 and Turbine rotor blades 1 &amp; 2 along with installation material for GT unit 5.</t>
  </si>
  <si>
    <t xml:space="preserve"> Supply of Turbine stator blades 1 &amp; 2 and Turbine rotor blades 1 &amp; 2 along with installation material (GT 5)</t>
  </si>
  <si>
    <t>DPR for Procurement of Various oil pumps, water pumps of GT Units and Procurement of GT blow off valves and IGV blades along with its complete operating mechanism.</t>
  </si>
  <si>
    <t xml:space="preserve"> Supply of all GT pumps (MOP,JOP, Boosster pump, EOP, oil vapour fan, CW pumps, Makeup pumps, colony water pumps, drinking water pumps) for all GT</t>
  </si>
  <si>
    <t xml:space="preserve">  Supply of GT Blow-off valves (All GT)</t>
  </si>
  <si>
    <t xml:space="preserve"> Supply of IGV blades along with its complete operating mechanism (GT 5,6,8)</t>
  </si>
  <si>
    <t>DPR for Life extension of GT units by Procurement of inner casing &amp; K rings with installation material.</t>
  </si>
  <si>
    <t xml:space="preserve"> Supply of inner casing &amp; K ring with installation material (Inner casing for GT 8 and All GT K ring)</t>
  </si>
  <si>
    <t>DPR for CCPP process improvement by Procurement and erection of Hangers and supports of Gas skid, A0 ,B0 block and supply of various size pipelines and boiler tubes for Boiler, GT</t>
  </si>
  <si>
    <t xml:space="preserve"> Supply and erection of Hangers and supports (Gas skid, A0 and B0 Block)</t>
  </si>
  <si>
    <t xml:space="preserve"> Supply of Various size high pressure pipelines and tubes for Boiler and GT &amp; ST</t>
  </si>
  <si>
    <t>DPR for Procurement of Turbine stator blades 1 &amp; 2 and Turbine rotor blades 1 &amp; 2 along with installation material for GT unit 7.</t>
  </si>
  <si>
    <t xml:space="preserve"> Supply of Turbine rotor blades 1 &amp; 2 and Turbine stator blades 1 &amp; 2 along with installation material (GT7)</t>
  </si>
  <si>
    <t>DPR for Life extension of GT by Procurement of complete flame tube, burners and Procurement of Luwa cooler pannels.</t>
  </si>
  <si>
    <t xml:space="preserve"> Supply of complete Flame tubes with  Burners (Flame tubes of GT 5 and Burners of GT 7 &amp; 8)</t>
  </si>
  <si>
    <t xml:space="preserve"> Supply of Luwa cooler pannels (GT 5,7,8)</t>
  </si>
  <si>
    <t>DPR for Life extension of GT units by Procurement of Compressor rotor blades stage 1 - 16 for GT unit 5 &amp; 7.</t>
  </si>
  <si>
    <t>Supply of Compressor Rotor blades 1 to 16th (GT 5, 7)</t>
  </si>
  <si>
    <t xml:space="preserve">DPR for Life extension of GT units by Procurement of Complete GT fasteners set and Procurement of mixing chambers with installation material for GT6. </t>
  </si>
  <si>
    <t xml:space="preserve"> Procurement of Complete GT Fasteners set</t>
  </si>
  <si>
    <t xml:space="preserve"> Supply of Mixing chambers with installation material (GT 6 )</t>
  </si>
  <si>
    <t>Reliability Improvement  Schemes for Gas Turbine Power Stations, Uran.</t>
  </si>
  <si>
    <t xml:space="preserve"> Supply, installation &amp; commissioning work of 17.5 KV, 7860 Amp and 60 Amp Stage 2 Generator Busbar at Gas Turbine Power Station,Uran.</t>
  </si>
  <si>
    <t xml:space="preserve"> Upgradation of GT-5 and GT-6 SFC and SEE system.</t>
  </si>
  <si>
    <t xml:space="preserve"> Upgradation of Gas Turbine Generator and Transformer protection system (2 No)</t>
  </si>
  <si>
    <t>Schemes for improvement of auxiliary availability for effecient performance during running of 108 MW Stage II &amp; 120 MW Stage III units at GTPS, Uran.</t>
  </si>
  <si>
    <t>Procurement of 108 MW Stage II GT units generator rotor at GTPS, Uran.</t>
  </si>
  <si>
    <t xml:space="preserve"> Procurement of 1 MVA Unit Auxiliary Transformer, 570 KVA Excitation Transformer and 2 MVA Frequency Converter Transformer of Stage II GT Unit at GTPS, Uran.</t>
  </si>
  <si>
    <t xml:space="preserve"> Upgradation of Stage -II &amp; III Battery Chargers.</t>
  </si>
  <si>
    <t>(a)  Upgradation of 4 MW DG set control system.</t>
  </si>
  <si>
    <t>Procurment of insurance spare for reliability improvement at GTPS Uran</t>
  </si>
  <si>
    <t xml:space="preserve"> Procurement of 120 MW Stage III WHRP unit generator rotor at GTPS, Uran.</t>
  </si>
  <si>
    <t>AI Based Comprehensive Infrasecure Project</t>
  </si>
  <si>
    <t>A0 RESTORATION</t>
  </si>
  <si>
    <t>Post facto DPR will be Sent to HO for approval</t>
  </si>
  <si>
    <t>CHAIR REGULAR  ERGONOMICS STANDARD(4370002018)/QTY60</t>
  </si>
  <si>
    <t>2 PANEL WOODEN SIDE TABLE 2 X 4 FT(4370002023)/QTY 20</t>
  </si>
  <si>
    <t>EXECUTIVE REV CHAIR(4370002025)/QTY 19</t>
  </si>
  <si>
    <t>INDUSTRIAL CABINET WITH 4 LOCKERS(4370002025)/QTY 19</t>
  </si>
  <si>
    <t>INDUSTRIAL CABINET WITH 4 LOCKERS(4370002037)/QTY 6</t>
  </si>
  <si>
    <t>CHAIR REGULAR (4370002039)/QTY 51</t>
  </si>
  <si>
    <t>3 BURNER GAS STOVE IRON PAN SUPPORT(4370002320)/QTY 1</t>
  </si>
  <si>
    <t>3 BURNER GAS STOVE IRON PAN SUPPORT(4370002319)/QTY 1</t>
  </si>
  <si>
    <t>Samsung LCD TV(2 nos, 26" in Rest House)/QTY 2</t>
  </si>
  <si>
    <t>Mobile Purchase for CE GTPS/QTY 1</t>
  </si>
  <si>
    <t>Walkie Talkie NO.7/QTY 7</t>
  </si>
  <si>
    <t>Electronic Appliances to rest houseGTPS 4370002069/QTY 1</t>
  </si>
  <si>
    <t>Electronic Appliances to rest house(4370002070)/QTY 1</t>
  </si>
  <si>
    <t>COLOR LASER JET PRINTER4370002282/QTY 2</t>
  </si>
  <si>
    <t>LASER LASERJET PRINTER FOR A4 PAPER(4370002057)/QTY 5</t>
  </si>
  <si>
    <t>Split Air Conditioner(4370002046)GUEST HOUSE/QTY 11</t>
  </si>
  <si>
    <t>LASER ALL IN ONE A4 LASER PRINTER (4370002321) POG/QTY 12</t>
  </si>
  <si>
    <t>COOLER WATER THERMOSTAT 40 F-45 F TYU-5(4370002318/QTY 4</t>
  </si>
  <si>
    <t>UV WATER PURIFIER FILTER4370002059/QTY 4</t>
  </si>
  <si>
    <t>ext. of compound wall around of GTPS Uran.</t>
  </si>
  <si>
    <t>Supply Installation &amp; commissioning of 11TR Water cooled air conditioning package at GT Unit # 5 &amp; 6 LCRs /14 QTY</t>
  </si>
  <si>
    <t>Procurment of new Ambulance Van MH-46-BM-2746/QTY 1</t>
  </si>
  <si>
    <t>DG SET ASSY KIRLOSKAR 6SL8800TA-250(4370002473)/QTY 1</t>
  </si>
  <si>
    <t>3 seater sofa set(4370002496)/QTY 2</t>
  </si>
  <si>
    <t>WET AND DRY VACUUM CLEANER(4370002509)/QTY 2</t>
  </si>
  <si>
    <t>Revolving Chair(4370002467)/QTY 24</t>
  </si>
  <si>
    <t>Regular Chair(4370002466)/QTY 10</t>
  </si>
  <si>
    <t>Scrubber Dryers(4370002495)/QTY 2</t>
  </si>
  <si>
    <t>MICROWAVE OVEN CAPACITY 32 LITERS(4370002510)/QTY 1</t>
  </si>
  <si>
    <t>One Seater Sofa(4370002497)/QTY 4</t>
  </si>
  <si>
    <t>S-Type Chairs(4370002460)/QTY 61</t>
  </si>
  <si>
    <t>INDUSTRIAL CABINET WITH 4 LOCKERS(4370002464)/QTY 19</t>
  </si>
  <si>
    <t>STEEL CABINET WITH 18 LOCKER(4370002461)/QTY 14</t>
  </si>
  <si>
    <t>STEEL CABINET WITH 06 LOCKER(4370002462)/QTY 21</t>
  </si>
  <si>
    <t>File Cabinet(4370002463)/QTY 22</t>
  </si>
  <si>
    <t>Midback Chair(4370002456)/QTY 30</t>
  </si>
  <si>
    <t>S-Type(backrest made of mesh)Chair(4370002465)/QTY 20</t>
  </si>
  <si>
    <t>L Type Exe. Table(4370002471)/QTY 4</t>
  </si>
  <si>
    <t>Godrej interio T-104 Table(4370002472)/QTY 18</t>
  </si>
  <si>
    <t>Provi &amp; fix garden benc.@GTPS Colony.(4370002503)./QTY 35</t>
  </si>
  <si>
    <t>Supply of heavy pedestal type (4370002601)/QTY 20</t>
  </si>
  <si>
    <t>2 TON CAPACITY SPLIT AC(4370002498)/QTY 8</t>
  </si>
  <si>
    <t>Procurement of 16 Channel DVR at GTPS.(4370002575)/QTY 1</t>
  </si>
  <si>
    <t>Procurement of Server at GTPS Uran.(4385000212)/QTY 1</t>
  </si>
  <si>
    <t>CCTV Cameras  and DVR at GTPS URAN (4370002677)/QTY 13</t>
  </si>
  <si>
    <t>3 KW Geysers (Water Heaters) (4370002733)/QTY 18</t>
  </si>
  <si>
    <t>WALL MOUNTED/Matress etc .Guest house FAN 24" 230V 1440RPM(4370002713)/QTY 39</t>
  </si>
  <si>
    <t>COMPLETE PROJECTOR WITH STD ACCE.(4370002703)/QTY 1</t>
  </si>
  <si>
    <t>NAS Storage device (4370002674)/QTY 1</t>
  </si>
  <si>
    <t>DYNAMIC MIC,ACCESSORIES (4370002728)/QTY 5</t>
  </si>
  <si>
    <t>DESKTOP (4370002709)/QTY 10</t>
  </si>
  <si>
    <t>Procurement of Computer Monitor at GTPS.4370002812/QTY 15</t>
  </si>
  <si>
    <t>Procurement of Air Purifiers in PCR’s4370002804/Qty 40</t>
  </si>
  <si>
    <t>iPad &amp; Laptop As Per Specification 4385000561/QTY 2</t>
  </si>
  <si>
    <t>Projector Screen SZIE 8 X 10 FEET(4370002710)/QTY 1</t>
  </si>
  <si>
    <t>Supply, Installation and commissioning of SCADA System for Raw and DM water plant at Water Treatment Plant, GTPS, Uran.</t>
  </si>
  <si>
    <t>Supply, Installation and commissioning of Battery chargers at stage II at GTPS Uran</t>
  </si>
  <si>
    <t>Up gradation of old Generator Protection System with Advance Series Microprocessor based system, GTPS Uarn</t>
  </si>
  <si>
    <t>NABL laboratory set up including required instruments along with furniture and other accessories at WT Plant, GTPS, Uran.</t>
  </si>
  <si>
    <t>Providing and applying of chemical resistance coating to the internal surface of soft water storage tank at Water Treatment Plant, GTPS Uran</t>
  </si>
  <si>
    <t>Maintaining healthiness of tank</t>
  </si>
  <si>
    <t xml:space="preserve">  Non- DPR  Asset No. 1501000125</t>
  </si>
  <si>
    <t xml:space="preserve">CCPP Process improvement through application of Thermal insulation for WHRP Boiler/GT exhaust area at GTPS, Uran </t>
  </si>
  <si>
    <t>To reduce heat loss</t>
  </si>
  <si>
    <t xml:space="preserve">  Non- DPR  PO No.(4370003055)
Asset No. 1501008779</t>
  </si>
  <si>
    <t xml:space="preserve"> Procurement of grass cutting machine (Petrol engine) at GTPS, Uran.</t>
  </si>
  <si>
    <t xml:space="preserve">PO No.(4370003046) Qty. 03
Asset No. 1501008776, 1501008777, 1501008778 </t>
  </si>
  <si>
    <t>Procurement of dedicated server for DSM System at GTPS Uran.</t>
  </si>
  <si>
    <t>PO No.(4370002886)
Asset No. 190106566</t>
  </si>
  <si>
    <t>Procurement of Water Purifier</t>
  </si>
  <si>
    <t>Asset No. 190106676</t>
  </si>
  <si>
    <t>Procurement of 1.5T SPLIT AC</t>
  </si>
  <si>
    <t>PO No.(4370003041)
Asset No. 190106869, 190106870, 190106871</t>
  </si>
  <si>
    <t>MOBILE PHONE FOR SHIFT I/C</t>
  </si>
  <si>
    <t>Asset No. 190106576</t>
  </si>
  <si>
    <t>Asset No. 190106577</t>
  </si>
  <si>
    <t>Asset No. 190106578</t>
  </si>
  <si>
    <t>Procurement of CCTV camera</t>
  </si>
  <si>
    <t>Asset No. 190106743, 190106745, 190106746,190106747</t>
  </si>
  <si>
    <t>Procurement of Desktop PC’s at GTPS URAN.</t>
  </si>
  <si>
    <t>Asset No. 190106780 to 88</t>
  </si>
  <si>
    <t>Procurement of 4 channel DVR &amp; 4 cctv camera</t>
  </si>
  <si>
    <t>Asset No.  190106789</t>
  </si>
  <si>
    <t xml:space="preserve">Procurement of 8 channel mini DVR </t>
  </si>
  <si>
    <t>Asset No. 190106790 to 92</t>
  </si>
  <si>
    <t>Procurement of MOBILE PHONE</t>
  </si>
  <si>
    <t>Asset No. 190106805</t>
  </si>
  <si>
    <t xml:space="preserve">Procurement of Monitors at GTPS URAN.
</t>
  </si>
  <si>
    <t>PO No. (4370003068)
Asset No. 190106859</t>
  </si>
  <si>
    <t>Supply of Thinclients on Buyback for Uran GTPS</t>
  </si>
  <si>
    <t>Asset No. 190107154 to 87</t>
  </si>
  <si>
    <t>FY23-24</t>
  </si>
  <si>
    <t>PORT FIRE EXT ABC COMP EN3  AFFF - COMPOSITE CAPACITY 9 LTR 9KG</t>
  </si>
  <si>
    <t xml:space="preserve"> Non- DPR  HO Procurement;
PO No.(4500128925)
Asset No.1501008866 to 87</t>
  </si>
  <si>
    <t>Procurement of  Thermal  Imaging Camera for Condition Monitoring of machine at GTPS,Uran.</t>
  </si>
  <si>
    <t>PO No.(4385000676)
Asset No.1501008843</t>
  </si>
  <si>
    <t xml:space="preserve">DIGITAL ULTRASONIC FLOW METER </t>
  </si>
  <si>
    <t>PO No.(4385000684)
Asset No.1501008841</t>
  </si>
  <si>
    <t>MEASURING &amp;DISPLAYING HANDHELD INST</t>
  </si>
  <si>
    <t>PO No.(4385000684)
Asset No.1501008842</t>
  </si>
  <si>
    <t>Approval for procuring Thickness measurment gauge,Portable flow meter and Vibration meter for GTPS, Uran</t>
  </si>
  <si>
    <t>PO No.(4385000684)
Asset No.1501008840</t>
  </si>
  <si>
    <t>Supply, installation and commissioning of 1.5 ton Window Air Conditioner and 1.5 Ton Split Air conditioners with inverter technology at GTPS Uran.</t>
  </si>
  <si>
    <t>PO No.(4370003188) qty-3
Asset No.190107419 to 21</t>
  </si>
  <si>
    <t>Procurement of monitors at GTPS Uran</t>
  </si>
  <si>
    <t>PO No.(4370003192) qty-10
Asset No.190107574 to 83</t>
  </si>
  <si>
    <t>Procurement of Desktop PC’s and Laptop at GTPS Uran</t>
  </si>
  <si>
    <t>PO No.(4370003229)
Asset No.190107586</t>
  </si>
  <si>
    <t>SUPPLY &amp; INSTALLATION OF VC SETUP AND INTERACTIVE DISPLAY FOR GTPS URAN</t>
  </si>
  <si>
    <t>PO No.(4385000693) 
Asset No.190107571 to 73</t>
  </si>
  <si>
    <t>Supply, installation and commissioning of water purifiers and water purifier cum cooler at GTPS Uran.</t>
  </si>
  <si>
    <t>PO No.(4370003186) qty-05
Asset No.190107414 to 18</t>
  </si>
  <si>
    <t>Urgent procurement and installation of UV Water Purifier cum cooler at GTPS, Uran on confirmatory  basis.</t>
  </si>
  <si>
    <t xml:space="preserve"> PO No.(4370003222)
Asset No. 190107616</t>
  </si>
  <si>
    <t>Supply, installation and commissioning of RO+UV+UF Storage Type Water Purifiers at GTPS,Uran.</t>
  </si>
  <si>
    <t>PO No.(4370003237) qty-8 
Asset No.190107617 to 24</t>
  </si>
  <si>
    <t>Procurement of Hot air oven for general laboratory at Water Treatment Plant, GTPS,Uran</t>
  </si>
  <si>
    <t>PO No.(4370003245)
Asset No.1501008864</t>
  </si>
  <si>
    <t>Supply of Plastic Chair and Dinning table at Guest House &amp; new dormitory of GTPS Uran.</t>
  </si>
  <si>
    <t>1. PLASTIC PP MOULDED MONOBLOC CHAIR(4370003274)
Asset No.190107646 (Amount 0.002553614cr) 28/02/2024
2.  MOULDED TABLE 1530X762X743 (4370003293) Asset No.190107647 (Amount 0.001100001cr) 06/03/2024
3. T POY WOODEN BATTEN WITH GLASS TOP (4370003292) Asset No.190107648 (Amount 0.002500998cr) 06/03/2024</t>
  </si>
  <si>
    <t>PO No.(4370003232) qty-2
Asset No.190107584 to 85</t>
  </si>
  <si>
    <t>COLOR LASER JET PRINTERADMIN BUILDING</t>
  </si>
  <si>
    <t>PO No.(4370003110)
Asset No.190107413</t>
  </si>
  <si>
    <t>DEEP FREEZER CAP 205 LITERSGuest House</t>
  </si>
  <si>
    <t>PO No.(4370003367)
Asset No.190107706</t>
  </si>
  <si>
    <t>CCTV, DVR , CCTV CableGuest HO&amp;Club HO</t>
  </si>
  <si>
    <t>PO No.(4370003214)
Asset No.1190107707</t>
  </si>
  <si>
    <t>Supply installation, commissioning and testing of 220 V, 800 Ah Ni-Cadmium/ 220 V, 965 Ah Plante Type battery sets for Stage III WHRP 120 MW A0 &amp; B0 Units at Gas Turbine Power Station, Uran.</t>
  </si>
  <si>
    <t>Supply, installation and commissioning of Actuators for HP bypass, LP bypass and HP bypass injection spray control valve at GTPS, Uran.</t>
  </si>
  <si>
    <t>Procurement of rotating blades of 29th, 30th and 31st stage (along with installation materials) for 120MW KWU Steam Turbine B-0 at GTPS, Uran</t>
  </si>
  <si>
    <t>Capitalization</t>
  </si>
  <si>
    <t>Allowable Capitalisation</t>
  </si>
  <si>
    <t>Probable Disallowance</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</si>
  <si>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</si>
  <si>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</si>
  <si>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</si>
  <si>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</si>
  <si>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</si>
  <si>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</si>
  <si>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</si>
  <si>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</si>
  <si>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</si>
  <si>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</si>
  <si>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</si>
  <si>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</si>
  <si>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MSPGCL: GTPS, Uran</t>
  </si>
  <si>
    <t>MTR Petition Formats - Generation</t>
  </si>
  <si>
    <t xml:space="preserve">Improved machine uptime due to timely replacement of critical components.
Reduced downtime through enhanced maintenance planning and inventory management.Increased overall equipment availability.
Enhanced production reliability,Extended machine lifespan through proactive maintenance and quality replacements.
Cost savings through reduced emergency procurements and minimized production losses.
</t>
  </si>
  <si>
    <t>The DPR scheme has strategically upgraded our spare parts inventory, ensuring seamless operations and maximizing machine availability. This proactive approach has boosted productivity and efficiency.</t>
  </si>
  <si>
    <t>The system's performance will improved substantially, resulting in enhanced reliability and reduced downtime. This, in turn, will led to a considerable decrease in generation loss, ultimately optimizing our power production capabilities.</t>
  </si>
  <si>
    <t xml:space="preserve">Extended equipment lifespan, 
Enhanced reliability and performance, minimizing downtime and increasing overall productivity.
Improved maintenance efficiency, reducing scheduled and unscheduled outages.
Optimized resource allocation.
Increased return on investment (ROI) through prolonged asset utilization.
</t>
  </si>
  <si>
    <t>Improved machine uptime due to timely replacement of critical components.
Reduced downtime through enhanced maintenance planning and inventory management.Increased overall equipment availability.</t>
  </si>
  <si>
    <t>Enhance availability of Generating units, reduce forced outages, minimize production losses and overall improved station reliability.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</si>
</sst>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0.00000%"/>
    <numFmt numFmtId="183" formatCode="0.0000000000000000%"/>
    <numFmt numFmtId="184" formatCode="0.0000"/>
    <numFmt numFmtId="185" formatCode="0.00000"/>
    <numFmt numFmtId="186" formatCode="0.000000000000000%"/>
    <numFmt numFmtId="187" formatCode="_ * #,##0.000000_ ;_ * \-#,##0.000000_ ;_ * &quot;-&quot;??_ ;_ @_ "/>
    <numFmt numFmtId="188" formatCode="[$-14009]dd/mm/yy;@"/>
    <numFmt numFmtId="189" formatCode="_ * #,##0.0000_ ;_ * \-#,##0.0000_ ;_ * &quot;-&quot;??_ ;_ @_ "/>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vertAlign val="superscript"/>
      <sz val="11"/>
      <color theme="1"/>
      <name val="Times New Roman"/>
      <family val="1"/>
    </font>
    <font>
      <sz val="11"/>
      <color indexed="13"/>
      <name val="Times New Roman"/>
      <family val="1"/>
    </font>
    <font>
      <b/>
      <u/>
      <sz val="11"/>
      <color rgb="FFFF0000"/>
      <name val="Times New Roman"/>
      <family val="1"/>
    </font>
    <font>
      <b/>
      <sz val="12"/>
      <color indexed="36"/>
      <name val="Calibri"/>
      <family val="2"/>
      <scheme val="minor"/>
    </font>
    <font>
      <b/>
      <sz val="12"/>
      <color indexed="36"/>
      <name val="Calibri"/>
      <family val="2"/>
    </font>
    <font>
      <sz val="12"/>
      <color indexed="8"/>
      <name val="Calibri"/>
      <family val="2"/>
      <scheme val="minor"/>
    </font>
    <font>
      <sz val="12"/>
      <color indexed="8"/>
      <name val="Calibri"/>
      <family val="2"/>
    </font>
    <font>
      <sz val="12"/>
      <name val="Calibri"/>
      <family val="2"/>
      <scheme val="minor"/>
    </font>
    <font>
      <b/>
      <sz val="12"/>
      <name val="Calibri"/>
      <family val="2"/>
      <scheme val="minor"/>
    </font>
    <font>
      <b/>
      <u/>
      <sz val="12"/>
      <color rgb="FFFF0000"/>
      <name val="Calibri"/>
      <family val="2"/>
      <scheme val="minor"/>
    </font>
    <font>
      <b/>
      <sz val="12"/>
      <color rgb="FF800080"/>
      <name val="Calibri"/>
      <family val="2"/>
    </font>
    <font>
      <sz val="11"/>
      <name val="Calibri"/>
      <family val="2"/>
    </font>
    <font>
      <sz val="12"/>
      <color rgb="FFFF0000"/>
      <name val="Calibri"/>
      <family val="2"/>
    </font>
    <font>
      <sz val="10"/>
      <color rgb="FFFF0000"/>
      <name val="Calibri"/>
      <family val="2"/>
      <scheme val="minor"/>
    </font>
    <font>
      <sz val="8"/>
      <name val="Calibri"/>
      <family val="2"/>
      <scheme val="minor"/>
    </font>
    <font>
      <b/>
      <sz val="8"/>
      <name val="Calibri"/>
      <family val="2"/>
      <scheme val="minor"/>
    </font>
    <font>
      <b/>
      <i/>
      <u/>
      <sz val="8"/>
      <name val="Calibri"/>
      <family val="2"/>
      <scheme val="minor"/>
    </font>
    <font>
      <b/>
      <i/>
      <u/>
      <sz val="11"/>
      <name val="Calibri"/>
      <family val="2"/>
      <scheme val="minor"/>
    </font>
    <font>
      <i/>
      <u/>
      <sz val="11"/>
      <name val="Calibri"/>
      <family val="2"/>
      <scheme val="minor"/>
    </font>
    <font>
      <sz val="8.5"/>
      <name val="Calibri"/>
      <family val="2"/>
      <scheme val="minor"/>
    </font>
    <font>
      <b/>
      <i/>
      <u/>
      <sz val="8.5"/>
      <name val="Calibri"/>
      <family val="2"/>
      <scheme val="minor"/>
    </font>
    <font>
      <b/>
      <sz val="8.5"/>
      <name val="Calibri"/>
      <family val="2"/>
      <scheme val="minor"/>
    </font>
    <font>
      <b/>
      <i/>
      <sz val="12"/>
      <color rgb="FFFF0000"/>
      <name val="Calibri"/>
      <family val="2"/>
    </font>
    <font>
      <sz val="12"/>
      <color theme="1"/>
      <name val="Calibri"/>
      <family val="2"/>
      <scheme val="minor"/>
    </font>
    <font>
      <sz val="12"/>
      <color rgb="FFFF0000"/>
      <name val="Calibri"/>
      <family val="2"/>
      <scheme val="minor"/>
    </font>
    <font>
      <b/>
      <sz val="9"/>
      <name val="Times New Roman"/>
      <family val="1"/>
    </font>
    <font>
      <b/>
      <sz val="9"/>
      <name val="Tahoma"/>
      <family val="2"/>
    </font>
    <font>
      <sz val="9"/>
      <name val="Tahoma"/>
      <family val="2"/>
    </font>
    <font>
      <b/>
      <sz val="14"/>
      <name val="Calibri"/>
      <family val="2"/>
      <scheme val="minor"/>
    </font>
    <font>
      <u/>
      <sz val="11"/>
      <name val="Calibri"/>
      <family val="2"/>
      <scheme val="minor"/>
    </font>
    <font>
      <sz val="11"/>
      <color rgb="FF000000"/>
      <name val="Times New Roman"/>
      <family val="1"/>
    </font>
    <font>
      <b/>
      <sz val="11"/>
      <color rgb="FF000000"/>
      <name val="Times New Roman"/>
      <family val="1"/>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theme="9" tint="0.39985351115451523"/>
        <bgColor indexed="64"/>
      </patternFill>
    </fill>
    <fill>
      <patternFill patternType="solid">
        <fgColor rgb="FFA6A6A6"/>
        <bgColor rgb="FF000000"/>
      </patternFill>
    </fill>
    <fill>
      <patternFill patternType="solid">
        <fgColor rgb="FFFFFF00"/>
        <bgColor rgb="FF000000"/>
      </patternFill>
    </fill>
  </fills>
  <borders count="29">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auto="1"/>
      </right>
      <top/>
      <bottom/>
      <diagonal/>
    </border>
  </borders>
  <cellStyleXfs count="91">
    <xf numFmtId="0" fontId="0" fillId="0" borderId="0"/>
    <xf numFmtId="0" fontId="18" fillId="0" borderId="0" applyNumberFormat="0" applyFill="0" applyBorder="0" applyAlignment="0" applyProtection="0"/>
    <xf numFmtId="0" fontId="19" fillId="0" borderId="1"/>
    <xf numFmtId="0" fontId="19" fillId="0" borderId="1"/>
    <xf numFmtId="38" fontId="20" fillId="2" borderId="0" applyNumberFormat="0" applyBorder="0" applyAlignment="0" applyProtection="0"/>
    <xf numFmtId="0" fontId="21" fillId="0" borderId="2" applyNumberFormat="0" applyAlignment="0" applyProtection="0">
      <alignment horizontal="left" vertical="center"/>
    </xf>
    <xf numFmtId="0" fontId="21" fillId="0" borderId="3">
      <alignment horizontal="left" vertical="center"/>
    </xf>
    <xf numFmtId="10" fontId="20" fillId="3" borderId="4" applyNumberFormat="0" applyBorder="0" applyAlignment="0" applyProtection="0"/>
    <xf numFmtId="37" fontId="22" fillId="0" borderId="0"/>
    <xf numFmtId="166" fontId="23" fillId="0" borderId="0"/>
    <xf numFmtId="0" fontId="17" fillId="0" borderId="0"/>
    <xf numFmtId="0" fontId="17" fillId="0" borderId="0"/>
    <xf numFmtId="0" fontId="9" fillId="0" borderId="0"/>
    <xf numFmtId="0" fontId="9" fillId="0" borderId="0"/>
    <xf numFmtId="0" fontId="17" fillId="0" borderId="0">
      <alignment vertical="center"/>
    </xf>
    <xf numFmtId="0" fontId="17" fillId="0" borderId="0">
      <alignment vertical="center"/>
    </xf>
    <xf numFmtId="167" fontId="17" fillId="0" borderId="0" applyFont="0" applyFill="0" applyBorder="0" applyAlignment="0" applyProtection="0"/>
    <xf numFmtId="10" fontId="17" fillId="0" borderId="0" applyFont="0" applyFill="0" applyBorder="0" applyAlignment="0" applyProtection="0"/>
    <xf numFmtId="0" fontId="17" fillId="0" borderId="0"/>
    <xf numFmtId="0" fontId="28" fillId="0" borderId="0"/>
    <xf numFmtId="164" fontId="28" fillId="0" borderId="0" applyFont="0" applyFill="0" applyBorder="0" applyAlignment="0" applyProtection="0"/>
    <xf numFmtId="9" fontId="28" fillId="0" borderId="0" applyFont="0" applyFill="0" applyBorder="0" applyAlignment="0" applyProtection="0"/>
    <xf numFmtId="165" fontId="31" fillId="0" borderId="0" applyFont="0" applyFill="0" applyBorder="0" applyAlignment="0" applyProtection="0"/>
    <xf numFmtId="0" fontId="32" fillId="0" borderId="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8" fillId="0" borderId="0"/>
    <xf numFmtId="0" fontId="31" fillId="0" borderId="0"/>
    <xf numFmtId="0" fontId="31" fillId="0" borderId="0"/>
    <xf numFmtId="0" fontId="2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164" fontId="35"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9" fillId="0" borderId="0"/>
    <xf numFmtId="0" fontId="17" fillId="0" borderId="0" applyBorder="0" applyProtection="0"/>
    <xf numFmtId="167" fontId="31"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6" fillId="0" borderId="0"/>
    <xf numFmtId="164" fontId="6" fillId="0" borderId="0" applyFont="0" applyFill="0" applyBorder="0" applyAlignment="0" applyProtection="0"/>
    <xf numFmtId="165" fontId="1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7" fillId="0" borderId="0">
      <alignment vertical="center"/>
    </xf>
    <xf numFmtId="164" fontId="41" fillId="0" borderId="0" applyFont="0" applyFill="0" applyBorder="0" applyAlignment="0" applyProtection="0"/>
    <xf numFmtId="9" fontId="41" fillId="0" borderId="0" applyFont="0" applyFill="0" applyBorder="0" applyAlignment="0" applyProtection="0"/>
    <xf numFmtId="0" fontId="17" fillId="0" borderId="0"/>
    <xf numFmtId="164" fontId="5"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15" fillId="0" borderId="0"/>
    <xf numFmtId="164" fontId="17" fillId="0" borderId="0" applyFont="0" applyFill="0" applyBorder="0" applyAlignment="0" applyProtection="0"/>
    <xf numFmtId="0" fontId="17" fillId="0" borderId="0">
      <alignment vertical="center"/>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164"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949">
    <xf numFmtId="0" fontId="0" fillId="0" borderId="0" xfId="0"/>
    <xf numFmtId="0" fontId="7" fillId="0" borderId="0" xfId="10" applyFont="1"/>
    <xf numFmtId="0" fontId="7" fillId="0" borderId="0" xfId="10" applyFont="1" applyFill="1"/>
    <xf numFmtId="0" fontId="7" fillId="0" borderId="4" xfId="10" applyFont="1" applyFill="1" applyBorder="1"/>
    <xf numFmtId="0" fontId="8" fillId="0" borderId="4" xfId="10" applyFont="1" applyFill="1" applyBorder="1"/>
    <xf numFmtId="0" fontId="7" fillId="0" borderId="0" xfId="10" applyFont="1" applyBorder="1"/>
    <xf numFmtId="0" fontId="8" fillId="0" borderId="0" xfId="10" applyFont="1" applyBorder="1"/>
    <xf numFmtId="0" fontId="7" fillId="5" borderId="0" xfId="10" applyFont="1" applyFill="1" applyBorder="1"/>
    <xf numFmtId="0" fontId="8" fillId="0" borderId="0" xfId="10" applyFont="1" applyAlignment="1">
      <alignment horizontal="centerContinuous"/>
    </xf>
    <xf numFmtId="0" fontId="7" fillId="0" borderId="4" xfId="10" applyFont="1" applyBorder="1"/>
    <xf numFmtId="0" fontId="7" fillId="5" borderId="4" xfId="10" applyFont="1" applyFill="1" applyBorder="1"/>
    <xf numFmtId="0" fontId="7" fillId="0" borderId="0" xfId="10" applyFont="1" applyFill="1" applyBorder="1"/>
    <xf numFmtId="0" fontId="8" fillId="0" borderId="0" xfId="14" applyFont="1" applyFill="1" applyBorder="1" applyAlignment="1">
      <alignment horizontal="center" vertical="center" wrapText="1"/>
    </xf>
    <xf numFmtId="0" fontId="8" fillId="4" borderId="4" xfId="10" applyFont="1" applyFill="1" applyBorder="1"/>
    <xf numFmtId="0" fontId="7" fillId="0" borderId="0" xfId="14" applyFont="1">
      <alignment vertical="center"/>
    </xf>
    <xf numFmtId="0" fontId="8" fillId="0" borderId="0" xfId="14" applyFont="1" applyAlignment="1">
      <alignment horizontal="centerContinuous" vertical="center"/>
    </xf>
    <xf numFmtId="0" fontId="7" fillId="0" borderId="0" xfId="14" applyFont="1" applyAlignment="1">
      <alignment horizontal="centerContinuous" vertical="center"/>
    </xf>
    <xf numFmtId="0" fontId="8" fillId="0" borderId="0" xfId="10" applyFont="1" applyBorder="1" applyAlignment="1">
      <alignment horizontal="centerContinuous" vertical="top"/>
    </xf>
    <xf numFmtId="0" fontId="7" fillId="0" borderId="0" xfId="10" applyFont="1" applyBorder="1" applyAlignment="1">
      <alignment horizontal="centerContinuous"/>
    </xf>
    <xf numFmtId="0" fontId="8" fillId="0" borderId="0" xfId="10" applyFont="1" applyBorder="1" applyAlignment="1">
      <alignment horizontal="centerContinuous"/>
    </xf>
    <xf numFmtId="0" fontId="7" fillId="6" borderId="0" xfId="10" applyFont="1" applyFill="1" applyBorder="1" applyAlignment="1">
      <alignment horizontal="centerContinuous"/>
    </xf>
    <xf numFmtId="0" fontId="8" fillId="0" borderId="0" xfId="14" applyFont="1" applyAlignment="1">
      <alignment horizontal="right" vertical="center"/>
    </xf>
    <xf numFmtId="0" fontId="8" fillId="0" borderId="0" xfId="14" applyFont="1">
      <alignment vertical="center"/>
    </xf>
    <xf numFmtId="0" fontId="7" fillId="6" borderId="0" xfId="14" applyFont="1" applyFill="1" applyBorder="1">
      <alignment vertical="center"/>
    </xf>
    <xf numFmtId="0" fontId="7" fillId="0" borderId="4" xfId="14" applyFont="1" applyBorder="1">
      <alignment vertical="center"/>
    </xf>
    <xf numFmtId="0" fontId="8" fillId="5" borderId="4" xfId="10" applyFont="1" applyFill="1" applyBorder="1" applyAlignment="1" applyProtection="1">
      <alignment horizontal="left"/>
    </xf>
    <xf numFmtId="0" fontId="7" fillId="5" borderId="4" xfId="10" applyFont="1" applyFill="1" applyBorder="1" applyAlignment="1" applyProtection="1">
      <alignment horizontal="left"/>
    </xf>
    <xf numFmtId="0" fontId="8" fillId="0" borderId="4" xfId="14" applyFont="1" applyBorder="1">
      <alignment vertical="center"/>
    </xf>
    <xf numFmtId="0" fontId="7" fillId="5" borderId="4" xfId="10" quotePrefix="1" applyFont="1" applyFill="1" applyBorder="1" applyAlignment="1">
      <alignment horizontal="left" vertical="top" wrapText="1"/>
    </xf>
    <xf numFmtId="0" fontId="7" fillId="5" borderId="4" xfId="10" applyFont="1" applyFill="1" applyBorder="1" applyAlignment="1" applyProtection="1">
      <alignment horizontal="left" wrapText="1"/>
    </xf>
    <xf numFmtId="0" fontId="15" fillId="0" borderId="0" xfId="10" applyFont="1" applyAlignment="1">
      <alignment horizontal="center" vertical="center"/>
    </xf>
    <xf numFmtId="0" fontId="16" fillId="0" borderId="0" xfId="14" applyFont="1">
      <alignment vertical="center"/>
    </xf>
    <xf numFmtId="0" fontId="12" fillId="0" borderId="0" xfId="14" applyFont="1" applyAlignment="1">
      <alignment horizontal="right" vertical="center"/>
    </xf>
    <xf numFmtId="0" fontId="7" fillId="0" borderId="0" xfId="14" applyFont="1" applyAlignment="1">
      <alignment vertical="center"/>
    </xf>
    <xf numFmtId="0" fontId="7" fillId="0" borderId="0" xfId="10" applyFont="1" applyBorder="1" applyAlignment="1">
      <alignment horizontal="center" vertical="top"/>
    </xf>
    <xf numFmtId="0" fontId="7" fillId="0" borderId="0" xfId="10" applyFont="1" applyBorder="1" applyAlignment="1"/>
    <xf numFmtId="0" fontId="7" fillId="0" borderId="0" xfId="10" applyFont="1" applyBorder="1" applyAlignment="1">
      <alignment vertical="top"/>
    </xf>
    <xf numFmtId="0" fontId="7" fillId="0" borderId="4" xfId="10" applyFont="1" applyBorder="1" applyAlignment="1">
      <alignment vertical="top"/>
    </xf>
    <xf numFmtId="0" fontId="7" fillId="0" borderId="4" xfId="10" applyFont="1" applyBorder="1" applyAlignment="1"/>
    <xf numFmtId="0" fontId="8" fillId="5" borderId="4" xfId="14" applyFont="1" applyFill="1" applyBorder="1" applyAlignment="1">
      <alignment horizontal="center" vertical="center" wrapText="1"/>
    </xf>
    <xf numFmtId="0" fontId="8" fillId="0" borderId="4" xfId="10" applyFont="1" applyBorder="1"/>
    <xf numFmtId="0" fontId="7" fillId="0" borderId="0" xfId="10" applyFont="1" applyFill="1" applyBorder="1" applyProtection="1"/>
    <xf numFmtId="0" fontId="8" fillId="0" borderId="0" xfId="10" applyFont="1"/>
    <xf numFmtId="0" fontId="24" fillId="0" borderId="0" xfId="10" applyFont="1" applyBorder="1" applyAlignment="1">
      <alignment horizontal="left"/>
    </xf>
    <xf numFmtId="0" fontId="7" fillId="0" borderId="0" xfId="10" applyFont="1" applyBorder="1" applyAlignment="1">
      <alignment horizontal="left"/>
    </xf>
    <xf numFmtId="166" fontId="7" fillId="0" borderId="0" xfId="10" applyNumberFormat="1" applyFont="1" applyFill="1" applyBorder="1" applyProtection="1"/>
    <xf numFmtId="0" fontId="7" fillId="0" borderId="0" xfId="10" applyFont="1" applyBorder="1" applyAlignment="1">
      <alignment horizontal="center" vertical="top" wrapText="1"/>
    </xf>
    <xf numFmtId="0" fontId="7" fillId="0" borderId="0" xfId="10" applyFont="1" applyBorder="1" applyAlignment="1">
      <alignment horizontal="center"/>
    </xf>
    <xf numFmtId="0" fontId="7" fillId="0" borderId="0" xfId="10" applyFont="1" applyBorder="1" applyAlignment="1">
      <alignment horizontal="justify" vertical="top" wrapText="1"/>
    </xf>
    <xf numFmtId="0" fontId="8" fillId="0" borderId="0" xfId="10" applyFont="1" applyFill="1" applyBorder="1" applyAlignment="1">
      <alignment horizontal="left" vertical="top"/>
    </xf>
    <xf numFmtId="0" fontId="8" fillId="0" borderId="0" xfId="10" applyFont="1" applyBorder="1" applyAlignment="1">
      <alignment horizontal="left"/>
    </xf>
    <xf numFmtId="0" fontId="8" fillId="5" borderId="0" xfId="10" applyFont="1" applyFill="1" applyBorder="1"/>
    <xf numFmtId="0" fontId="25" fillId="0" borderId="0" xfId="10" applyFont="1" applyBorder="1" applyAlignment="1">
      <alignment vertical="top" wrapText="1"/>
    </xf>
    <xf numFmtId="0" fontId="7" fillId="5" borderId="0" xfId="10" applyFont="1" applyFill="1" applyBorder="1" applyAlignment="1">
      <alignment wrapText="1"/>
    </xf>
    <xf numFmtId="0" fontId="8" fillId="0" borderId="0" xfId="14" applyFont="1" applyFill="1" applyBorder="1" applyAlignment="1">
      <alignment vertical="center" wrapText="1"/>
    </xf>
    <xf numFmtId="0" fontId="8" fillId="0" borderId="4" xfId="10" applyFont="1" applyFill="1" applyBorder="1" applyProtection="1"/>
    <xf numFmtId="0" fontId="7" fillId="0" borderId="4" xfId="10" applyFont="1" applyFill="1" applyBorder="1" applyAlignment="1" applyProtection="1">
      <alignment horizontal="left"/>
    </xf>
    <xf numFmtId="0" fontId="7" fillId="5" borderId="4" xfId="10" applyFont="1" applyFill="1" applyBorder="1" applyAlignment="1" applyProtection="1">
      <alignment vertical="top" wrapText="1"/>
    </xf>
    <xf numFmtId="0" fontId="8" fillId="5" borderId="4" xfId="10" applyFont="1" applyFill="1" applyBorder="1" applyAlignment="1" applyProtection="1">
      <alignment vertical="top" wrapText="1"/>
    </xf>
    <xf numFmtId="0" fontId="8" fillId="5" borderId="4" xfId="10" applyFont="1" applyFill="1" applyBorder="1" applyAlignment="1">
      <alignment horizontal="left" vertical="top" wrapText="1"/>
    </xf>
    <xf numFmtId="0" fontId="8" fillId="0" borderId="0" xfId="10" applyFont="1" applyBorder="1" applyAlignment="1">
      <alignment horizontal="right"/>
    </xf>
    <xf numFmtId="0" fontId="7" fillId="0" borderId="0" xfId="14" applyFont="1" applyFill="1" applyBorder="1">
      <alignment vertical="center"/>
    </xf>
    <xf numFmtId="0" fontId="8" fillId="0" borderId="0" xfId="10" applyFont="1" applyBorder="1" applyAlignment="1">
      <alignment vertical="center"/>
    </xf>
    <xf numFmtId="0" fontId="7" fillId="0" borderId="0" xfId="10" applyFont="1" applyFill="1" applyBorder="1" applyAlignment="1">
      <alignment horizontal="centerContinuous"/>
    </xf>
    <xf numFmtId="0" fontId="8" fillId="0" borderId="0" xfId="10" applyFont="1" applyFill="1" applyBorder="1" applyAlignment="1">
      <alignment horizontal="centerContinuous"/>
    </xf>
    <xf numFmtId="0" fontId="8" fillId="0" borderId="0" xfId="10" applyFont="1" applyBorder="1" applyAlignment="1">
      <alignment horizontal="left" vertical="top"/>
    </xf>
    <xf numFmtId="0" fontId="7" fillId="0" borderId="0" xfId="10" applyFont="1" applyAlignment="1"/>
    <xf numFmtId="0" fontId="7" fillId="0" borderId="0" xfId="10" applyFont="1" applyBorder="1" applyAlignment="1">
      <alignment horizontal="centerContinuous" vertical="top"/>
    </xf>
    <xf numFmtId="0" fontId="27" fillId="0" borderId="0" xfId="10" applyFont="1" applyFill="1" applyBorder="1"/>
    <xf numFmtId="0" fontId="8" fillId="0" borderId="0" xfId="10" applyFont="1" applyBorder="1" applyAlignment="1">
      <alignment horizontal="center"/>
    </xf>
    <xf numFmtId="0" fontId="8" fillId="0" borderId="4" xfId="10" applyFont="1" applyBorder="1" applyAlignment="1">
      <alignment vertical="top"/>
    </xf>
    <xf numFmtId="0" fontId="9" fillId="0" borderId="0" xfId="14" applyFont="1">
      <alignment vertical="center"/>
    </xf>
    <xf numFmtId="0" fontId="10" fillId="0" borderId="0" xfId="14" applyFont="1">
      <alignment vertical="center"/>
    </xf>
    <xf numFmtId="0" fontId="9" fillId="0" borderId="0" xfId="14" applyFont="1" applyFill="1">
      <alignment vertical="center"/>
    </xf>
    <xf numFmtId="0" fontId="10" fillId="0" borderId="0" xfId="14" applyFont="1" applyFill="1" applyBorder="1">
      <alignment vertical="center"/>
    </xf>
    <xf numFmtId="0" fontId="9" fillId="0" borderId="0" xfId="14" applyFont="1" applyFill="1" applyBorder="1">
      <alignment vertical="center"/>
    </xf>
    <xf numFmtId="0" fontId="7" fillId="6" borderId="0" xfId="10" applyFont="1" applyFill="1" applyBorder="1"/>
    <xf numFmtId="0" fontId="27" fillId="0" borderId="0" xfId="14" applyFont="1" applyFill="1">
      <alignment vertical="center"/>
    </xf>
    <xf numFmtId="0" fontId="8" fillId="0" borderId="0" xfId="10" applyFont="1" applyBorder="1" applyAlignment="1"/>
    <xf numFmtId="0" fontId="8" fillId="0" borderId="0" xfId="14" applyFont="1" applyFill="1" applyBorder="1" applyAlignment="1">
      <alignment horizontal="left" vertical="center"/>
    </xf>
    <xf numFmtId="0" fontId="24" fillId="0" borderId="4" xfId="10" applyFont="1" applyBorder="1" applyAlignment="1">
      <alignment horizontal="left"/>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0" borderId="0" xfId="10" applyFont="1" applyBorder="1" applyAlignment="1">
      <alignment horizontal="center" vertical="top"/>
    </xf>
    <xf numFmtId="0" fontId="10" fillId="0" borderId="0" xfId="10" applyFont="1" applyBorder="1" applyAlignment="1">
      <alignment horizontal="center" vertical="center"/>
    </xf>
    <xf numFmtId="0" fontId="7" fillId="0" borderId="0" xfId="10" applyFont="1" applyBorder="1" applyAlignment="1">
      <alignment vertical="center"/>
    </xf>
    <xf numFmtId="0" fontId="7" fillId="0" borderId="4" xfId="10" applyFont="1" applyFill="1" applyBorder="1" applyAlignment="1" applyProtection="1">
      <alignment horizontal="left" vertical="center"/>
    </xf>
    <xf numFmtId="0" fontId="7" fillId="0" borderId="0" xfId="10" applyFont="1" applyFill="1" applyBorder="1" applyAlignment="1">
      <alignment vertical="center"/>
    </xf>
    <xf numFmtId="0" fontId="8" fillId="0" borderId="0" xfId="10" applyFont="1" applyBorder="1" applyAlignment="1">
      <alignment horizontal="center" vertical="center"/>
    </xf>
    <xf numFmtId="0" fontId="9" fillId="0" borderId="0" xfId="10" applyFont="1"/>
    <xf numFmtId="0" fontId="7" fillId="0" borderId="4" xfId="10" applyFont="1" applyBorder="1" applyAlignment="1">
      <alignment horizontal="center" vertical="top"/>
    </xf>
    <xf numFmtId="0" fontId="7" fillId="0" borderId="0" xfId="10" applyFont="1" applyAlignment="1">
      <alignment vertical="center"/>
    </xf>
    <xf numFmtId="0" fontId="8" fillId="0" borderId="4" xfId="10" applyFont="1" applyBorder="1" applyAlignment="1">
      <alignment horizontal="left" vertical="top"/>
    </xf>
    <xf numFmtId="0" fontId="7" fillId="0" borderId="0" xfId="14" applyFont="1" applyAlignment="1">
      <alignment horizontal="center" vertical="center"/>
    </xf>
    <xf numFmtId="0" fontId="7" fillId="0" borderId="4" xfId="14" applyFont="1" applyBorder="1" applyAlignment="1">
      <alignment horizontal="center" vertical="center"/>
    </xf>
    <xf numFmtId="0" fontId="8" fillId="0" borderId="4" xfId="14" applyFont="1" applyBorder="1" applyAlignment="1">
      <alignment horizontal="center" vertical="center"/>
    </xf>
    <xf numFmtId="0" fontId="13" fillId="0" borderId="0" xfId="14" applyFont="1" applyAlignment="1">
      <alignment horizontal="left" vertical="center"/>
    </xf>
    <xf numFmtId="0" fontId="7" fillId="0" borderId="4" xfId="14" applyFont="1" applyBorder="1" applyAlignment="1">
      <alignment vertical="top" wrapText="1"/>
    </xf>
    <xf numFmtId="0" fontId="7" fillId="0" borderId="4" xfId="14" applyFont="1" applyBorder="1" applyAlignment="1">
      <alignment horizontal="center" vertical="top" wrapText="1"/>
    </xf>
    <xf numFmtId="0" fontId="8" fillId="0" borderId="4" xfId="14" applyFont="1" applyBorder="1" applyAlignment="1">
      <alignment vertical="top" wrapText="1"/>
    </xf>
    <xf numFmtId="0" fontId="8" fillId="4" borderId="4" xfId="10" applyFont="1" applyFill="1" applyBorder="1" applyAlignment="1">
      <alignment vertical="top" wrapText="1"/>
    </xf>
    <xf numFmtId="16" fontId="8" fillId="4" borderId="4" xfId="10" applyNumberFormat="1" applyFont="1" applyFill="1" applyBorder="1" applyAlignment="1">
      <alignment horizontal="center" vertical="center" wrapText="1"/>
    </xf>
    <xf numFmtId="0" fontId="8" fillId="0" borderId="4" xfId="10" applyFont="1" applyFill="1" applyBorder="1" applyAlignment="1" applyProtection="1">
      <alignment vertical="top" wrapText="1"/>
    </xf>
    <xf numFmtId="0" fontId="17" fillId="4" borderId="4" xfId="10" applyFill="1" applyBorder="1" applyAlignment="1">
      <alignment horizontal="center" vertical="center" wrapText="1"/>
    </xf>
    <xf numFmtId="0" fontId="8" fillId="0" borderId="4" xfId="10" applyFont="1" applyBorder="1" applyAlignment="1"/>
    <xf numFmtId="0" fontId="9" fillId="0" borderId="4" xfId="14" applyFont="1" applyFill="1" applyBorder="1" applyAlignment="1">
      <alignment horizontal="center" vertical="center"/>
    </xf>
    <xf numFmtId="0" fontId="10" fillId="0" borderId="4" xfId="10" applyFont="1" applyFill="1" applyBorder="1" applyAlignment="1">
      <alignment horizontal="center" vertical="center" wrapText="1"/>
    </xf>
    <xf numFmtId="0" fontId="10" fillId="0" borderId="4" xfId="10" applyFont="1" applyFill="1" applyBorder="1" applyAlignment="1">
      <alignment horizontal="center" vertical="center"/>
    </xf>
    <xf numFmtId="0" fontId="9" fillId="0" borderId="4" xfId="14" applyFont="1" applyBorder="1">
      <alignment vertical="center"/>
    </xf>
    <xf numFmtId="0" fontId="9" fillId="0" borderId="0" xfId="14" applyFont="1" applyAlignment="1">
      <alignment horizontal="center" vertical="center"/>
    </xf>
    <xf numFmtId="0" fontId="10" fillId="0" borderId="0" xfId="10" applyFont="1"/>
    <xf numFmtId="0" fontId="9" fillId="0" borderId="0" xfId="10" applyFont="1" applyAlignment="1">
      <alignment vertical="center"/>
    </xf>
    <xf numFmtId="0" fontId="17" fillId="0" borderId="0" xfId="10" applyAlignment="1">
      <alignment vertical="center"/>
    </xf>
    <xf numFmtId="0" fontId="8" fillId="0" borderId="4" xfId="14" applyFont="1" applyBorder="1" applyAlignment="1">
      <alignment horizontal="center" vertical="top" wrapText="1"/>
    </xf>
    <xf numFmtId="0" fontId="7" fillId="0" borderId="4" xfId="14" applyFont="1" applyFill="1" applyBorder="1">
      <alignment vertical="center"/>
    </xf>
    <xf numFmtId="0" fontId="7" fillId="0" borderId="4" xfId="14" applyFont="1" applyFill="1" applyBorder="1" applyAlignment="1">
      <alignment vertical="top" wrapText="1"/>
    </xf>
    <xf numFmtId="0" fontId="16" fillId="0" borderId="4" xfId="14" applyFont="1" applyBorder="1">
      <alignment vertical="center"/>
    </xf>
    <xf numFmtId="0" fontId="16" fillId="0" borderId="4" xfId="14" applyFont="1" applyBorder="1" applyAlignment="1">
      <alignment horizontal="center" vertical="center"/>
    </xf>
    <xf numFmtId="0" fontId="16" fillId="0" borderId="4" xfId="14" applyFont="1" applyBorder="1" applyAlignment="1">
      <alignment vertical="top" wrapText="1"/>
    </xf>
    <xf numFmtId="0" fontId="30" fillId="0" borderId="4" xfId="19" applyFont="1" applyBorder="1" applyAlignment="1">
      <alignment vertical="center"/>
    </xf>
    <xf numFmtId="0" fontId="30" fillId="0" borderId="4" xfId="19" applyFont="1" applyBorder="1" applyAlignment="1">
      <alignment horizontal="center" vertical="center"/>
    </xf>
    <xf numFmtId="0" fontId="29" fillId="0" borderId="4" xfId="19" applyFont="1" applyBorder="1" applyAlignment="1">
      <alignment vertical="center"/>
    </xf>
    <xf numFmtId="0" fontId="7" fillId="0" borderId="4" xfId="14" applyFont="1" applyBorder="1" applyAlignment="1">
      <alignment horizontal="left" vertical="center"/>
    </xf>
    <xf numFmtId="0" fontId="7" fillId="0" borderId="4" xfId="14" applyFont="1" applyFill="1" applyBorder="1" applyAlignment="1">
      <alignment horizontal="left" vertical="center"/>
    </xf>
    <xf numFmtId="0" fontId="7" fillId="0" borderId="0" xfId="10" applyFont="1" applyAlignment="1">
      <alignment vertical="top"/>
    </xf>
    <xf numFmtId="0" fontId="8" fillId="0" borderId="0" xfId="10" applyFont="1" applyAlignment="1">
      <alignment horizontal="center"/>
    </xf>
    <xf numFmtId="0" fontId="8" fillId="0" borderId="4" xfId="10" applyFont="1" applyBorder="1" applyAlignment="1">
      <alignment horizontal="center" vertical="center"/>
    </xf>
    <xf numFmtId="0" fontId="7" fillId="0" borderId="4" xfId="10" applyFont="1" applyBorder="1" applyAlignment="1">
      <alignment horizontal="center"/>
    </xf>
    <xf numFmtId="0" fontId="17" fillId="0" borderId="0" xfId="10" applyAlignment="1">
      <alignment horizontal="center" vertical="center"/>
    </xf>
    <xf numFmtId="0" fontId="8" fillId="0" borderId="0" xfId="14" applyFont="1" applyAlignment="1">
      <alignment horizontal="center" vertical="center"/>
    </xf>
    <xf numFmtId="0" fontId="8" fillId="4"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7" fillId="5" borderId="4" xfId="10" applyFont="1" applyFill="1" applyBorder="1" applyAlignment="1">
      <alignment horizontal="center" vertical="top"/>
    </xf>
    <xf numFmtId="0" fontId="7" fillId="5" borderId="4" xfId="14" applyFont="1" applyFill="1" applyBorder="1">
      <alignment vertical="center"/>
    </xf>
    <xf numFmtId="0" fontId="8" fillId="5" borderId="4" xfId="10" applyFont="1" applyFill="1" applyBorder="1" applyAlignment="1" applyProtection="1">
      <alignment horizontal="left" vertical="top" wrapText="1"/>
    </xf>
    <xf numFmtId="0" fontId="7" fillId="5" borderId="4" xfId="10" applyFont="1" applyFill="1" applyBorder="1" applyAlignment="1">
      <alignment horizontal="center"/>
    </xf>
    <xf numFmtId="0" fontId="8" fillId="5" borderId="4" xfId="10" applyFont="1" applyFill="1" applyBorder="1" applyAlignment="1">
      <alignment horizontal="center"/>
    </xf>
    <xf numFmtId="0" fontId="8" fillId="5" borderId="4" xfId="14" quotePrefix="1" applyFont="1" applyFill="1" applyBorder="1" applyAlignment="1">
      <alignment horizontal="center" vertical="center" wrapText="1"/>
    </xf>
    <xf numFmtId="0" fontId="8" fillId="5" borderId="4" xfId="14" applyFont="1" applyFill="1" applyBorder="1" applyAlignment="1">
      <alignment horizontal="left" vertical="center" wrapText="1"/>
    </xf>
    <xf numFmtId="0" fontId="7" fillId="5" borderId="4" xfId="14" quotePrefix="1" applyFont="1" applyFill="1" applyBorder="1" applyAlignment="1">
      <alignment horizontal="center" vertical="center" wrapText="1"/>
    </xf>
    <xf numFmtId="0" fontId="7" fillId="5" borderId="4" xfId="14" applyFont="1" applyFill="1" applyBorder="1" applyAlignment="1">
      <alignment horizontal="center" vertical="center" wrapText="1"/>
    </xf>
    <xf numFmtId="0" fontId="7" fillId="6" borderId="4" xfId="14" applyFont="1" applyFill="1" applyBorder="1" applyAlignment="1">
      <alignment horizontal="left" vertical="center" wrapText="1"/>
    </xf>
    <xf numFmtId="0" fontId="7" fillId="5" borderId="4" xfId="14" applyFont="1" applyFill="1" applyBorder="1" applyAlignment="1">
      <alignment horizontal="left" vertical="center" wrapText="1"/>
    </xf>
    <xf numFmtId="0" fontId="8" fillId="0" borderId="4" xfId="10" applyFont="1" applyBorder="1" applyAlignment="1">
      <alignment vertical="top" wrapText="1"/>
    </xf>
    <xf numFmtId="0" fontId="7" fillId="0" borderId="4" xfId="10" applyFont="1" applyFill="1" applyBorder="1" applyProtection="1"/>
    <xf numFmtId="0" fontId="8" fillId="5" borderId="4" xfId="10" applyFont="1" applyFill="1" applyBorder="1" applyAlignment="1">
      <alignment horizontal="center" vertical="center"/>
    </xf>
    <xf numFmtId="0" fontId="8" fillId="5" borderId="4" xfId="10" applyFont="1" applyFill="1" applyBorder="1" applyAlignment="1">
      <alignment horizontal="center" vertical="top"/>
    </xf>
    <xf numFmtId="0" fontId="7" fillId="5" borderId="4" xfId="14" applyFont="1" applyFill="1" applyBorder="1" applyAlignment="1">
      <alignment vertical="center" wrapText="1"/>
    </xf>
    <xf numFmtId="0" fontId="7" fillId="0" borderId="4" xfId="14" applyFont="1" applyFill="1" applyBorder="1" applyAlignment="1">
      <alignment vertical="center" wrapText="1"/>
    </xf>
    <xf numFmtId="0" fontId="8" fillId="5" borderId="4" xfId="10" quotePrefix="1" applyFont="1" applyFill="1" applyBorder="1" applyAlignment="1">
      <alignment horizontal="center" vertical="top" wrapText="1"/>
    </xf>
    <xf numFmtId="0" fontId="8" fillId="0" borderId="0" xfId="10" applyFont="1" applyBorder="1" applyAlignment="1">
      <alignment horizontal="left" vertical="center"/>
    </xf>
    <xf numFmtId="0" fontId="8" fillId="0" borderId="0" xfId="10" applyFont="1" applyBorder="1" applyAlignment="1">
      <alignment horizontal="centerContinuous" vertical="center"/>
    </xf>
    <xf numFmtId="0" fontId="7" fillId="0" borderId="0" xfId="10" applyFont="1" applyBorder="1" applyAlignment="1">
      <alignment horizontal="centerContinuous" vertical="center"/>
    </xf>
    <xf numFmtId="0" fontId="7" fillId="5" borderId="4" xfId="10" applyFont="1" applyFill="1" applyBorder="1" applyAlignment="1">
      <alignment horizontal="center" vertical="center"/>
    </xf>
    <xf numFmtId="0" fontId="7" fillId="5" borderId="4" xfId="10" applyFont="1" applyFill="1" applyBorder="1" applyAlignment="1" applyProtection="1">
      <alignment vertical="center" wrapText="1"/>
    </xf>
    <xf numFmtId="0" fontId="8" fillId="5" borderId="4" xfId="10" applyFont="1" applyFill="1" applyBorder="1" applyAlignment="1" applyProtection="1">
      <alignment horizontal="left" vertical="center" wrapText="1"/>
    </xf>
    <xf numFmtId="0" fontId="7" fillId="0" borderId="4" xfId="10" applyFont="1" applyBorder="1" applyAlignment="1">
      <alignment vertical="center"/>
    </xf>
    <xf numFmtId="0" fontId="7" fillId="5" borderId="0" xfId="10" applyFont="1" applyFill="1" applyBorder="1" applyAlignment="1">
      <alignment vertical="center"/>
    </xf>
    <xf numFmtId="0" fontId="7" fillId="0" borderId="0" xfId="10" applyFont="1" applyBorder="1" applyAlignment="1">
      <alignment horizontal="left" vertical="center"/>
    </xf>
    <xf numFmtId="0" fontId="24" fillId="0" borderId="0" xfId="10" applyFont="1" applyBorder="1" applyAlignment="1">
      <alignment horizontal="left" vertical="center"/>
    </xf>
    <xf numFmtId="166" fontId="7" fillId="0" borderId="0" xfId="10" applyNumberFormat="1" applyFont="1" applyFill="1" applyBorder="1" applyAlignment="1" applyProtection="1">
      <alignment vertical="center"/>
    </xf>
    <xf numFmtId="0" fontId="7" fillId="0" borderId="4" xfId="10" applyFont="1" applyBorder="1" applyAlignment="1">
      <alignment horizontal="center" vertical="center"/>
    </xf>
    <xf numFmtId="0" fontId="8" fillId="5" borderId="4" xfId="10" applyFont="1" applyFill="1" applyBorder="1" applyAlignment="1" applyProtection="1">
      <alignment vertical="center" wrapText="1"/>
    </xf>
    <xf numFmtId="0" fontId="30" fillId="6" borderId="9" xfId="10" applyFont="1" applyFill="1" applyBorder="1"/>
    <xf numFmtId="0" fontId="30" fillId="6" borderId="11" xfId="10" applyFont="1" applyFill="1" applyBorder="1"/>
    <xf numFmtId="0" fontId="30" fillId="6" borderId="0" xfId="10" applyFont="1" applyFill="1" applyBorder="1"/>
    <xf numFmtId="0" fontId="30" fillId="6" borderId="0" xfId="10" applyFont="1" applyFill="1"/>
    <xf numFmtId="0" fontId="30" fillId="6" borderId="12" xfId="10" applyFont="1" applyFill="1" applyBorder="1"/>
    <xf numFmtId="0" fontId="29" fillId="6" borderId="0" xfId="10" applyFont="1" applyFill="1" applyBorder="1" applyAlignment="1">
      <alignment horizontal="left" vertical="top"/>
    </xf>
    <xf numFmtId="0" fontId="8" fillId="5" borderId="0" xfId="14" applyFont="1" applyFill="1" applyBorder="1" applyAlignment="1">
      <alignment horizontal="center" vertical="center" wrapText="1"/>
    </xf>
    <xf numFmtId="0" fontId="7" fillId="0" borderId="0" xfId="14" applyFont="1" applyAlignment="1"/>
    <xf numFmtId="0" fontId="8" fillId="5" borderId="4" xfId="14" quotePrefix="1" applyFont="1" applyFill="1" applyBorder="1" applyAlignment="1">
      <alignment horizontal="center" wrapText="1"/>
    </xf>
    <xf numFmtId="0" fontId="8" fillId="5" borderId="0" xfId="10" applyFont="1" applyFill="1" applyBorder="1" applyAlignment="1">
      <alignment vertical="center"/>
    </xf>
    <xf numFmtId="0" fontId="7" fillId="0" borderId="4" xfId="10" applyFont="1" applyFill="1" applyBorder="1" applyAlignment="1" applyProtection="1">
      <alignment horizontal="center" vertical="center"/>
    </xf>
    <xf numFmtId="0" fontId="25" fillId="0" borderId="4" xfId="14"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8" fillId="0" borderId="4" xfId="10" applyFont="1" applyFill="1" applyBorder="1" applyAlignment="1" applyProtection="1">
      <alignment horizontal="center" vertical="center" wrapText="1"/>
    </xf>
    <xf numFmtId="0" fontId="8" fillId="0" borderId="4" xfId="10" applyFont="1" applyFill="1" applyBorder="1" applyAlignment="1" applyProtection="1">
      <alignment horizontal="left" vertical="center"/>
    </xf>
    <xf numFmtId="0" fontId="7" fillId="0" borderId="4" xfId="10" applyFont="1" applyBorder="1" applyAlignment="1">
      <alignment vertical="top" wrapText="1"/>
    </xf>
    <xf numFmtId="0" fontId="8" fillId="0" borderId="4" xfId="10" applyFont="1" applyBorder="1" applyAlignment="1">
      <alignment horizontal="center" vertical="top"/>
    </xf>
    <xf numFmtId="0" fontId="7" fillId="4" borderId="4" xfId="10" applyFont="1" applyFill="1" applyBorder="1" applyAlignment="1">
      <alignment horizontal="center"/>
    </xf>
    <xf numFmtId="0" fontId="7" fillId="6" borderId="4" xfId="10" applyFont="1" applyFill="1" applyBorder="1" applyAlignment="1" applyProtection="1">
      <alignment horizontal="left"/>
    </xf>
    <xf numFmtId="0" fontId="8" fillId="4" borderId="7" xfId="14" applyFont="1" applyFill="1" applyBorder="1" applyAlignment="1">
      <alignment vertical="center" wrapText="1"/>
    </xf>
    <xf numFmtId="0" fontId="8" fillId="4" borderId="7" xfId="14" applyFont="1" applyFill="1" applyBorder="1" applyAlignment="1">
      <alignment vertical="center"/>
    </xf>
    <xf numFmtId="0" fontId="8" fillId="0" borderId="0" xfId="14" applyFont="1" applyAlignment="1">
      <alignment vertical="center"/>
    </xf>
    <xf numFmtId="0" fontId="8" fillId="4" borderId="4" xfId="14" applyFont="1" applyFill="1" applyBorder="1" applyAlignment="1">
      <alignment horizontal="center" vertical="center" wrapText="1"/>
    </xf>
    <xf numFmtId="0" fontId="14" fillId="0" borderId="0" xfId="10" applyFont="1" applyFill="1" applyBorder="1"/>
    <xf numFmtId="0" fontId="9" fillId="0" borderId="0" xfId="10" applyFont="1" applyFill="1" applyBorder="1"/>
    <xf numFmtId="0" fontId="9" fillId="0" borderId="0" xfId="10" applyFont="1" applyFill="1" applyBorder="1" applyAlignment="1">
      <alignment horizontal="centerContinuous"/>
    </xf>
    <xf numFmtId="0" fontId="9" fillId="0" borderId="0" xfId="10" applyFont="1" applyFill="1" applyBorder="1" applyAlignment="1">
      <alignment horizontal="centerContinuous" vertical="top"/>
    </xf>
    <xf numFmtId="0" fontId="10" fillId="0" borderId="0" xfId="10" applyFont="1" applyFill="1" applyBorder="1" applyAlignment="1">
      <alignment horizontal="centerContinuous"/>
    </xf>
    <xf numFmtId="0" fontId="10" fillId="7" borderId="7" xfId="0" applyFont="1" applyFill="1" applyBorder="1" applyAlignment="1">
      <alignment horizontal="center" vertical="center" wrapText="1"/>
    </xf>
    <xf numFmtId="0" fontId="10" fillId="7"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7" xfId="0" applyFont="1" applyFill="1" applyBorder="1" applyAlignment="1">
      <alignment vertical="center" wrapText="1"/>
    </xf>
    <xf numFmtId="0" fontId="9" fillId="0" borderId="4" xfId="0" applyFont="1" applyFill="1" applyBorder="1" applyAlignment="1">
      <alignment vertical="center" wrapText="1"/>
    </xf>
    <xf numFmtId="0" fontId="10" fillId="0" borderId="8" xfId="0" applyFont="1" applyFill="1" applyBorder="1" applyAlignment="1">
      <alignment vertical="center" wrapText="1"/>
    </xf>
    <xf numFmtId="0" fontId="10" fillId="0" borderId="4" xfId="0" applyFont="1" applyFill="1" applyBorder="1" applyAlignment="1">
      <alignment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vertical="center"/>
    </xf>
    <xf numFmtId="0" fontId="9" fillId="0" borderId="0" xfId="10" applyFont="1" applyFill="1" applyBorder="1" applyAlignment="1">
      <alignment horizontal="center"/>
    </xf>
    <xf numFmtId="0" fontId="9" fillId="0" borderId="0" xfId="10" applyFont="1" applyFill="1" applyBorder="1" applyAlignment="1">
      <alignment horizontal="center" vertical="top"/>
    </xf>
    <xf numFmtId="0" fontId="10" fillId="0" borderId="0" xfId="10" applyFont="1" applyFill="1" applyBorder="1" applyAlignment="1">
      <alignment horizontal="center"/>
    </xf>
    <xf numFmtId="0" fontId="10" fillId="0" borderId="0" xfId="14" applyFont="1" applyFill="1">
      <alignment vertical="center"/>
    </xf>
    <xf numFmtId="0" fontId="8" fillId="4" borderId="4" xfId="14" applyFont="1" applyFill="1" applyBorder="1" applyAlignment="1">
      <alignment horizontal="center" vertical="center" wrapText="1"/>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5" borderId="0" xfId="10" applyFont="1" applyFill="1" applyBorder="1" applyAlignment="1">
      <alignment horizontal="center" vertical="center"/>
    </xf>
    <xf numFmtId="0" fontId="7" fillId="5" borderId="0" xfId="14" applyFont="1" applyFill="1" applyBorder="1">
      <alignment vertical="center"/>
    </xf>
    <xf numFmtId="0" fontId="7" fillId="9" borderId="4" xfId="14" applyFont="1" applyFill="1" applyBorder="1">
      <alignment vertical="center"/>
    </xf>
    <xf numFmtId="0" fontId="7" fillId="0" borderId="0" xfId="14" applyFont="1" applyBorder="1">
      <alignment vertical="center"/>
    </xf>
    <xf numFmtId="0" fontId="9" fillId="0" borderId="0" xfId="10" applyFont="1" applyAlignment="1">
      <alignment vertical="center" wrapText="1"/>
    </xf>
    <xf numFmtId="0" fontId="17" fillId="0" borderId="0" xfId="10" applyAlignment="1">
      <alignment horizontal="center" vertical="center"/>
    </xf>
    <xf numFmtId="0" fontId="8" fillId="0" borderId="0" xfId="10" applyFont="1" applyBorder="1" applyAlignment="1">
      <alignment horizontal="center" vertical="center"/>
    </xf>
    <xf numFmtId="0" fontId="8" fillId="0" borderId="0" xfId="14" applyFont="1" applyBorder="1">
      <alignment vertical="center"/>
    </xf>
    <xf numFmtId="0" fontId="16" fillId="0" borderId="4" xfId="14" applyFont="1" applyBorder="1" applyAlignment="1">
      <alignment vertical="top"/>
    </xf>
    <xf numFmtId="0" fontId="8" fillId="4" borderId="4" xfId="14" applyFont="1" applyFill="1" applyBorder="1" applyAlignment="1">
      <alignment horizontal="center" vertical="center" wrapText="1"/>
    </xf>
    <xf numFmtId="0" fontId="30" fillId="6" borderId="0" xfId="10" applyFont="1" applyFill="1" applyAlignment="1">
      <alignment vertical="center"/>
    </xf>
    <xf numFmtId="0" fontId="8" fillId="0" borderId="0" xfId="10" applyFont="1" applyBorder="1" applyAlignment="1">
      <alignment vertical="top"/>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Border="1" applyAlignment="1">
      <alignment horizontal="center" vertical="top"/>
    </xf>
    <xf numFmtId="0" fontId="11" fillId="0" borderId="0" xfId="10" applyFont="1" applyFill="1" applyBorder="1"/>
    <xf numFmtId="0" fontId="26" fillId="0" borderId="0" xfId="10" applyFont="1" applyFill="1" applyBorder="1"/>
    <xf numFmtId="0" fontId="8" fillId="0" borderId="0" xfId="10" applyFont="1" applyFill="1" applyBorder="1" applyAlignment="1" applyProtection="1">
      <alignment vertical="top" wrapText="1"/>
    </xf>
    <xf numFmtId="0" fontId="25" fillId="0" borderId="0" xfId="10" applyFont="1"/>
    <xf numFmtId="0" fontId="37" fillId="0" borderId="0" xfId="10" applyFont="1"/>
    <xf numFmtId="0" fontId="7" fillId="0" borderId="4" xfId="14"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4" xfId="10" applyFont="1" applyFill="1" applyBorder="1" applyAlignment="1">
      <alignment horizontal="center" vertical="center"/>
    </xf>
    <xf numFmtId="0" fontId="8" fillId="0" borderId="4" xfId="14" applyFont="1" applyFill="1" applyBorder="1">
      <alignment vertical="center"/>
    </xf>
    <xf numFmtId="0" fontId="25" fillId="0" borderId="0" xfId="10" applyFont="1" applyAlignment="1">
      <alignment vertical="center"/>
    </xf>
    <xf numFmtId="0" fontId="8" fillId="0" borderId="0" xfId="14" applyFont="1" applyBorder="1" applyAlignment="1">
      <alignment horizontal="center" vertical="top" wrapText="1"/>
    </xf>
    <xf numFmtId="0" fontId="8" fillId="0" borderId="0" xfId="14" applyFont="1" applyBorder="1" applyAlignment="1">
      <alignment vertical="top" wrapText="1"/>
    </xf>
    <xf numFmtId="170" fontId="36" fillId="0" borderId="4" xfId="64" applyNumberFormat="1" applyFont="1" applyBorder="1"/>
    <xf numFmtId="170" fontId="38" fillId="10" borderId="4" xfId="64" applyNumberFormat="1" applyFont="1" applyFill="1" applyBorder="1"/>
    <xf numFmtId="170" fontId="36" fillId="13" borderId="4" xfId="64" applyNumberFormat="1" applyFont="1" applyFill="1" applyBorder="1"/>
    <xf numFmtId="165" fontId="38" fillId="10" borderId="4" xfId="64" applyFont="1" applyFill="1" applyBorder="1"/>
    <xf numFmtId="0" fontId="7" fillId="0" borderId="4" xfId="14" applyFont="1" applyBorder="1" applyAlignment="1">
      <alignment horizontal="center" vertical="center" wrapText="1"/>
    </xf>
    <xf numFmtId="0" fontId="7" fillId="0" borderId="0" xfId="14" applyFont="1" applyAlignment="1">
      <alignment horizontal="left" vertical="center"/>
    </xf>
    <xf numFmtId="0" fontId="7" fillId="0" borderId="0" xfId="0" applyFont="1"/>
    <xf numFmtId="0" fontId="39" fillId="0" borderId="0" xfId="14" applyFont="1" applyAlignment="1">
      <alignment horizontal="left"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170" fontId="36" fillId="6" borderId="4" xfId="64" applyNumberFormat="1" applyFont="1" applyFill="1" applyBorder="1"/>
    <xf numFmtId="170" fontId="36" fillId="8" borderId="4" xfId="64" applyNumberFormat="1" applyFont="1" applyFill="1" applyBorder="1"/>
    <xf numFmtId="0" fontId="11" fillId="0" borderId="0" xfId="10" applyFont="1" applyAlignment="1">
      <alignment horizontal="left"/>
    </xf>
    <xf numFmtId="0" fontId="8" fillId="0" borderId="0" xfId="10" applyFont="1" applyAlignment="1">
      <alignment horizontal="right"/>
    </xf>
    <xf numFmtId="0" fontId="8" fillId="4" borderId="4" xfId="68" applyFont="1" applyFill="1" applyBorder="1" applyAlignment="1">
      <alignment horizontal="center" vertical="center" wrapText="1"/>
    </xf>
    <xf numFmtId="0" fontId="7" fillId="6" borderId="0" xfId="68" applyFont="1" applyFill="1">
      <alignment vertical="center"/>
    </xf>
    <xf numFmtId="0" fontId="24" fillId="0" borderId="0" xfId="10" applyFont="1" applyAlignment="1">
      <alignment horizontal="left"/>
    </xf>
    <xf numFmtId="0" fontId="8" fillId="4" borderId="4" xfId="31" quotePrefix="1" applyFont="1" applyFill="1" applyBorder="1" applyAlignment="1">
      <alignment horizontal="center" vertical="center" wrapText="1"/>
    </xf>
    <xf numFmtId="0" fontId="8" fillId="0" borderId="0" xfId="10" applyFont="1" applyAlignment="1">
      <alignment horizontal="left" vertical="top"/>
    </xf>
    <xf numFmtId="0" fontId="8" fillId="6" borderId="0" xfId="31" applyFont="1" applyFill="1" applyAlignment="1">
      <alignment horizontal="left" vertical="top"/>
    </xf>
    <xf numFmtId="0" fontId="8" fillId="6" borderId="0" xfId="10" applyFont="1" applyFill="1" applyAlignment="1">
      <alignment horizontal="left" vertical="top"/>
    </xf>
    <xf numFmtId="0" fontId="24" fillId="6" borderId="0" xfId="10" applyFont="1" applyFill="1" applyAlignment="1">
      <alignment horizontal="left"/>
    </xf>
    <xf numFmtId="0" fontId="7" fillId="6" borderId="0" xfId="14" applyFont="1" applyFill="1">
      <alignment vertical="center"/>
    </xf>
    <xf numFmtId="0" fontId="7" fillId="6" borderId="4" xfId="10" applyFont="1" applyFill="1" applyBorder="1"/>
    <xf numFmtId="0" fontId="7" fillId="0" borderId="0" xfId="68" applyFont="1">
      <alignment vertical="center"/>
    </xf>
    <xf numFmtId="0" fontId="7" fillId="0" borderId="4" xfId="68" applyFont="1" applyBorder="1">
      <alignment vertical="center"/>
    </xf>
    <xf numFmtId="0" fontId="7" fillId="0" borderId="4" xfId="68" applyFont="1" applyBorder="1" applyAlignment="1">
      <alignment horizontal="center" vertical="center"/>
    </xf>
    <xf numFmtId="0" fontId="8" fillId="0" borderId="4" xfId="68" applyFont="1" applyBorder="1">
      <alignment vertical="center"/>
    </xf>
    <xf numFmtId="0" fontId="8" fillId="0" borderId="0" xfId="68" applyFont="1">
      <alignment vertical="center"/>
    </xf>
    <xf numFmtId="0" fontId="8" fillId="0" borderId="4" xfId="31" applyFont="1" applyBorder="1" applyAlignment="1">
      <alignment horizontal="center" vertical="center" wrapText="1"/>
    </xf>
    <xf numFmtId="0" fontId="8" fillId="0" borderId="7" xfId="31" applyFont="1" applyBorder="1" applyAlignment="1">
      <alignment horizontal="center" vertical="center" wrapText="1"/>
    </xf>
    <xf numFmtId="0" fontId="8" fillId="0" borderId="6" xfId="68" applyFont="1" applyBorder="1" applyAlignment="1">
      <alignment horizontal="center" vertical="center"/>
    </xf>
    <xf numFmtId="0" fontId="8" fillId="7" borderId="4" xfId="31" applyFont="1" applyFill="1" applyBorder="1" applyAlignment="1">
      <alignment horizontal="center" vertical="center" wrapText="1"/>
    </xf>
    <xf numFmtId="0" fontId="8" fillId="7" borderId="7" xfId="31" applyFont="1" applyFill="1" applyBorder="1" applyAlignment="1">
      <alignment horizontal="center" vertical="center" wrapText="1"/>
    </xf>
    <xf numFmtId="0" fontId="7" fillId="0" borderId="0" xfId="68" applyFont="1" applyAlignment="1">
      <alignment horizontal="center" vertical="center"/>
    </xf>
    <xf numFmtId="0" fontId="8" fillId="0" borderId="0" xfId="68" applyFont="1" applyAlignment="1">
      <alignment horizontal="left" vertical="center"/>
    </xf>
    <xf numFmtId="0" fontId="8" fillId="0" borderId="0" xfId="10" applyFont="1" applyAlignment="1">
      <alignment vertical="top"/>
    </xf>
    <xf numFmtId="0" fontId="16" fillId="6" borderId="4" xfId="14" applyFont="1" applyFill="1" applyBorder="1">
      <alignment vertical="center"/>
    </xf>
    <xf numFmtId="0" fontId="16" fillId="6" borderId="4" xfId="14" applyFont="1" applyFill="1" applyBorder="1" applyAlignment="1">
      <alignment horizontal="left" vertical="center"/>
    </xf>
    <xf numFmtId="0" fontId="9" fillId="6" borderId="0" xfId="14" applyFont="1" applyFill="1">
      <alignment vertical="center"/>
    </xf>
    <xf numFmtId="0" fontId="10" fillId="6"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33" fillId="6" borderId="0" xfId="10" applyFont="1" applyFill="1" applyBorder="1" applyAlignment="1">
      <alignment horizontal="left" vertical="center" wrapText="1"/>
    </xf>
    <xf numFmtId="0" fontId="30" fillId="6" borderId="0" xfId="10" applyFont="1" applyFill="1" applyAlignment="1">
      <alignment vertical="center"/>
    </xf>
    <xf numFmtId="0" fontId="8" fillId="7" borderId="4" xfId="14" applyFont="1" applyFill="1" applyBorder="1" applyAlignment="1">
      <alignment horizontal="center" vertical="center" wrapText="1"/>
    </xf>
    <xf numFmtId="0" fontId="33" fillId="6" borderId="0" xfId="10" applyFont="1" applyFill="1" applyBorder="1" applyAlignment="1">
      <alignment horizontal="left" vertical="center"/>
    </xf>
    <xf numFmtId="0" fontId="29" fillId="7" borderId="4" xfId="10" applyFont="1" applyFill="1" applyBorder="1" applyAlignment="1">
      <alignment horizontal="center" vertical="center"/>
    </xf>
    <xf numFmtId="0" fontId="8" fillId="0" borderId="0" xfId="10" applyFont="1" applyAlignment="1">
      <alignment horizontal="left"/>
    </xf>
    <xf numFmtId="0" fontId="39" fillId="0" borderId="0" xfId="14" applyFont="1" applyAlignment="1">
      <alignment horizontal="left" vertical="center"/>
    </xf>
    <xf numFmtId="0" fontId="8" fillId="7" borderId="4" xfId="14" applyFont="1" applyFill="1" applyBorder="1" applyAlignment="1">
      <alignment horizontal="center" vertical="center"/>
    </xf>
    <xf numFmtId="0" fontId="7" fillId="6" borderId="0" xfId="10" applyFont="1" applyFill="1" applyBorder="1" applyAlignment="1">
      <alignment horizontal="center"/>
    </xf>
    <xf numFmtId="0" fontId="39" fillId="0" borderId="0" xfId="14" applyFont="1">
      <alignment vertical="center"/>
    </xf>
    <xf numFmtId="0" fontId="7" fillId="5" borderId="4" xfId="10" applyFont="1" applyFill="1" applyBorder="1" applyAlignment="1" applyProtection="1">
      <alignment horizont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0" fontId="8" fillId="4" borderId="4" xfId="14" applyFont="1" applyFill="1" applyBorder="1" applyAlignment="1">
      <alignment horizontal="center" vertical="center" wrapText="1"/>
    </xf>
    <xf numFmtId="164" fontId="7" fillId="0" borderId="4" xfId="69" applyFont="1" applyBorder="1" applyAlignment="1">
      <alignment vertical="center"/>
    </xf>
    <xf numFmtId="164" fontId="7" fillId="6" borderId="4" xfId="69" applyFont="1" applyFill="1" applyBorder="1" applyAlignment="1">
      <alignment vertical="center"/>
    </xf>
    <xf numFmtId="164" fontId="7" fillId="0" borderId="4" xfId="14" applyNumberFormat="1" applyFont="1" applyBorder="1">
      <alignment vertical="center"/>
    </xf>
    <xf numFmtId="0" fontId="8" fillId="0" borderId="4" xfId="10" applyFont="1" applyFill="1" applyBorder="1" applyAlignment="1" applyProtection="1">
      <alignment horizontal="left"/>
    </xf>
    <xf numFmtId="164" fontId="8" fillId="5" borderId="4" xfId="69" applyFont="1" applyFill="1" applyBorder="1" applyAlignment="1" applyProtection="1">
      <alignment horizontal="left"/>
    </xf>
    <xf numFmtId="9" fontId="9" fillId="0" borderId="0" xfId="14" applyNumberFormat="1" applyFont="1" applyFill="1">
      <alignment vertical="center"/>
    </xf>
    <xf numFmtId="1" fontId="9" fillId="0" borderId="0" xfId="14" applyNumberFormat="1" applyFont="1" applyFill="1">
      <alignment vertical="center"/>
    </xf>
    <xf numFmtId="164" fontId="8" fillId="0" borderId="4" xfId="14" applyNumberFormat="1" applyFont="1" applyBorder="1">
      <alignment vertical="center"/>
    </xf>
    <xf numFmtId="0" fontId="8" fillId="0" borderId="4" xfId="14" applyFont="1" applyFill="1" applyBorder="1" applyAlignment="1">
      <alignment horizontal="center" vertical="center"/>
    </xf>
    <xf numFmtId="0" fontId="7" fillId="0" borderId="0" xfId="14" applyFont="1" applyFill="1">
      <alignment vertical="center"/>
    </xf>
    <xf numFmtId="0" fontId="8" fillId="7" borderId="4" xfId="14" applyFont="1" applyFill="1" applyBorder="1" applyAlignment="1">
      <alignment horizontal="center" vertical="center" wrapText="1"/>
    </xf>
    <xf numFmtId="164" fontId="8" fillId="0" borderId="4" xfId="69" applyFont="1" applyBorder="1"/>
    <xf numFmtId="164" fontId="7" fillId="5" borderId="4" xfId="69" applyFont="1" applyFill="1" applyBorder="1" applyAlignment="1" applyProtection="1">
      <alignment horizontal="left"/>
    </xf>
    <xf numFmtId="164" fontId="7" fillId="0" borderId="4" xfId="69" applyFont="1" applyFill="1" applyBorder="1" applyAlignment="1">
      <alignment vertical="center"/>
    </xf>
    <xf numFmtId="164" fontId="17" fillId="0" borderId="4" xfId="69" applyFont="1" applyFill="1" applyBorder="1" applyAlignment="1">
      <alignment horizontal="center" vertical="center" wrapText="1"/>
    </xf>
    <xf numFmtId="164" fontId="7" fillId="0" borderId="0" xfId="69" applyFont="1" applyBorder="1" applyAlignment="1">
      <alignment vertical="center"/>
    </xf>
    <xf numFmtId="164" fontId="7" fillId="0" borderId="4" xfId="69" applyFont="1" applyFill="1" applyBorder="1" applyAlignment="1" applyProtection="1">
      <alignment horizontal="left" vertical="center"/>
    </xf>
    <xf numFmtId="164" fontId="25" fillId="0" borderId="4" xfId="69" applyFont="1" applyFill="1" applyBorder="1" applyAlignment="1">
      <alignment vertical="center"/>
    </xf>
    <xf numFmtId="164" fontId="7" fillId="0" borderId="0" xfId="69" applyFont="1" applyFill="1" applyBorder="1" applyAlignment="1">
      <alignment vertical="center"/>
    </xf>
    <xf numFmtId="164" fontId="8" fillId="0" borderId="4" xfId="69" applyFont="1" applyBorder="1" applyAlignment="1">
      <alignment vertical="center"/>
    </xf>
    <xf numFmtId="164" fontId="7" fillId="0" borderId="0" xfId="69" applyFont="1" applyAlignment="1">
      <alignment vertical="center"/>
    </xf>
    <xf numFmtId="164" fontId="7" fillId="0" borderId="4" xfId="69" applyFont="1" applyBorder="1" applyAlignment="1">
      <alignment vertical="top" wrapText="1"/>
    </xf>
    <xf numFmtId="9" fontId="7" fillId="0" borderId="4" xfId="14" applyNumberFormat="1" applyFont="1" applyBorder="1">
      <alignment vertical="center"/>
    </xf>
    <xf numFmtId="9" fontId="7" fillId="0" borderId="4" xfId="70" applyFont="1" applyBorder="1" applyAlignment="1">
      <alignment vertical="center"/>
    </xf>
    <xf numFmtId="164" fontId="9" fillId="0" borderId="4" xfId="69" applyFont="1" applyBorder="1" applyAlignment="1">
      <alignment vertical="center"/>
    </xf>
    <xf numFmtId="2" fontId="9" fillId="0" borderId="4" xfId="14" applyNumberFormat="1" applyFont="1" applyBorder="1">
      <alignment vertical="center"/>
    </xf>
    <xf numFmtId="164" fontId="9" fillId="0" borderId="4" xfId="14" applyNumberFormat="1" applyFont="1" applyBorder="1">
      <alignment vertical="center"/>
    </xf>
    <xf numFmtId="164" fontId="9" fillId="0" borderId="4" xfId="69" applyFont="1" applyFill="1" applyBorder="1" applyAlignment="1">
      <alignment vertical="center"/>
    </xf>
    <xf numFmtId="164" fontId="9" fillId="0" borderId="0" xfId="69" applyFont="1"/>
    <xf numFmtId="0" fontId="8" fillId="7" borderId="4" xfId="14" applyFont="1" applyFill="1" applyBorder="1" applyAlignment="1">
      <alignment horizontal="center" vertical="center" wrapText="1"/>
    </xf>
    <xf numFmtId="0" fontId="7" fillId="0" borderId="0" xfId="14" applyFont="1" applyFill="1" applyBorder="1" applyAlignment="1">
      <alignment horizontal="centerContinuous" vertical="center"/>
    </xf>
    <xf numFmtId="0" fontId="7" fillId="0" borderId="0" xfId="10" applyFont="1" applyFill="1" applyBorder="1" applyAlignment="1">
      <alignment horizontal="center"/>
    </xf>
    <xf numFmtId="164" fontId="7" fillId="0" borderId="4" xfId="14" applyNumberFormat="1" applyFont="1" applyFill="1" applyBorder="1">
      <alignment vertical="center"/>
    </xf>
    <xf numFmtId="0" fontId="8" fillId="0" borderId="0" xfId="14" applyFont="1" applyAlignment="1">
      <alignment horizontal="center" vertical="center"/>
    </xf>
    <xf numFmtId="0" fontId="12" fillId="0" borderId="4" xfId="10" applyFont="1" applyBorder="1" applyAlignment="1">
      <alignment horizontal="center" vertical="center" wrapText="1"/>
    </xf>
    <xf numFmtId="0" fontId="12" fillId="0" borderId="4" xfId="10" applyFont="1" applyBorder="1" applyAlignment="1">
      <alignment horizontal="left" vertical="center"/>
    </xf>
    <xf numFmtId="166" fontId="7" fillId="0" borderId="4" xfId="10" applyNumberFormat="1" applyFont="1" applyFill="1" applyBorder="1" applyProtection="1"/>
    <xf numFmtId="0" fontId="12" fillId="5" borderId="4" xfId="10" applyFont="1" applyFill="1" applyBorder="1" applyAlignment="1">
      <alignment horizontal="center" vertical="top"/>
    </xf>
    <xf numFmtId="0" fontId="12" fillId="0" borderId="4" xfId="10" applyFont="1" applyFill="1" applyBorder="1" applyAlignment="1" applyProtection="1">
      <alignment horizontal="left"/>
    </xf>
    <xf numFmtId="0" fontId="16" fillId="5" borderId="4" xfId="10" applyFont="1" applyFill="1" applyBorder="1" applyAlignment="1">
      <alignment horizontal="center" vertical="top"/>
    </xf>
    <xf numFmtId="164" fontId="7" fillId="0" borderId="4" xfId="69" applyFont="1" applyBorder="1"/>
    <xf numFmtId="2" fontId="7" fillId="5" borderId="0" xfId="10" applyNumberFormat="1" applyFont="1" applyFill="1" applyBorder="1"/>
    <xf numFmtId="164" fontId="8" fillId="0" borderId="4" xfId="69" applyFont="1" applyBorder="1" applyAlignment="1">
      <alignment horizontal="left" vertical="top"/>
    </xf>
    <xf numFmtId="164" fontId="7" fillId="0" borderId="4" xfId="69" applyFont="1" applyBorder="1" applyAlignment="1">
      <alignment horizontal="left" vertical="top"/>
    </xf>
    <xf numFmtId="164" fontId="7" fillId="6" borderId="4" xfId="69" applyFont="1" applyFill="1" applyBorder="1" applyAlignment="1">
      <alignment horizontal="left" vertical="top"/>
    </xf>
    <xf numFmtId="164" fontId="7" fillId="6" borderId="4" xfId="69" applyFont="1" applyFill="1" applyBorder="1" applyAlignment="1">
      <alignment horizontal="left" vertical="top" wrapText="1"/>
    </xf>
    <xf numFmtId="164" fontId="7" fillId="0" borderId="4" xfId="69" applyFont="1" applyFill="1" applyBorder="1" applyAlignment="1" applyProtection="1">
      <alignment horizontal="left"/>
    </xf>
    <xf numFmtId="164" fontId="10" fillId="0" borderId="4" xfId="69" applyFont="1" applyFill="1" applyBorder="1" applyAlignment="1">
      <alignment vertical="center"/>
    </xf>
    <xf numFmtId="164" fontId="10" fillId="0" borderId="4" xfId="69" applyFont="1" applyFill="1" applyBorder="1" applyAlignment="1">
      <alignment horizontal="center" vertical="center" wrapText="1"/>
    </xf>
    <xf numFmtId="164" fontId="10" fillId="0" borderId="4" xfId="69" applyFont="1" applyFill="1" applyBorder="1" applyAlignment="1">
      <alignment horizontal="center" vertical="center"/>
    </xf>
    <xf numFmtId="0" fontId="7" fillId="0" borderId="0" xfId="10" applyFont="1" applyFill="1" applyAlignment="1">
      <alignment vertical="center"/>
    </xf>
    <xf numFmtId="0" fontId="7" fillId="0" borderId="0" xfId="10" applyFont="1" applyFill="1" applyAlignment="1">
      <alignment vertical="top"/>
    </xf>
    <xf numFmtId="0" fontId="16" fillId="5" borderId="4" xfId="14" applyFont="1" applyFill="1" applyBorder="1" applyAlignment="1">
      <alignment horizontal="center" vertical="center" wrapText="1"/>
    </xf>
    <xf numFmtId="10" fontId="7" fillId="0" borderId="4" xfId="70" applyNumberFormat="1" applyFont="1" applyFill="1" applyBorder="1" applyAlignment="1">
      <alignment vertical="center"/>
    </xf>
    <xf numFmtId="164" fontId="7" fillId="0" borderId="4" xfId="69" applyFont="1" applyFill="1" applyBorder="1" applyAlignment="1">
      <alignment vertical="top" wrapText="1"/>
    </xf>
    <xf numFmtId="164" fontId="8" fillId="0" borderId="4" xfId="69" applyFont="1" applyFill="1" applyBorder="1" applyAlignment="1">
      <alignment vertical="center"/>
    </xf>
    <xf numFmtId="164" fontId="7" fillId="0" borderId="0" xfId="14" applyNumberFormat="1" applyFont="1">
      <alignment vertical="center"/>
    </xf>
    <xf numFmtId="9" fontId="7" fillId="0" borderId="0" xfId="70" applyFont="1" applyBorder="1" applyAlignment="1">
      <alignment vertical="top"/>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12" fillId="5" borderId="4" xfId="14" applyFont="1" applyFill="1" applyBorder="1" applyAlignment="1">
      <alignment horizontal="center" wrapText="1"/>
    </xf>
    <xf numFmtId="0" fontId="12" fillId="5" borderId="4" xfId="14" applyFont="1" applyFill="1" applyBorder="1" applyAlignment="1">
      <alignment horizontal="left" vertical="center" wrapText="1"/>
    </xf>
    <xf numFmtId="0" fontId="16" fillId="5" borderId="4" xfId="14" quotePrefix="1" applyFont="1" applyFill="1" applyBorder="1" applyAlignment="1">
      <alignment horizontal="center" vertical="center" wrapText="1"/>
    </xf>
    <xf numFmtId="0" fontId="16" fillId="5" borderId="4" xfId="14" applyFont="1" applyFill="1" applyBorder="1" applyAlignment="1">
      <alignment horizontal="center" wrapText="1"/>
    </xf>
    <xf numFmtId="0" fontId="16" fillId="6" borderId="4" xfId="14" applyFont="1" applyFill="1" applyBorder="1" applyAlignment="1">
      <alignment horizontal="left" vertical="center" wrapText="1"/>
    </xf>
    <xf numFmtId="0" fontId="16" fillId="6" borderId="4" xfId="14" applyFont="1" applyFill="1" applyBorder="1" applyAlignment="1">
      <alignment horizontal="left" vertical="center" wrapText="1" indent="1"/>
    </xf>
    <xf numFmtId="0" fontId="16" fillId="6" borderId="4" xfId="14" applyFont="1" applyFill="1" applyBorder="1" applyAlignment="1">
      <alignment horizontal="left" vertical="center" wrapText="1" indent="2"/>
    </xf>
    <xf numFmtId="0" fontId="16" fillId="0" borderId="4" xfId="14" applyFont="1" applyFill="1" applyBorder="1" applyAlignment="1">
      <alignment horizontal="left" vertical="center" wrapText="1"/>
    </xf>
    <xf numFmtId="0" fontId="16" fillId="6" borderId="4" xfId="14" applyFont="1" applyFill="1" applyBorder="1" applyAlignment="1">
      <alignment vertical="center" wrapText="1"/>
    </xf>
    <xf numFmtId="168" fontId="16" fillId="5" borderId="4" xfId="14" applyNumberFormat="1" applyFont="1" applyFill="1" applyBorder="1" applyAlignment="1">
      <alignment horizontal="center" wrapText="1"/>
    </xf>
    <xf numFmtId="2" fontId="16" fillId="5" borderId="4" xfId="14" applyNumberFormat="1" applyFont="1" applyFill="1" applyBorder="1" applyAlignment="1">
      <alignment horizontal="center" vertical="center" wrapText="1"/>
    </xf>
    <xf numFmtId="2" fontId="16" fillId="5" borderId="4" xfId="14" applyNumberFormat="1" applyFont="1" applyFill="1" applyBorder="1" applyAlignment="1">
      <alignment horizontal="center" wrapText="1"/>
    </xf>
    <xf numFmtId="0" fontId="12" fillId="0" borderId="4" xfId="10" applyFont="1" applyBorder="1" applyAlignment="1">
      <alignment horizontal="center"/>
    </xf>
    <xf numFmtId="0" fontId="12" fillId="6" borderId="4" xfId="10" applyFont="1" applyFill="1" applyBorder="1" applyAlignment="1">
      <alignment vertical="top"/>
    </xf>
    <xf numFmtId="0" fontId="16" fillId="0" borderId="4" xfId="10" applyFont="1" applyBorder="1" applyAlignment="1">
      <alignment horizontal="center"/>
    </xf>
    <xf numFmtId="0" fontId="16" fillId="0" borderId="4" xfId="10" applyFont="1" applyBorder="1" applyAlignment="1">
      <alignment vertical="top"/>
    </xf>
    <xf numFmtId="9" fontId="16" fillId="5" borderId="4" xfId="70" applyFont="1" applyFill="1" applyBorder="1" applyAlignment="1">
      <alignment horizontal="center" vertical="center" wrapText="1"/>
    </xf>
    <xf numFmtId="0" fontId="12" fillId="5" borderId="4" xfId="14" applyFont="1" applyFill="1" applyBorder="1" applyAlignment="1">
      <alignment horizontal="center" vertical="center" wrapText="1"/>
    </xf>
    <xf numFmtId="0" fontId="16" fillId="0" borderId="4" xfId="14" applyFont="1" applyFill="1" applyBorder="1" applyAlignment="1">
      <alignment horizontal="center" vertical="center" wrapText="1"/>
    </xf>
    <xf numFmtId="0" fontId="12" fillId="0" borderId="4" xfId="14" applyFont="1" applyFill="1" applyBorder="1" applyAlignment="1">
      <alignment horizontal="center" vertical="center" wrapText="1"/>
    </xf>
    <xf numFmtId="0" fontId="16" fillId="0" borderId="4" xfId="10" applyFont="1" applyFill="1" applyBorder="1" applyAlignment="1">
      <alignment vertical="top"/>
    </xf>
    <xf numFmtId="10" fontId="16" fillId="5" borderId="4" xfId="70" applyNumberFormat="1" applyFont="1" applyFill="1" applyBorder="1" applyAlignment="1">
      <alignment horizontal="center" vertical="center" wrapText="1"/>
    </xf>
    <xf numFmtId="0" fontId="12" fillId="0" borderId="4" xfId="10" applyFont="1" applyBorder="1"/>
    <xf numFmtId="0" fontId="10" fillId="4" borderId="4" xfId="14" applyFont="1" applyFill="1" applyBorder="1" applyAlignment="1">
      <alignment horizontal="center" vertical="center" wrapText="1"/>
    </xf>
    <xf numFmtId="0" fontId="12" fillId="6" borderId="4" xfId="14" applyFont="1" applyFill="1" applyBorder="1" applyAlignment="1">
      <alignment horizontal="left" vertical="center" wrapText="1"/>
    </xf>
    <xf numFmtId="9" fontId="16" fillId="6" borderId="4" xfId="70" applyFont="1" applyFill="1" applyBorder="1" applyAlignment="1">
      <alignment horizontal="left" vertical="center" wrapText="1"/>
    </xf>
    <xf numFmtId="175" fontId="16" fillId="5" borderId="4" xfId="69" applyNumberFormat="1" applyFont="1" applyFill="1" applyBorder="1" applyAlignment="1">
      <alignment horizontal="center" vertical="center" wrapText="1"/>
    </xf>
    <xf numFmtId="0" fontId="15" fillId="5" borderId="4" xfId="10" applyFont="1" applyFill="1" applyBorder="1" applyAlignment="1">
      <alignment horizontal="center" vertical="center"/>
    </xf>
    <xf numFmtId="0" fontId="16" fillId="0" borderId="4" xfId="10" applyFont="1" applyFill="1" applyBorder="1" applyProtection="1"/>
    <xf numFmtId="0" fontId="16" fillId="0" borderId="4" xfId="10" applyFont="1" applyFill="1" applyBorder="1" applyAlignment="1" applyProtection="1">
      <alignment horizontal="left"/>
    </xf>
    <xf numFmtId="164" fontId="12" fillId="0" borderId="4" xfId="69" applyFont="1" applyBorder="1"/>
    <xf numFmtId="0" fontId="12" fillId="5" borderId="4" xfId="10" applyFont="1" applyFill="1" applyBorder="1" applyAlignment="1" applyProtection="1">
      <alignment vertical="top" wrapText="1"/>
    </xf>
    <xf numFmtId="164" fontId="12" fillId="0" borderId="4" xfId="69" applyFont="1" applyFill="1" applyBorder="1"/>
    <xf numFmtId="0" fontId="12" fillId="0" borderId="4" xfId="10" applyFont="1" applyFill="1" applyBorder="1"/>
    <xf numFmtId="0" fontId="12" fillId="5" borderId="4" xfId="10" applyFont="1" applyFill="1" applyBorder="1" applyAlignment="1">
      <alignment horizontal="center" vertical="center"/>
    </xf>
    <xf numFmtId="0" fontId="16" fillId="5" borderId="4" xfId="10" applyFont="1" applyFill="1" applyBorder="1" applyAlignment="1">
      <alignment horizontal="center" vertical="center"/>
    </xf>
    <xf numFmtId="0" fontId="12" fillId="5" borderId="4" xfId="10" applyFont="1" applyFill="1" applyBorder="1" applyAlignment="1">
      <alignment horizontal="center"/>
    </xf>
    <xf numFmtId="0" fontId="12" fillId="5" borderId="4" xfId="10" applyFont="1" applyFill="1" applyBorder="1"/>
    <xf numFmtId="0" fontId="16" fillId="5" borderId="4" xfId="10" applyFont="1" applyFill="1" applyBorder="1"/>
    <xf numFmtId="0" fontId="8" fillId="7" borderId="4" xfId="14" applyFont="1" applyFill="1" applyBorder="1" applyAlignment="1">
      <alignment horizontal="center" vertical="center" wrapText="1"/>
    </xf>
    <xf numFmtId="0" fontId="7" fillId="0" borderId="4" xfId="14" applyFont="1" applyBorder="1" applyAlignment="1">
      <alignment vertical="center"/>
    </xf>
    <xf numFmtId="0" fontId="7" fillId="0" borderId="4" xfId="14" applyFont="1" applyFill="1" applyBorder="1" applyAlignment="1">
      <alignment vertical="center"/>
    </xf>
    <xf numFmtId="0" fontId="7" fillId="6" borderId="4" xfId="14" applyFont="1" applyFill="1" applyBorder="1" applyAlignment="1">
      <alignment vertical="center"/>
    </xf>
    <xf numFmtId="0" fontId="7" fillId="0" borderId="4" xfId="10" applyFont="1" applyFill="1" applyBorder="1" applyAlignment="1" applyProtection="1">
      <alignment vertical="center"/>
    </xf>
    <xf numFmtId="0" fontId="8" fillId="0" borderId="4" xfId="10" applyFont="1" applyFill="1" applyBorder="1" applyAlignment="1" applyProtection="1">
      <alignment vertical="center" wrapText="1"/>
    </xf>
    <xf numFmtId="0" fontId="7" fillId="0" borderId="4" xfId="10" applyFont="1" applyFill="1" applyBorder="1" applyAlignment="1" applyProtection="1">
      <alignment vertical="center" wrapText="1"/>
    </xf>
    <xf numFmtId="0" fontId="16" fillId="0" borderId="4" xfId="14" applyFont="1" applyFill="1" applyBorder="1" applyAlignment="1">
      <alignment vertical="center" wrapText="1"/>
    </xf>
    <xf numFmtId="0" fontId="7" fillId="0" borderId="0" xfId="10" applyFont="1" applyFill="1" applyBorder="1" applyAlignment="1">
      <alignment vertical="top"/>
    </xf>
    <xf numFmtId="0" fontId="16" fillId="0" borderId="4" xfId="10" applyFont="1" applyFill="1" applyBorder="1" applyAlignment="1">
      <alignment horizontal="center" vertical="top"/>
    </xf>
    <xf numFmtId="164" fontId="12" fillId="0" borderId="4" xfId="69" applyFont="1" applyFill="1" applyBorder="1" applyAlignment="1">
      <alignment horizontal="center" vertical="center" wrapText="1"/>
    </xf>
    <xf numFmtId="0" fontId="8" fillId="0" borderId="0" xfId="10" applyFont="1" applyFill="1" applyBorder="1"/>
    <xf numFmtId="0" fontId="12" fillId="0" borderId="4" xfId="10" applyFont="1" applyFill="1" applyBorder="1" applyAlignment="1" applyProtection="1">
      <alignment vertical="top" wrapText="1"/>
    </xf>
    <xf numFmtId="0" fontId="16" fillId="0" borderId="4" xfId="10" applyFont="1" applyFill="1" applyBorder="1" applyAlignment="1" applyProtection="1">
      <alignment vertical="top" wrapText="1"/>
    </xf>
    <xf numFmtId="0" fontId="12" fillId="0" borderId="4" xfId="10" applyFont="1" applyFill="1" applyBorder="1" applyAlignment="1">
      <alignment horizontal="center" vertical="center"/>
    </xf>
    <xf numFmtId="0" fontId="7" fillId="0" borderId="4" xfId="10" applyFont="1" applyFill="1" applyBorder="1" applyAlignment="1">
      <alignment horizontal="center" vertical="center"/>
    </xf>
    <xf numFmtId="0" fontId="7" fillId="0" borderId="0" xfId="10" applyFont="1" applyFill="1" applyBorder="1" applyAlignment="1"/>
    <xf numFmtId="0" fontId="8" fillId="0" borderId="4" xfId="10" applyFont="1" applyFill="1" applyBorder="1" applyAlignment="1" applyProtection="1">
      <alignment vertical="center"/>
    </xf>
    <xf numFmtId="176" fontId="7" fillId="0" borderId="4" xfId="69" applyNumberFormat="1" applyFont="1" applyFill="1" applyBorder="1" applyAlignment="1" applyProtection="1">
      <alignment vertical="center" wrapText="1"/>
    </xf>
    <xf numFmtId="176" fontId="7" fillId="0" borderId="0" xfId="69" applyNumberFormat="1" applyFont="1" applyAlignment="1">
      <alignment vertical="center"/>
    </xf>
    <xf numFmtId="0" fontId="7" fillId="5" borderId="4" xfId="10" applyFont="1" applyFill="1" applyBorder="1" applyAlignment="1">
      <alignment horizontal="left"/>
    </xf>
    <xf numFmtId="176" fontId="7" fillId="5" borderId="4" xfId="69" applyNumberFormat="1" applyFont="1" applyFill="1" applyBorder="1" applyAlignment="1" applyProtection="1">
      <alignment horizontal="left"/>
    </xf>
    <xf numFmtId="176" fontId="8" fillId="5" borderId="4" xfId="69" applyNumberFormat="1" applyFont="1" applyFill="1" applyBorder="1" applyAlignment="1" applyProtection="1">
      <alignment horizontal="left"/>
    </xf>
    <xf numFmtId="176" fontId="7" fillId="0" borderId="4" xfId="69" applyNumberFormat="1" applyFont="1" applyBorder="1"/>
    <xf numFmtId="176" fontId="8" fillId="0" borderId="4" xfId="69" applyNumberFormat="1" applyFont="1" applyFill="1" applyBorder="1" applyAlignment="1">
      <alignment vertical="center"/>
    </xf>
    <xf numFmtId="176" fontId="7" fillId="5" borderId="4" xfId="69" quotePrefix="1" applyNumberFormat="1" applyFont="1" applyFill="1" applyBorder="1" applyAlignment="1">
      <alignment horizontal="left" vertical="top" wrapText="1"/>
    </xf>
    <xf numFmtId="176" fontId="7" fillId="5" borderId="0" xfId="69" quotePrefix="1" applyNumberFormat="1" applyFont="1" applyFill="1" applyBorder="1" applyAlignment="1">
      <alignment horizontal="left" vertical="top" wrapText="1"/>
    </xf>
    <xf numFmtId="176" fontId="7" fillId="0" borderId="0" xfId="69" applyNumberFormat="1" applyFont="1" applyBorder="1" applyAlignment="1">
      <alignment vertical="center"/>
    </xf>
    <xf numFmtId="176" fontId="13" fillId="0" borderId="0" xfId="69" applyNumberFormat="1" applyFont="1" applyAlignment="1">
      <alignment horizontal="left" vertical="center"/>
    </xf>
    <xf numFmtId="176" fontId="8" fillId="7" borderId="4" xfId="69" applyNumberFormat="1" applyFont="1" applyFill="1" applyBorder="1" applyAlignment="1">
      <alignment horizontal="center" vertical="center"/>
    </xf>
    <xf numFmtId="176" fontId="8" fillId="7" borderId="4" xfId="69" applyNumberFormat="1" applyFont="1" applyFill="1" applyBorder="1" applyAlignment="1">
      <alignment horizontal="center" vertical="center" wrapText="1"/>
    </xf>
    <xf numFmtId="176" fontId="7" fillId="9" borderId="4" xfId="69" applyNumberFormat="1" applyFont="1" applyFill="1" applyBorder="1" applyAlignment="1">
      <alignment vertical="center"/>
    </xf>
    <xf numFmtId="176" fontId="7" fillId="0" borderId="4" xfId="69" applyNumberFormat="1" applyFont="1" applyBorder="1" applyAlignment="1">
      <alignment vertical="center"/>
    </xf>
    <xf numFmtId="176" fontId="8" fillId="0" borderId="4" xfId="69" applyNumberFormat="1" applyFont="1" applyFill="1" applyBorder="1" applyAlignment="1" applyProtection="1">
      <alignment vertical="center" wrapText="1"/>
    </xf>
    <xf numFmtId="176" fontId="8" fillId="0" borderId="4" xfId="69" applyNumberFormat="1" applyFont="1" applyBorder="1" applyAlignment="1">
      <alignment vertical="center"/>
    </xf>
    <xf numFmtId="164" fontId="7" fillId="0" borderId="4" xfId="69" applyFont="1" applyFill="1" applyBorder="1"/>
    <xf numFmtId="164" fontId="8" fillId="0" borderId="4" xfId="69" applyFont="1" applyFill="1" applyBorder="1"/>
    <xf numFmtId="0" fontId="7" fillId="0" borderId="4" xfId="10" quotePrefix="1" applyFont="1" applyFill="1" applyBorder="1" applyAlignment="1">
      <alignment horizontal="left" vertical="top" wrapText="1"/>
    </xf>
    <xf numFmtId="0" fontId="7" fillId="0" borderId="4" xfId="10" applyFont="1" applyFill="1" applyBorder="1" applyAlignment="1">
      <alignment horizontal="left" vertical="top" wrapText="1"/>
    </xf>
    <xf numFmtId="0" fontId="30" fillId="0" borderId="4" xfId="0" applyFont="1" applyBorder="1"/>
    <xf numFmtId="0" fontId="7" fillId="0" borderId="4" xfId="10" applyFont="1" applyBorder="1" applyAlignment="1">
      <alignment horizontal="left"/>
    </xf>
    <xf numFmtId="0" fontId="8" fillId="4" borderId="4" xfId="14" applyFont="1" applyFill="1" applyBorder="1" applyAlignment="1">
      <alignment horizontal="center" vertical="center" wrapText="1"/>
    </xf>
    <xf numFmtId="10" fontId="16" fillId="0" borderId="4" xfId="70" applyNumberFormat="1" applyFont="1" applyFill="1" applyBorder="1" applyAlignment="1">
      <alignment vertical="center"/>
    </xf>
    <xf numFmtId="0" fontId="7" fillId="0" borderId="4" xfId="14" applyFont="1" applyFill="1" applyBorder="1" applyAlignment="1">
      <alignment horizontal="center" vertical="top" wrapText="1"/>
    </xf>
    <xf numFmtId="164" fontId="8" fillId="0" borderId="4" xfId="69" applyFont="1" applyFill="1" applyBorder="1" applyAlignment="1">
      <alignment vertical="top" wrapText="1"/>
    </xf>
    <xf numFmtId="164" fontId="7" fillId="5" borderId="4" xfId="69" applyFont="1" applyFill="1" applyBorder="1" applyAlignment="1">
      <alignment horizontal="center" vertical="center" wrapText="1"/>
    </xf>
    <xf numFmtId="164" fontId="16" fillId="5" borderId="4" xfId="69" applyFont="1" applyFill="1" applyBorder="1" applyAlignment="1">
      <alignment horizontal="center" vertical="center" wrapText="1"/>
    </xf>
    <xf numFmtId="10" fontId="7" fillId="0" borderId="4" xfId="40" applyNumberFormat="1" applyFont="1" applyFill="1" applyBorder="1" applyAlignment="1">
      <alignment horizontal="center" vertical="center"/>
    </xf>
    <xf numFmtId="164" fontId="8" fillId="0" borderId="4" xfId="69" applyFont="1" applyFill="1" applyBorder="1" applyAlignment="1">
      <alignment horizontal="center" vertical="center"/>
    </xf>
    <xf numFmtId="9" fontId="9" fillId="0" borderId="4" xfId="14" applyNumberFormat="1" applyFont="1" applyBorder="1">
      <alignment vertical="center"/>
    </xf>
    <xf numFmtId="10" fontId="7" fillId="14" borderId="0" xfId="70" applyNumberFormat="1" applyFont="1" applyFill="1" applyBorder="1"/>
    <xf numFmtId="10" fontId="7" fillId="0" borderId="0" xfId="70" applyNumberFormat="1" applyFont="1" applyBorder="1"/>
    <xf numFmtId="164" fontId="7" fillId="6" borderId="4" xfId="69" applyFont="1" applyFill="1" applyBorder="1"/>
    <xf numFmtId="0" fontId="12" fillId="0" borderId="4" xfId="14" applyFont="1" applyFill="1" applyBorder="1" applyAlignment="1">
      <alignment horizontal="left" vertical="center" wrapText="1"/>
    </xf>
    <xf numFmtId="0" fontId="12" fillId="0" borderId="4" xfId="14" applyFont="1" applyFill="1" applyBorder="1" applyAlignment="1">
      <alignment horizontal="center" wrapText="1"/>
    </xf>
    <xf numFmtId="0" fontId="16" fillId="0" borderId="4" xfId="14" quotePrefix="1" applyFont="1" applyFill="1" applyBorder="1" applyAlignment="1">
      <alignment horizontal="center" vertical="center" wrapText="1"/>
    </xf>
    <xf numFmtId="0" fontId="12" fillId="0" borderId="4" xfId="10" applyFont="1" applyFill="1" applyBorder="1" applyAlignment="1">
      <alignment horizontal="center"/>
    </xf>
    <xf numFmtId="0" fontId="12" fillId="0" borderId="4" xfId="10" applyFont="1" applyFill="1" applyBorder="1" applyAlignment="1">
      <alignment vertical="top"/>
    </xf>
    <xf numFmtId="0" fontId="7" fillId="0" borderId="4" xfId="10" applyFont="1" applyFill="1" applyBorder="1" applyAlignment="1">
      <alignment horizontal="center"/>
    </xf>
    <xf numFmtId="0" fontId="7" fillId="0" borderId="4" xfId="10" applyFont="1" applyFill="1" applyBorder="1" applyAlignment="1">
      <alignment horizontal="center" vertical="top"/>
    </xf>
    <xf numFmtId="0" fontId="8" fillId="0" borderId="0" xfId="10" applyFont="1" applyFill="1"/>
    <xf numFmtId="0" fontId="30" fillId="0" borderId="4" xfId="0" applyFont="1" applyFill="1" applyBorder="1"/>
    <xf numFmtId="164" fontId="7" fillId="0" borderId="4" xfId="69" applyFont="1" applyFill="1" applyBorder="1" applyAlignment="1">
      <alignment horizontal="left" vertical="top"/>
    </xf>
    <xf numFmtId="164" fontId="7" fillId="0" borderId="4" xfId="69" applyFont="1" applyFill="1" applyBorder="1" applyAlignment="1">
      <alignment horizontal="left" vertical="top" wrapText="1"/>
    </xf>
    <xf numFmtId="43" fontId="9" fillId="0" borderId="0" xfId="14" applyNumberFormat="1" applyFont="1" applyFill="1">
      <alignment vertical="center"/>
    </xf>
    <xf numFmtId="9" fontId="7" fillId="14" borderId="0" xfId="70" applyFont="1" applyFill="1" applyBorder="1" applyAlignment="1">
      <alignment vertical="top"/>
    </xf>
    <xf numFmtId="175" fontId="16" fillId="0" borderId="4" xfId="69" applyNumberFormat="1" applyFont="1" applyFill="1" applyBorder="1" applyAlignment="1">
      <alignment horizontal="center" vertical="center" wrapText="1"/>
    </xf>
    <xf numFmtId="9" fontId="16" fillId="0" borderId="4" xfId="70" applyFont="1" applyFill="1" applyBorder="1" applyAlignment="1">
      <alignment horizontal="left" vertical="center" wrapText="1"/>
    </xf>
    <xf numFmtId="9" fontId="16" fillId="0" borderId="4" xfId="70" applyFont="1" applyFill="1" applyBorder="1" applyAlignment="1">
      <alignment horizontal="center" vertical="center" wrapText="1"/>
    </xf>
    <xf numFmtId="9" fontId="16" fillId="0" borderId="4" xfId="70" applyFont="1" applyFill="1" applyBorder="1" applyAlignment="1">
      <alignment vertical="top"/>
    </xf>
    <xf numFmtId="9" fontId="7" fillId="0" borderId="0" xfId="70" applyFont="1" applyFill="1" applyBorder="1" applyAlignment="1">
      <alignment vertical="top"/>
    </xf>
    <xf numFmtId="0" fontId="16" fillId="0" borderId="4" xfId="14" applyFont="1" applyFill="1" applyBorder="1" applyAlignment="1">
      <alignment horizontal="center" wrapText="1"/>
    </xf>
    <xf numFmtId="0" fontId="8" fillId="0" borderId="0" xfId="10" applyFont="1" applyFill="1" applyBorder="1" applyAlignment="1">
      <alignment vertical="top"/>
    </xf>
    <xf numFmtId="10" fontId="7" fillId="5" borderId="4" xfId="70" applyNumberFormat="1" applyFont="1" applyFill="1" applyBorder="1" applyAlignment="1">
      <alignment horizontal="center" vertical="center" wrapText="1"/>
    </xf>
    <xf numFmtId="0" fontId="12" fillId="0" borderId="4" xfId="10" applyFont="1" applyFill="1" applyBorder="1" applyAlignment="1">
      <alignment horizontal="center" vertical="top"/>
    </xf>
    <xf numFmtId="177" fontId="7" fillId="0" borderId="4" xfId="69" applyNumberFormat="1" applyFont="1" applyFill="1" applyBorder="1" applyAlignment="1">
      <alignment horizontal="center" vertical="center"/>
    </xf>
    <xf numFmtId="177" fontId="8" fillId="0" borderId="4" xfId="69" applyNumberFormat="1" applyFont="1" applyFill="1" applyBorder="1" applyAlignment="1">
      <alignment horizontal="center" vertical="center"/>
    </xf>
    <xf numFmtId="164" fontId="8" fillId="0" borderId="0" xfId="69" applyFont="1" applyAlignment="1">
      <alignment horizontal="left" vertical="top"/>
    </xf>
    <xf numFmtId="164" fontId="8" fillId="14" borderId="0" xfId="69" applyFont="1" applyFill="1" applyAlignment="1">
      <alignment horizontal="center" vertical="top"/>
    </xf>
    <xf numFmtId="164" fontId="24" fillId="0" borderId="0" xfId="69" applyFont="1" applyAlignment="1">
      <alignment horizontal="left"/>
    </xf>
    <xf numFmtId="164" fontId="7" fillId="0" borderId="4" xfId="69" applyFont="1" applyFill="1" applyBorder="1" applyAlignment="1" applyProtection="1">
      <alignment vertical="center" wrapText="1"/>
    </xf>
    <xf numFmtId="164" fontId="7" fillId="0" borderId="4" xfId="69" applyFont="1" applyBorder="1" applyAlignment="1">
      <alignment vertical="center" wrapText="1"/>
    </xf>
    <xf numFmtId="164" fontId="7" fillId="0" borderId="4" xfId="69" applyFont="1" applyFill="1" applyBorder="1" applyAlignment="1" applyProtection="1">
      <alignment vertical="center"/>
    </xf>
    <xf numFmtId="164" fontId="8" fillId="0" borderId="4" xfId="69" applyFont="1" applyFill="1" applyBorder="1" applyAlignment="1" applyProtection="1">
      <alignment vertical="center"/>
    </xf>
    <xf numFmtId="0" fontId="12" fillId="0" borderId="4" xfId="14" applyFont="1" applyFill="1" applyBorder="1" applyAlignment="1">
      <alignment horizontal="left" vertical="center"/>
    </xf>
    <xf numFmtId="164" fontId="9" fillId="0" borderId="4" xfId="69" applyFont="1" applyFill="1" applyBorder="1" applyAlignment="1">
      <alignment horizontal="center" vertical="center"/>
    </xf>
    <xf numFmtId="0" fontId="9" fillId="0" borderId="4" xfId="71" applyFont="1" applyFill="1" applyBorder="1" applyAlignment="1">
      <alignment vertical="center" wrapText="1"/>
    </xf>
    <xf numFmtId="0" fontId="9" fillId="0" borderId="4" xfId="71" applyFont="1" applyFill="1" applyBorder="1" applyAlignment="1">
      <alignment horizontal="center" vertical="center" wrapText="1"/>
    </xf>
    <xf numFmtId="0" fontId="7" fillId="0" borderId="4" xfId="10" applyFont="1" applyFill="1" applyBorder="1" applyAlignment="1">
      <alignment vertical="center"/>
    </xf>
    <xf numFmtId="164" fontId="7" fillId="0" borderId="4" xfId="29" applyFont="1" applyFill="1" applyBorder="1" applyAlignment="1">
      <alignment vertical="center"/>
    </xf>
    <xf numFmtId="0" fontId="7" fillId="0" borderId="0" xfId="10" applyFont="1" applyFill="1" applyAlignment="1">
      <alignment horizontal="center" vertical="center"/>
    </xf>
    <xf numFmtId="164" fontId="7" fillId="0" borderId="0" xfId="29" applyFont="1" applyFill="1" applyAlignment="1">
      <alignment horizontal="center" vertical="center"/>
    </xf>
    <xf numFmtId="0" fontId="7" fillId="0" borderId="0" xfId="10" applyFont="1" applyAlignment="1">
      <alignment vertical="center" wrapText="1"/>
    </xf>
    <xf numFmtId="0" fontId="8" fillId="0" borderId="4" xfId="14" applyFont="1" applyFill="1" applyBorder="1" applyAlignment="1">
      <alignment horizontal="center" vertical="center" wrapText="1"/>
    </xf>
    <xf numFmtId="176" fontId="12" fillId="0" borderId="4" xfId="29" applyNumberFormat="1" applyFont="1" applyFill="1" applyBorder="1"/>
    <xf numFmtId="176" fontId="12" fillId="0" borderId="4" xfId="29" applyNumberFormat="1" applyFont="1" applyFill="1" applyBorder="1" applyAlignment="1">
      <alignment horizontal="center"/>
    </xf>
    <xf numFmtId="9" fontId="7" fillId="0" borderId="4" xfId="40" applyFont="1" applyBorder="1" applyAlignment="1">
      <alignment vertical="top"/>
    </xf>
    <xf numFmtId="164" fontId="8" fillId="0" borderId="4" xfId="14" applyNumberFormat="1" applyFont="1" applyFill="1" applyBorder="1">
      <alignment vertical="center"/>
    </xf>
    <xf numFmtId="164" fontId="8" fillId="0" borderId="4" xfId="29" applyFont="1" applyFill="1" applyBorder="1" applyAlignment="1">
      <alignment vertical="center"/>
    </xf>
    <xf numFmtId="2" fontId="7" fillId="0" borderId="4" xfId="14" applyNumberFormat="1" applyFont="1" applyFill="1" applyBorder="1">
      <alignment vertical="center"/>
    </xf>
    <xf numFmtId="0" fontId="8" fillId="0" borderId="4" xfId="14" applyFont="1" applyFill="1" applyBorder="1" applyAlignment="1">
      <alignment horizontal="center" vertical="top" wrapText="1"/>
    </xf>
    <xf numFmtId="0" fontId="8" fillId="0" borderId="4" xfId="14" applyFont="1" applyFill="1" applyBorder="1" applyAlignment="1">
      <alignment vertical="top" wrapText="1"/>
    </xf>
    <xf numFmtId="0" fontId="7" fillId="0" borderId="4" xfId="14" applyFont="1" applyFill="1" applyBorder="1" applyAlignment="1">
      <alignment vertical="top"/>
    </xf>
    <xf numFmtId="43" fontId="7" fillId="0" borderId="0" xfId="14" applyNumberFormat="1" applyFont="1">
      <alignment vertical="center"/>
    </xf>
    <xf numFmtId="10" fontId="34" fillId="0" borderId="4" xfId="70" applyNumberFormat="1" applyFont="1" applyFill="1" applyBorder="1"/>
    <xf numFmtId="164" fontId="16" fillId="0" borderId="4" xfId="69" applyFont="1" applyFill="1" applyBorder="1" applyAlignment="1">
      <alignment horizontal="center" vertical="center" wrapText="1"/>
    </xf>
    <xf numFmtId="164" fontId="7" fillId="0" borderId="4" xfId="69" applyFont="1" applyFill="1" applyBorder="1" applyAlignment="1">
      <alignment horizontal="center" vertical="center" wrapText="1"/>
    </xf>
    <xf numFmtId="164" fontId="8" fillId="0" borderId="4" xfId="69" applyFont="1" applyFill="1" applyBorder="1" applyAlignment="1">
      <alignment horizontal="center" vertical="center" wrapText="1"/>
    </xf>
    <xf numFmtId="164" fontId="16" fillId="0" borderId="4" xfId="69" applyFont="1" applyFill="1" applyBorder="1" applyAlignment="1">
      <alignment vertical="top"/>
    </xf>
    <xf numFmtId="164" fontId="7" fillId="0" borderId="4" xfId="69" quotePrefix="1" applyFont="1" applyFill="1" applyBorder="1" applyAlignment="1">
      <alignment horizontal="center" vertical="center" wrapText="1"/>
    </xf>
    <xf numFmtId="164" fontId="16" fillId="0" borderId="4" xfId="69" quotePrefix="1" applyFont="1" applyFill="1" applyBorder="1" applyAlignment="1">
      <alignment horizontal="center" vertical="center" wrapText="1"/>
    </xf>
    <xf numFmtId="164" fontId="12" fillId="0" borderId="4" xfId="69" applyFont="1" applyFill="1" applyBorder="1" applyAlignment="1">
      <alignment vertical="top"/>
    </xf>
    <xf numFmtId="10" fontId="7" fillId="0" borderId="4" xfId="70" applyNumberFormat="1" applyFont="1" applyFill="1" applyBorder="1" applyAlignment="1">
      <alignment horizontal="center" vertical="center"/>
    </xf>
    <xf numFmtId="0" fontId="16" fillId="0" borderId="4" xfId="10" applyFont="1" applyFill="1" applyBorder="1" applyAlignment="1">
      <alignment horizontal="center"/>
    </xf>
    <xf numFmtId="0" fontId="16" fillId="0" borderId="4" xfId="10" applyFont="1" applyFill="1" applyBorder="1"/>
    <xf numFmtId="169" fontId="16" fillId="0" borderId="4" xfId="69" applyNumberFormat="1" applyFont="1" applyFill="1" applyBorder="1" applyAlignment="1">
      <alignment vertical="top"/>
    </xf>
    <xf numFmtId="169" fontId="7" fillId="0" borderId="0" xfId="10" applyNumberFormat="1" applyFont="1" applyFill="1" applyBorder="1" applyAlignment="1">
      <alignment vertical="top"/>
    </xf>
    <xf numFmtId="0" fontId="50" fillId="0" borderId="0" xfId="0" applyFont="1"/>
    <xf numFmtId="0" fontId="50" fillId="0" borderId="0" xfId="0" applyFont="1" applyAlignment="1">
      <alignment horizontal="left"/>
    </xf>
    <xf numFmtId="0" fontId="52" fillId="0" borderId="4" xfId="0" applyFont="1" applyFill="1" applyBorder="1" applyAlignment="1">
      <alignment horizontal="left" vertical="center"/>
    </xf>
    <xf numFmtId="0" fontId="52" fillId="0" borderId="4" xfId="0" applyFont="1" applyFill="1" applyBorder="1" applyAlignment="1">
      <alignment horizontal="left" vertical="center" wrapText="1"/>
    </xf>
    <xf numFmtId="0" fontId="50" fillId="0" borderId="4" xfId="0" applyFont="1" applyBorder="1" applyAlignment="1">
      <alignment horizontal="center"/>
    </xf>
    <xf numFmtId="0" fontId="53" fillId="0" borderId="4" xfId="0" applyFont="1" applyFill="1" applyBorder="1" applyAlignment="1">
      <alignment horizontal="left" vertical="center" wrapText="1"/>
    </xf>
    <xf numFmtId="0" fontId="51" fillId="0" borderId="0" xfId="0" applyFont="1" applyAlignment="1">
      <alignment horizontal="left"/>
    </xf>
    <xf numFmtId="169" fontId="8" fillId="0" borderId="4" xfId="69" applyNumberFormat="1" applyFont="1" applyFill="1" applyBorder="1" applyAlignment="1">
      <alignment horizontal="center" vertical="center"/>
    </xf>
    <xf numFmtId="0" fontId="8" fillId="0" borderId="5" xfId="14" applyFont="1" applyFill="1" applyBorder="1">
      <alignment vertical="center"/>
    </xf>
    <xf numFmtId="0" fontId="8" fillId="0" borderId="4" xfId="14" applyFont="1" applyFill="1" applyBorder="1" applyAlignment="1">
      <alignment horizontal="left" vertical="center"/>
    </xf>
    <xf numFmtId="164" fontId="16" fillId="0" borderId="4" xfId="69" applyFont="1" applyFill="1" applyBorder="1" applyAlignment="1">
      <alignment vertical="center"/>
    </xf>
    <xf numFmtId="0" fontId="30" fillId="6" borderId="0" xfId="10" applyFont="1" applyFill="1" applyAlignment="1">
      <alignment vertical="center"/>
    </xf>
    <xf numFmtId="164" fontId="7" fillId="0" borderId="4" xfId="69" quotePrefix="1" applyFont="1" applyFill="1" applyBorder="1" applyAlignment="1">
      <alignment horizontal="center" vertical="center"/>
    </xf>
    <xf numFmtId="0" fontId="8" fillId="6" borderId="0" xfId="14" applyFont="1" applyFill="1" applyBorder="1" applyAlignment="1">
      <alignment vertical="center"/>
    </xf>
    <xf numFmtId="0" fontId="8" fillId="6" borderId="0" xfId="10" applyFont="1" applyFill="1" applyBorder="1" applyAlignment="1">
      <alignment vertical="center"/>
    </xf>
    <xf numFmtId="10" fontId="8" fillId="0" borderId="4" xfId="70" applyNumberFormat="1" applyFont="1" applyFill="1" applyBorder="1" applyAlignment="1">
      <alignment vertical="center"/>
    </xf>
    <xf numFmtId="10" fontId="7" fillId="0" borderId="4" xfId="70" applyNumberFormat="1" applyFont="1" applyFill="1" applyBorder="1" applyAlignment="1">
      <alignment horizontal="center" vertical="center" wrapText="1"/>
    </xf>
    <xf numFmtId="164" fontId="11" fillId="5" borderId="4" xfId="69" applyFont="1" applyFill="1" applyBorder="1" applyAlignment="1">
      <alignment horizontal="center" vertical="center" wrapText="1"/>
    </xf>
    <xf numFmtId="10" fontId="16" fillId="0" borderId="4" xfId="70" applyNumberFormat="1" applyFont="1" applyFill="1" applyBorder="1" applyAlignment="1">
      <alignment horizontal="center" vertical="center" wrapText="1"/>
    </xf>
    <xf numFmtId="164" fontId="46" fillId="0" borderId="4" xfId="69" applyFont="1" applyFill="1" applyBorder="1" applyAlignment="1">
      <alignment horizontal="center" vertical="center" wrapText="1"/>
    </xf>
    <xf numFmtId="175" fontId="16" fillId="0" borderId="4" xfId="70" applyNumberFormat="1" applyFont="1" applyFill="1" applyBorder="1" applyAlignment="1">
      <alignment horizontal="center" vertical="center" wrapText="1"/>
    </xf>
    <xf numFmtId="10" fontId="16" fillId="0" borderId="4" xfId="70" applyNumberFormat="1" applyFont="1" applyFill="1" applyBorder="1" applyAlignment="1">
      <alignment vertical="center" wrapText="1"/>
    </xf>
    <xf numFmtId="10" fontId="16" fillId="0" borderId="4" xfId="70" applyNumberFormat="1" applyFont="1" applyFill="1" applyBorder="1" applyAlignment="1">
      <alignment vertical="top"/>
    </xf>
    <xf numFmtId="10" fontId="7" fillId="0" borderId="0" xfId="70" applyNumberFormat="1" applyFont="1" applyFill="1" applyBorder="1" applyAlignment="1">
      <alignment vertical="top"/>
    </xf>
    <xf numFmtId="2" fontId="16" fillId="0" borderId="4" xfId="14" applyNumberFormat="1" applyFont="1" applyFill="1" applyBorder="1" applyAlignment="1">
      <alignment horizontal="center" vertical="center" wrapText="1"/>
    </xf>
    <xf numFmtId="10" fontId="16" fillId="0" borderId="4" xfId="70" applyNumberFormat="1" applyFont="1" applyFill="1" applyBorder="1" applyAlignment="1"/>
    <xf numFmtId="10" fontId="7" fillId="0" borderId="4" xfId="70" applyNumberFormat="1" applyFont="1" applyFill="1" applyBorder="1" applyAlignment="1">
      <alignment wrapText="1"/>
    </xf>
    <xf numFmtId="10" fontId="16" fillId="0" borderId="4" xfId="70" applyNumberFormat="1" applyFont="1" applyFill="1" applyBorder="1" applyAlignment="1">
      <alignment wrapText="1"/>
    </xf>
    <xf numFmtId="10" fontId="48" fillId="0" borderId="4" xfId="70" applyNumberFormat="1" applyFont="1" applyFill="1" applyBorder="1" applyAlignment="1">
      <alignment wrapText="1"/>
    </xf>
    <xf numFmtId="164" fontId="7" fillId="0" borderId="4" xfId="69" applyFont="1" applyFill="1" applyBorder="1" applyAlignment="1">
      <alignment horizontal="right" vertical="center" wrapText="1"/>
    </xf>
    <xf numFmtId="164" fontId="16" fillId="0" borderId="4" xfId="69" applyFont="1" applyFill="1" applyBorder="1" applyAlignment="1">
      <alignment horizontal="right" vertical="center" wrapText="1"/>
    </xf>
    <xf numFmtId="10" fontId="16" fillId="0" borderId="4" xfId="70" applyNumberFormat="1" applyFont="1" applyFill="1" applyBorder="1" applyAlignment="1">
      <alignment horizontal="right" vertical="center" wrapText="1"/>
    </xf>
    <xf numFmtId="10" fontId="7" fillId="0" borderId="4" xfId="70" applyNumberFormat="1" applyFont="1" applyFill="1" applyBorder="1" applyAlignment="1">
      <alignment horizontal="right" vertical="center" wrapText="1"/>
    </xf>
    <xf numFmtId="10" fontId="16" fillId="0" borderId="4" xfId="70" applyNumberFormat="1" applyFont="1" applyFill="1" applyBorder="1" applyAlignment="1">
      <alignment horizontal="right" vertical="center"/>
    </xf>
    <xf numFmtId="164" fontId="7" fillId="0" borderId="4" xfId="69" applyFont="1" applyFill="1" applyBorder="1" applyAlignment="1">
      <alignment horizontal="right" vertical="center"/>
    </xf>
    <xf numFmtId="164" fontId="16" fillId="0" borderId="4" xfId="69" applyFont="1" applyFill="1" applyBorder="1" applyAlignment="1">
      <alignment horizontal="right" vertical="center"/>
    </xf>
    <xf numFmtId="164" fontId="7" fillId="0" borderId="4" xfId="69" quotePrefix="1" applyFont="1" applyFill="1" applyBorder="1" applyAlignment="1">
      <alignment horizontal="right" vertical="center" wrapText="1"/>
    </xf>
    <xf numFmtId="164" fontId="16" fillId="0" borderId="4" xfId="69" quotePrefix="1" applyFont="1" applyFill="1" applyBorder="1" applyAlignment="1">
      <alignment horizontal="right" vertical="center" wrapText="1"/>
    </xf>
    <xf numFmtId="10" fontId="16" fillId="0" borderId="4" xfId="70" applyNumberFormat="1" applyFont="1" applyFill="1" applyBorder="1" applyAlignment="1">
      <alignment horizontal="center"/>
    </xf>
    <xf numFmtId="176" fontId="7" fillId="0" borderId="4" xfId="69" applyNumberFormat="1" applyFont="1" applyFill="1" applyBorder="1" applyAlignment="1">
      <alignment horizontal="center" vertical="center"/>
    </xf>
    <xf numFmtId="169" fontId="7" fillId="0" borderId="4" xfId="69" applyNumberFormat="1" applyFont="1" applyFill="1" applyBorder="1" applyAlignment="1">
      <alignment horizontal="center" vertical="center"/>
    </xf>
    <xf numFmtId="0" fontId="7" fillId="0" borderId="4" xfId="10" applyFont="1" applyFill="1" applyBorder="1" applyAlignment="1" applyProtection="1">
      <alignment horizontal="left" vertical="center" wrapText="1"/>
    </xf>
    <xf numFmtId="0" fontId="8" fillId="5" borderId="0" xfId="10" applyFont="1" applyFill="1" applyBorder="1" applyAlignment="1" applyProtection="1">
      <alignment horizontal="left" vertical="center" wrapText="1"/>
    </xf>
    <xf numFmtId="0" fontId="7" fillId="5" borderId="0" xfId="10" applyFont="1" applyFill="1" applyBorder="1" applyAlignment="1">
      <alignment horizontal="left" vertical="center"/>
    </xf>
    <xf numFmtId="0" fontId="7" fillId="0" borderId="0" xfId="10" applyFont="1" applyFill="1" applyBorder="1" applyAlignment="1" applyProtection="1">
      <alignment horizontal="left" vertical="center"/>
    </xf>
    <xf numFmtId="0" fontId="7" fillId="0" borderId="4" xfId="14" applyFont="1" applyFill="1" applyBorder="1" applyAlignment="1">
      <alignment horizontal="left" vertical="center" wrapText="1"/>
    </xf>
    <xf numFmtId="0" fontId="7" fillId="0" borderId="4" xfId="10" applyFont="1" applyFill="1" applyBorder="1" applyAlignment="1">
      <alignment horizontal="left" vertical="center"/>
    </xf>
    <xf numFmtId="0" fontId="8" fillId="0" borderId="0" xfId="10" applyFont="1" applyFill="1" applyBorder="1" applyAlignment="1">
      <alignment vertical="center"/>
    </xf>
    <xf numFmtId="0" fontId="8" fillId="16" borderId="4" xfId="10" applyFont="1" applyFill="1" applyBorder="1" applyAlignment="1">
      <alignment horizontal="left"/>
    </xf>
    <xf numFmtId="0" fontId="7" fillId="14" borderId="4" xfId="10" applyFont="1" applyFill="1" applyBorder="1"/>
    <xf numFmtId="164" fontId="54" fillId="0" borderId="4" xfId="25" applyFont="1" applyBorder="1" applyAlignment="1">
      <alignment horizontal="right" vertical="center" wrapText="1"/>
    </xf>
    <xf numFmtId="0" fontId="8" fillId="0" borderId="11" xfId="15" applyFont="1" applyBorder="1" applyAlignment="1">
      <alignment horizontal="center" vertical="center"/>
    </xf>
    <xf numFmtId="0" fontId="7" fillId="0" borderId="11" xfId="10" applyFont="1" applyBorder="1"/>
    <xf numFmtId="0" fontId="7" fillId="17" borderId="4" xfId="10" applyFont="1" applyFill="1" applyBorder="1"/>
    <xf numFmtId="164" fontId="54" fillId="17" borderId="4" xfId="25" applyFont="1" applyFill="1" applyBorder="1" applyAlignment="1">
      <alignment horizontal="right" vertical="center" wrapText="1"/>
    </xf>
    <xf numFmtId="0" fontId="7" fillId="17" borderId="4" xfId="10" applyFont="1" applyFill="1" applyBorder="1" applyAlignment="1">
      <alignment wrapText="1"/>
    </xf>
    <xf numFmtId="0" fontId="7" fillId="0" borderId="4" xfId="10" applyFont="1" applyFill="1" applyBorder="1" applyAlignment="1">
      <alignment horizontal="left" vertical="center" wrapText="1"/>
    </xf>
    <xf numFmtId="0" fontId="12" fillId="0" borderId="0" xfId="10" applyFont="1" applyAlignment="1">
      <alignment vertical="center"/>
    </xf>
    <xf numFmtId="0" fontId="7" fillId="0" borderId="0" xfId="10" applyFont="1" applyAlignment="1">
      <alignment horizontal="center" vertical="center" wrapText="1"/>
    </xf>
    <xf numFmtId="14" fontId="7" fillId="0" borderId="0" xfId="10" applyNumberFormat="1" applyFont="1" applyAlignment="1">
      <alignment horizontal="center" vertical="center" wrapText="1"/>
    </xf>
    <xf numFmtId="10" fontId="7" fillId="0" borderId="0" xfId="40" applyNumberFormat="1" applyFont="1" applyFill="1" applyAlignment="1">
      <alignment horizontal="center" vertical="center"/>
    </xf>
    <xf numFmtId="10" fontId="7" fillId="0" borderId="0" xfId="10" applyNumberFormat="1" applyFont="1" applyFill="1" applyAlignment="1">
      <alignment horizontal="center" vertical="center"/>
    </xf>
    <xf numFmtId="43" fontId="8" fillId="0" borderId="4" xfId="29" applyNumberFormat="1" applyFont="1" applyFill="1" applyBorder="1" applyAlignment="1">
      <alignment vertical="center"/>
    </xf>
    <xf numFmtId="0" fontId="7" fillId="0" borderId="4" xfId="14" applyFont="1" applyFill="1" applyBorder="1" applyAlignment="1">
      <alignment horizontal="center" vertical="center" wrapText="1"/>
    </xf>
    <xf numFmtId="164" fontId="7" fillId="0" borderId="4" xfId="29" applyFont="1" applyFill="1" applyBorder="1" applyAlignment="1">
      <alignment horizontal="center" vertical="center" wrapText="1"/>
    </xf>
    <xf numFmtId="10" fontId="26" fillId="5" borderId="4" xfId="70" applyNumberFormat="1" applyFont="1" applyFill="1" applyBorder="1" applyAlignment="1">
      <alignment horizontal="center" vertical="center" wrapText="1"/>
    </xf>
    <xf numFmtId="10" fontId="48" fillId="5" borderId="4" xfId="70" applyNumberFormat="1" applyFont="1" applyFill="1" applyBorder="1" applyAlignment="1">
      <alignment horizontal="center" vertical="center" wrapText="1"/>
    </xf>
    <xf numFmtId="10" fontId="48" fillId="0" borderId="4" xfId="70" applyNumberFormat="1" applyFont="1" applyFill="1" applyBorder="1" applyAlignment="1">
      <alignment horizontal="center" vertical="center" wrapText="1"/>
    </xf>
    <xf numFmtId="10" fontId="26" fillId="0" borderId="4" xfId="70" applyNumberFormat="1" applyFont="1" applyFill="1" applyBorder="1" applyAlignment="1">
      <alignment horizontal="center" vertical="center" wrapText="1"/>
    </xf>
    <xf numFmtId="164" fontId="48" fillId="0" borderId="4" xfId="69" applyFont="1" applyFill="1" applyBorder="1" applyAlignment="1">
      <alignment horizontal="center" vertical="center" wrapText="1"/>
    </xf>
    <xf numFmtId="164" fontId="7" fillId="0" borderId="4" xfId="29" applyFont="1" applyFill="1" applyBorder="1" applyAlignment="1">
      <alignment horizontal="center" vertical="center"/>
    </xf>
    <xf numFmtId="0" fontId="7" fillId="0" borderId="0" xfId="10" applyFont="1" applyFill="1" applyBorder="1" applyAlignment="1">
      <alignment horizontal="left"/>
    </xf>
    <xf numFmtId="43" fontId="7" fillId="0" borderId="0" xfId="14" applyNumberFormat="1" applyFont="1" applyFill="1">
      <alignment vertical="center"/>
    </xf>
    <xf numFmtId="10" fontId="34" fillId="0" borderId="4" xfId="69" applyNumberFormat="1" applyFont="1" applyFill="1" applyBorder="1"/>
    <xf numFmtId="10" fontId="7" fillId="0" borderId="4" xfId="14" applyNumberFormat="1" applyFont="1" applyFill="1" applyBorder="1">
      <alignment vertical="center"/>
    </xf>
    <xf numFmtId="0" fontId="8" fillId="0" borderId="0" xfId="14" applyFont="1" applyFill="1">
      <alignment vertical="center"/>
    </xf>
    <xf numFmtId="2" fontId="7" fillId="0" borderId="4" xfId="14" applyNumberFormat="1" applyFont="1" applyBorder="1">
      <alignment vertical="center"/>
    </xf>
    <xf numFmtId="10" fontId="7" fillId="0" borderId="4" xfId="70" applyNumberFormat="1" applyFont="1" applyBorder="1" applyAlignment="1">
      <alignment vertical="center"/>
    </xf>
    <xf numFmtId="179" fontId="9" fillId="0" borderId="4" xfId="70" applyNumberFormat="1" applyFont="1" applyFill="1" applyBorder="1" applyAlignment="1">
      <alignment horizontal="center" vertical="center"/>
    </xf>
    <xf numFmtId="179" fontId="9" fillId="0" borderId="4" xfId="70" applyNumberFormat="1" applyFont="1" applyBorder="1" applyAlignment="1">
      <alignment horizontal="center" vertical="center"/>
    </xf>
    <xf numFmtId="179" fontId="9" fillId="0" borderId="4" xfId="70" applyNumberFormat="1" applyFont="1" applyBorder="1" applyAlignment="1">
      <alignment vertical="center"/>
    </xf>
    <xf numFmtId="10" fontId="7" fillId="5" borderId="4" xfId="70" applyNumberFormat="1" applyFont="1" applyFill="1" applyBorder="1" applyAlignment="1" applyProtection="1">
      <alignment horizontal="left"/>
    </xf>
    <xf numFmtId="10" fontId="7" fillId="0" borderId="4" xfId="70" applyNumberFormat="1" applyFont="1" applyFill="1" applyBorder="1" applyAlignment="1" applyProtection="1">
      <alignment vertical="center" wrapText="1"/>
    </xf>
    <xf numFmtId="10" fontId="7" fillId="0" borderId="4" xfId="70" applyNumberFormat="1" applyFont="1" applyBorder="1" applyAlignment="1">
      <alignment vertical="center" wrapText="1"/>
    </xf>
    <xf numFmtId="10" fontId="7" fillId="0" borderId="4" xfId="70" applyNumberFormat="1" applyFont="1" applyFill="1" applyBorder="1" applyAlignment="1" applyProtection="1">
      <alignment vertical="center"/>
    </xf>
    <xf numFmtId="10" fontId="7" fillId="0" borderId="0" xfId="70" applyNumberFormat="1" applyFont="1" applyAlignment="1">
      <alignment vertical="center"/>
    </xf>
    <xf numFmtId="0" fontId="7" fillId="0" borderId="0" xfId="14" applyNumberFormat="1" applyFont="1" applyAlignment="1">
      <alignment horizontal="center" vertical="center"/>
    </xf>
    <xf numFmtId="0" fontId="7" fillId="0" borderId="0" xfId="10" applyNumberFormat="1" applyFont="1" applyBorder="1" applyAlignment="1">
      <alignment horizontal="center"/>
    </xf>
    <xf numFmtId="0" fontId="8" fillId="4" borderId="4" xfId="14" applyNumberFormat="1" applyFont="1" applyFill="1" applyBorder="1" applyAlignment="1">
      <alignment horizontal="center" vertical="center" wrapText="1"/>
    </xf>
    <xf numFmtId="0" fontId="7" fillId="0" borderId="4" xfId="14" applyNumberFormat="1" applyFont="1" applyBorder="1" applyAlignment="1">
      <alignment horizontal="center" vertical="center"/>
    </xf>
    <xf numFmtId="0" fontId="7" fillId="0" borderId="4" xfId="14" applyNumberFormat="1" applyFont="1" applyFill="1" applyBorder="1" applyAlignment="1">
      <alignment horizontal="center" vertical="center"/>
    </xf>
    <xf numFmtId="0" fontId="8" fillId="0" borderId="4" xfId="14" applyNumberFormat="1" applyFont="1" applyBorder="1" applyAlignment="1">
      <alignment horizontal="center" vertical="center"/>
    </xf>
    <xf numFmtId="0" fontId="7" fillId="9" borderId="4" xfId="14" applyNumberFormat="1" applyFont="1" applyFill="1" applyBorder="1" applyAlignment="1">
      <alignment horizontal="center" vertical="center"/>
    </xf>
    <xf numFmtId="0" fontId="7" fillId="0" borderId="4" xfId="70"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7" fillId="0" borderId="0" xfId="14" applyNumberFormat="1" applyFont="1" applyBorder="1" applyAlignment="1">
      <alignment horizontal="center" vertical="center"/>
    </xf>
    <xf numFmtId="0" fontId="7" fillId="0" borderId="0" xfId="14" applyNumberFormat="1" applyFont="1">
      <alignment vertical="center"/>
    </xf>
    <xf numFmtId="43" fontId="7" fillId="0" borderId="0" xfId="10" applyNumberFormat="1" applyFont="1"/>
    <xf numFmtId="2" fontId="7" fillId="0" borderId="0" xfId="14" applyNumberFormat="1" applyFont="1">
      <alignment vertical="center"/>
    </xf>
    <xf numFmtId="43" fontId="9" fillId="0" borderId="0" xfId="14" applyNumberFormat="1" applyFont="1">
      <alignment vertical="center"/>
    </xf>
    <xf numFmtId="43" fontId="7" fillId="0" borderId="0" xfId="10" applyNumberFormat="1" applyFont="1" applyBorder="1"/>
    <xf numFmtId="164" fontId="7" fillId="0" borderId="0" xfId="14" applyNumberFormat="1" applyFont="1" applyFill="1">
      <alignment vertical="center"/>
    </xf>
    <xf numFmtId="0" fontId="30" fillId="0" borderId="4" xfId="10" applyFont="1" applyFill="1" applyBorder="1" applyAlignment="1">
      <alignment horizontal="center"/>
    </xf>
    <xf numFmtId="0" fontId="29" fillId="0" borderId="4" xfId="10" applyFont="1" applyFill="1" applyBorder="1" applyAlignment="1">
      <alignment horizontal="center"/>
    </xf>
    <xf numFmtId="0" fontId="30" fillId="0" borderId="4" xfId="10" applyFont="1" applyFill="1" applyBorder="1" applyAlignment="1"/>
    <xf numFmtId="0" fontId="29" fillId="7" borderId="4" xfId="10" applyFont="1" applyFill="1" applyBorder="1" applyAlignment="1">
      <alignment horizontal="center" vertical="center" wrapText="1"/>
    </xf>
    <xf numFmtId="43" fontId="7" fillId="0" borderId="0" xfId="10" applyNumberFormat="1" applyFont="1" applyFill="1"/>
    <xf numFmtId="0" fontId="8" fillId="0" borderId="7" xfId="14" applyFont="1" applyFill="1" applyBorder="1" applyAlignment="1">
      <alignment horizontal="center" vertical="center"/>
    </xf>
    <xf numFmtId="164" fontId="7" fillId="0" borderId="0" xfId="14" applyNumberFormat="1" applyFont="1" applyFill="1" applyAlignment="1">
      <alignment vertical="center"/>
    </xf>
    <xf numFmtId="0" fontId="7" fillId="0" borderId="0" xfId="14" applyFont="1" applyFill="1" applyAlignment="1">
      <alignment vertical="center"/>
    </xf>
    <xf numFmtId="0" fontId="7" fillId="0" borderId="4" xfId="10" applyFont="1" applyFill="1" applyBorder="1" applyAlignment="1"/>
    <xf numFmtId="164" fontId="50" fillId="0" borderId="4" xfId="69" applyFont="1" applyFill="1" applyBorder="1"/>
    <xf numFmtId="10" fontId="50" fillId="0" borderId="4" xfId="0" applyNumberFormat="1" applyFont="1" applyFill="1" applyBorder="1"/>
    <xf numFmtId="0" fontId="8" fillId="0" borderId="4" xfId="10" applyFont="1" applyFill="1" applyBorder="1" applyAlignment="1"/>
    <xf numFmtId="9" fontId="7" fillId="0" borderId="4" xfId="14" applyNumberFormat="1" applyFont="1" applyFill="1" applyBorder="1">
      <alignment vertical="center"/>
    </xf>
    <xf numFmtId="0" fontId="8" fillId="4" borderId="4" xfId="14"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0" borderId="0" xfId="14" applyFont="1" applyAlignment="1">
      <alignment horizontal="center" vertical="center"/>
    </xf>
    <xf numFmtId="0" fontId="8" fillId="7" borderId="4" xfId="14" applyFont="1" applyFill="1" applyBorder="1" applyAlignment="1">
      <alignment horizontal="center" vertical="center" wrapText="1"/>
    </xf>
    <xf numFmtId="0" fontId="8" fillId="0" borderId="0" xfId="10" applyFont="1" applyFill="1" applyBorder="1" applyAlignment="1">
      <alignment horizontal="center" vertical="center"/>
    </xf>
    <xf numFmtId="0" fontId="8" fillId="0" borderId="0" xfId="10" applyFont="1" applyAlignment="1">
      <alignment horizontal="left"/>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0" fontId="8" fillId="4"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80" fontId="16" fillId="0" borderId="4" xfId="70" applyNumberFormat="1" applyFont="1" applyFill="1" applyBorder="1" applyAlignment="1"/>
    <xf numFmtId="10" fontId="7" fillId="0" borderId="4" xfId="70" applyNumberFormat="1" applyFont="1" applyBorder="1" applyAlignment="1">
      <alignment vertical="top"/>
    </xf>
    <xf numFmtId="180" fontId="7" fillId="0" borderId="4" xfId="70" applyNumberFormat="1" applyFont="1" applyFill="1" applyBorder="1" applyAlignment="1">
      <alignment wrapText="1"/>
    </xf>
    <xf numFmtId="180" fontId="16" fillId="0" borderId="4" xfId="70" applyNumberFormat="1" applyFont="1" applyFill="1" applyBorder="1" applyAlignment="1">
      <alignment wrapText="1"/>
    </xf>
    <xf numFmtId="180" fontId="48" fillId="0" borderId="4" xfId="70" applyNumberFormat="1" applyFont="1" applyFill="1" applyBorder="1" applyAlignment="1">
      <alignment wrapText="1"/>
    </xf>
    <xf numFmtId="180" fontId="16" fillId="0" borderId="4" xfId="70" applyNumberFormat="1" applyFont="1" applyFill="1" applyBorder="1" applyAlignment="1">
      <alignment vertical="top"/>
    </xf>
    <xf numFmtId="10" fontId="16" fillId="0" borderId="4" xfId="40" applyNumberFormat="1" applyFont="1" applyFill="1" applyBorder="1" applyAlignment="1"/>
    <xf numFmtId="9" fontId="16" fillId="0" borderId="4" xfId="40" applyNumberFormat="1" applyFont="1" applyFill="1" applyBorder="1" applyAlignment="1">
      <alignment horizontal="center"/>
    </xf>
    <xf numFmtId="164" fontId="16" fillId="0" borderId="4" xfId="29" applyFont="1" applyFill="1" applyBorder="1" applyAlignment="1">
      <alignment horizontal="right" vertical="center"/>
    </xf>
    <xf numFmtId="10" fontId="7" fillId="0" borderId="4" xfId="40" applyNumberFormat="1" applyFont="1" applyFill="1" applyBorder="1" applyAlignment="1">
      <alignment horizontal="right" vertical="center"/>
    </xf>
    <xf numFmtId="10" fontId="16" fillId="0" borderId="4" xfId="40" applyNumberFormat="1" applyFont="1" applyFill="1" applyBorder="1" applyAlignment="1">
      <alignment horizontal="right" vertical="center"/>
    </xf>
    <xf numFmtId="169" fontId="7" fillId="0" borderId="4" xfId="29" applyNumberFormat="1" applyFont="1" applyFill="1" applyBorder="1" applyAlignment="1">
      <alignment horizontal="right" vertical="center"/>
    </xf>
    <xf numFmtId="164" fontId="7" fillId="0" borderId="4" xfId="29" quotePrefix="1" applyFont="1" applyFill="1" applyBorder="1" applyAlignment="1">
      <alignment horizontal="center" vertical="center"/>
    </xf>
    <xf numFmtId="164" fontId="7" fillId="0" borderId="4" xfId="29" quotePrefix="1" applyFont="1" applyFill="1" applyBorder="1" applyAlignment="1">
      <alignment horizontal="right" vertical="center"/>
    </xf>
    <xf numFmtId="164" fontId="16" fillId="0" borderId="4" xfId="29" quotePrefix="1" applyFont="1" applyFill="1" applyBorder="1" applyAlignment="1">
      <alignment horizontal="right" vertical="center"/>
    </xf>
    <xf numFmtId="164" fontId="16" fillId="0" borderId="4" xfId="29" applyFont="1" applyFill="1" applyBorder="1" applyAlignment="1">
      <alignment horizontal="center" vertical="center"/>
    </xf>
    <xf numFmtId="164" fontId="16" fillId="0" borderId="4" xfId="29" quotePrefix="1" applyFont="1" applyFill="1" applyBorder="1" applyAlignment="1">
      <alignment horizontal="center" vertical="center"/>
    </xf>
    <xf numFmtId="164" fontId="12" fillId="0" borderId="4" xfId="29" applyFont="1" applyFill="1" applyBorder="1" applyAlignment="1">
      <alignment horizontal="center" vertical="center"/>
    </xf>
    <xf numFmtId="10" fontId="16" fillId="0" borderId="4" xfId="40" applyNumberFormat="1" applyFont="1" applyFill="1" applyBorder="1" applyAlignment="1">
      <alignment horizontal="center" vertical="center"/>
    </xf>
    <xf numFmtId="169" fontId="7" fillId="0" borderId="4" xfId="29" quotePrefix="1" applyNumberFormat="1" applyFont="1" applyFill="1" applyBorder="1" applyAlignment="1">
      <alignment vertical="center"/>
    </xf>
    <xf numFmtId="169" fontId="16" fillId="0" borderId="4" xfId="29" quotePrefix="1" applyNumberFormat="1" applyFont="1" applyFill="1" applyBorder="1" applyAlignment="1">
      <alignment vertical="center"/>
    </xf>
    <xf numFmtId="169" fontId="16" fillId="0" borderId="4" xfId="29" applyNumberFormat="1" applyFont="1" applyFill="1" applyBorder="1" applyAlignment="1">
      <alignment horizontal="right" vertical="center"/>
    </xf>
    <xf numFmtId="164" fontId="16" fillId="0" borderId="4" xfId="29" applyFont="1" applyFill="1" applyBorder="1" applyAlignment="1">
      <alignment vertical="center"/>
    </xf>
    <xf numFmtId="164" fontId="7" fillId="0" borderId="4" xfId="69" applyFont="1" applyFill="1" applyBorder="1" applyAlignment="1">
      <alignment horizontal="left" vertical="center"/>
    </xf>
    <xf numFmtId="164" fontId="7" fillId="0" borderId="4" xfId="14" applyNumberFormat="1" applyFont="1" applyFill="1" applyBorder="1" applyAlignment="1">
      <alignment horizontal="left" vertical="center"/>
    </xf>
    <xf numFmtId="0" fontId="45" fillId="0" borderId="0" xfId="14" applyFont="1" applyFill="1">
      <alignment vertical="center"/>
    </xf>
    <xf numFmtId="43" fontId="45" fillId="0" borderId="0" xfId="14" applyNumberFormat="1" applyFont="1" applyFill="1">
      <alignment vertical="center"/>
    </xf>
    <xf numFmtId="164" fontId="45" fillId="0" borderId="0" xfId="14" applyNumberFormat="1" applyFont="1" applyFill="1">
      <alignment vertical="center"/>
    </xf>
    <xf numFmtId="0" fontId="29" fillId="0" borderId="4" xfId="10" applyFont="1" applyFill="1" applyBorder="1" applyAlignment="1">
      <alignment horizontal="center" vertical="center"/>
    </xf>
    <xf numFmtId="0" fontId="29" fillId="0" borderId="4" xfId="10" applyFont="1" applyFill="1" applyBorder="1" applyAlignment="1">
      <alignment vertical="center"/>
    </xf>
    <xf numFmtId="164" fontId="29" fillId="0" borderId="4" xfId="69" applyFont="1" applyFill="1" applyBorder="1" applyAlignment="1">
      <alignment vertical="center"/>
    </xf>
    <xf numFmtId="164" fontId="29" fillId="0" borderId="4" xfId="10" applyNumberFormat="1" applyFont="1" applyFill="1" applyBorder="1" applyAlignment="1">
      <alignment horizontal="center"/>
    </xf>
    <xf numFmtId="164" fontId="30" fillId="0" borderId="4" xfId="10" applyNumberFormat="1" applyFont="1" applyFill="1" applyBorder="1" applyAlignment="1">
      <alignment horizontal="center"/>
    </xf>
    <xf numFmtId="0" fontId="30" fillId="0" borderId="4" xfId="10" applyFont="1" applyFill="1" applyBorder="1" applyAlignment="1">
      <alignment vertical="center"/>
    </xf>
    <xf numFmtId="0" fontId="30" fillId="0" borderId="0" xfId="10" applyFont="1" applyFill="1" applyAlignment="1">
      <alignment vertical="center"/>
    </xf>
    <xf numFmtId="0" fontId="30" fillId="0" borderId="4" xfId="10" applyFont="1" applyFill="1" applyBorder="1" applyAlignment="1">
      <alignment horizontal="center" vertical="center"/>
    </xf>
    <xf numFmtId="0" fontId="7" fillId="0" borderId="4" xfId="14" applyFont="1" applyFill="1" applyBorder="1" applyAlignment="1">
      <alignment horizontal="center"/>
    </xf>
    <xf numFmtId="0" fontId="29" fillId="0" borderId="4" xfId="10" applyFont="1" applyFill="1" applyBorder="1" applyAlignment="1"/>
    <xf numFmtId="164" fontId="29" fillId="0" borderId="4" xfId="69" applyFont="1" applyFill="1" applyBorder="1" applyAlignment="1"/>
    <xf numFmtId="174" fontId="7" fillId="0" borderId="4" xfId="14" applyNumberFormat="1" applyFont="1" applyFill="1" applyBorder="1" applyAlignment="1">
      <alignment horizontal="center"/>
    </xf>
    <xf numFmtId="177" fontId="7" fillId="0" borderId="4" xfId="69" applyNumberFormat="1" applyFont="1" applyFill="1" applyBorder="1" applyAlignment="1">
      <alignment horizontal="center"/>
    </xf>
    <xf numFmtId="0" fontId="30" fillId="0" borderId="0" xfId="10" applyFont="1" applyFill="1" applyAlignment="1"/>
    <xf numFmtId="0" fontId="30" fillId="0" borderId="0" xfId="10" applyFont="1" applyFill="1"/>
    <xf numFmtId="0" fontId="24" fillId="0" borderId="4" xfId="10" applyFont="1" applyFill="1" applyBorder="1" applyAlignment="1" applyProtection="1"/>
    <xf numFmtId="166" fontId="7" fillId="0" borderId="4" xfId="10" applyNumberFormat="1" applyFont="1" applyFill="1" applyBorder="1" applyAlignment="1" applyProtection="1">
      <alignment horizontal="center"/>
    </xf>
    <xf numFmtId="164" fontId="7" fillId="0" borderId="4" xfId="69" applyFont="1" applyFill="1" applyBorder="1" applyAlignment="1">
      <alignment horizontal="center" vertical="center"/>
    </xf>
    <xf numFmtId="0" fontId="50" fillId="0" borderId="4" xfId="71" applyFont="1" applyBorder="1" applyAlignment="1">
      <alignment horizontal="center"/>
    </xf>
    <xf numFmtId="164" fontId="50" fillId="0" borderId="4" xfId="29" applyFont="1" applyBorder="1"/>
    <xf numFmtId="0" fontId="51" fillId="0" borderId="4" xfId="71" applyFont="1" applyBorder="1" applyAlignment="1">
      <alignment horizontal="center"/>
    </xf>
    <xf numFmtId="164" fontId="51" fillId="0" borderId="4" xfId="29" applyFont="1" applyBorder="1"/>
    <xf numFmtId="10" fontId="50" fillId="0" borderId="4" xfId="70" applyNumberFormat="1" applyFont="1" applyBorder="1"/>
    <xf numFmtId="0" fontId="57" fillId="0" borderId="0" xfId="14" applyFont="1" applyFill="1">
      <alignment vertical="center"/>
    </xf>
    <xf numFmtId="0" fontId="7" fillId="0" borderId="4" xfId="0" applyFont="1" applyFill="1" applyBorder="1" applyAlignment="1">
      <alignment vertical="top"/>
    </xf>
    <xf numFmtId="10" fontId="7" fillId="14" borderId="0" xfId="40" applyNumberFormat="1" applyFont="1" applyFill="1" applyBorder="1"/>
    <xf numFmtId="164" fontId="7" fillId="0" borderId="4" xfId="29" applyFont="1" applyBorder="1" applyAlignment="1">
      <alignment horizontal="left" vertical="top"/>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6" xfId="10" applyFont="1" applyFill="1" applyBorder="1" applyAlignment="1">
      <alignment horizontal="center" vertical="center"/>
    </xf>
    <xf numFmtId="0" fontId="29" fillId="7" borderId="6" xfId="10"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0" xfId="10" applyAlignment="1">
      <alignment horizontal="center" vertical="center"/>
    </xf>
    <xf numFmtId="0" fontId="8" fillId="0" borderId="0" xfId="14" applyFont="1" applyFill="1" applyBorder="1" applyAlignment="1">
      <alignment horizontal="center" vertical="center" wrapText="1"/>
    </xf>
    <xf numFmtId="164" fontId="7" fillId="0" borderId="4" xfId="69" applyFont="1" applyFill="1" applyBorder="1" applyAlignment="1">
      <alignment horizontal="center" vertical="center"/>
    </xf>
    <xf numFmtId="0" fontId="8" fillId="0" borderId="0" xfId="14" applyFont="1" applyFill="1" applyBorder="1" applyAlignment="1">
      <alignment horizontal="center" vertical="center"/>
    </xf>
    <xf numFmtId="0" fontId="8" fillId="4" borderId="4" xfId="31" applyFont="1" applyFill="1" applyBorder="1" applyAlignment="1">
      <alignment horizontal="center" vertical="center" wrapText="1"/>
    </xf>
    <xf numFmtId="0" fontId="12" fillId="4" borderId="4" xfId="14" applyFont="1" applyFill="1" applyBorder="1" applyAlignment="1">
      <alignment horizontal="center" vertical="center" wrapText="1"/>
    </xf>
    <xf numFmtId="0" fontId="7" fillId="0" borderId="4" xfId="69" applyNumberFormat="1" applyFont="1" applyFill="1" applyBorder="1" applyAlignment="1">
      <alignment vertical="center"/>
    </xf>
    <xf numFmtId="164" fontId="7" fillId="0" borderId="0" xfId="69" applyFont="1" applyFill="1" applyBorder="1"/>
    <xf numFmtId="0" fontId="7" fillId="18" borderId="4" xfId="10" applyFont="1" applyFill="1" applyBorder="1" applyAlignment="1" applyProtection="1">
      <alignment horizontal="left"/>
    </xf>
    <xf numFmtId="164" fontId="7" fillId="18" borderId="4" xfId="69" applyFont="1" applyFill="1" applyBorder="1" applyAlignment="1" applyProtection="1">
      <alignment horizontal="left"/>
    </xf>
    <xf numFmtId="164" fontId="7" fillId="18" borderId="4" xfId="69" applyFont="1" applyFill="1" applyBorder="1" applyAlignment="1">
      <alignment vertical="center"/>
    </xf>
    <xf numFmtId="164" fontId="34" fillId="18" borderId="4" xfId="69" applyFont="1" applyFill="1" applyBorder="1"/>
    <xf numFmtId="176" fontId="13" fillId="14" borderId="0" xfId="69" applyNumberFormat="1" applyFont="1" applyFill="1" applyAlignment="1">
      <alignment horizontal="left" vertical="center"/>
    </xf>
    <xf numFmtId="164" fontId="57" fillId="0" borderId="4" xfId="69" applyFont="1" applyBorder="1" applyAlignment="1">
      <alignment vertical="top" wrapText="1"/>
    </xf>
    <xf numFmtId="0" fontId="8" fillId="4" borderId="5" xfId="14" applyFont="1" applyFill="1" applyBorder="1" applyAlignment="1">
      <alignment vertical="center" wrapText="1"/>
    </xf>
    <xf numFmtId="0" fontId="57" fillId="0" borderId="4" xfId="69" applyNumberFormat="1" applyFont="1" applyBorder="1" applyAlignment="1">
      <alignment vertical="center"/>
    </xf>
    <xf numFmtId="0" fontId="7" fillId="0" borderId="0" xfId="14" applyFont="1" applyFill="1" applyBorder="1" applyAlignment="1">
      <alignment horizontal="center" vertical="center"/>
    </xf>
    <xf numFmtId="164" fontId="8" fillId="0" borderId="0" xfId="29" applyFont="1" applyFill="1" applyBorder="1" applyAlignment="1">
      <alignment vertical="center"/>
    </xf>
    <xf numFmtId="2" fontId="7" fillId="0" borderId="0" xfId="14" applyNumberFormat="1" applyFont="1" applyFill="1" applyBorder="1">
      <alignment vertical="center"/>
    </xf>
    <xf numFmtId="0" fontId="8" fillId="0" borderId="0" xfId="14" applyFont="1" applyFill="1" applyBorder="1">
      <alignment vertical="center"/>
    </xf>
    <xf numFmtId="164" fontId="7" fillId="0" borderId="0" xfId="29" applyFont="1" applyFill="1" applyBorder="1" applyAlignment="1">
      <alignment vertical="center"/>
    </xf>
    <xf numFmtId="0" fontId="7" fillId="0" borderId="0" xfId="14" applyFont="1" applyFill="1" applyBorder="1" applyAlignment="1">
      <alignment vertical="top" wrapText="1"/>
    </xf>
    <xf numFmtId="164" fontId="8" fillId="0" borderId="0" xfId="69" applyFont="1" applyFill="1" applyBorder="1" applyAlignment="1">
      <alignment vertical="center"/>
    </xf>
    <xf numFmtId="0" fontId="8" fillId="0" borderId="0" xfId="14" applyFont="1" applyFill="1" applyBorder="1" applyAlignment="1">
      <alignment horizontal="center" vertical="top" wrapText="1"/>
    </xf>
    <xf numFmtId="0" fontId="8" fillId="0" borderId="0" xfId="14" applyFont="1" applyFill="1" applyBorder="1" applyAlignment="1">
      <alignment vertical="top" wrapText="1"/>
    </xf>
    <xf numFmtId="0" fontId="7" fillId="0" borderId="0" xfId="14" applyFont="1" applyFill="1" applyBorder="1" applyAlignment="1">
      <alignment horizontal="center" vertical="top" wrapText="1"/>
    </xf>
    <xf numFmtId="164" fontId="7" fillId="0" borderId="0" xfId="14" applyNumberFormat="1" applyFont="1" applyFill="1" applyBorder="1">
      <alignment vertical="center"/>
    </xf>
    <xf numFmtId="164" fontId="8" fillId="0" borderId="0" xfId="14" applyNumberFormat="1" applyFont="1" applyFill="1" applyBorder="1">
      <alignment vertical="center"/>
    </xf>
    <xf numFmtId="0" fontId="8" fillId="0" borderId="0" xfId="14" applyFont="1" applyFill="1" applyBorder="1" applyAlignment="1">
      <alignment horizontal="right" vertical="center"/>
    </xf>
    <xf numFmtId="0" fontId="8" fillId="0" borderId="0" xfId="14" applyFont="1" applyFill="1" applyBorder="1" applyAlignment="1">
      <alignment vertical="center"/>
    </xf>
    <xf numFmtId="0" fontId="7" fillId="0" borderId="0" xfId="15" applyFont="1" applyFill="1" applyBorder="1" applyAlignment="1">
      <alignment vertical="center"/>
    </xf>
    <xf numFmtId="0" fontId="7" fillId="0" borderId="0" xfId="14" applyFont="1" applyFill="1" applyBorder="1" applyAlignment="1">
      <alignment vertical="center" wrapText="1"/>
    </xf>
    <xf numFmtId="0" fontId="12" fillId="0" borderId="4" xfId="69"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xf>
    <xf numFmtId="164" fontId="8" fillId="0" borderId="0" xfId="69" applyFont="1" applyFill="1" applyBorder="1"/>
    <xf numFmtId="10" fontId="7" fillId="0" borderId="0" xfId="70" applyNumberFormat="1" applyFont="1" applyFill="1" applyBorder="1" applyAlignment="1">
      <alignment vertical="center"/>
    </xf>
    <xf numFmtId="10" fontId="7" fillId="0" borderId="0" xfId="70" applyNumberFormat="1" applyFont="1" applyFill="1" applyBorder="1"/>
    <xf numFmtId="0" fontId="8" fillId="4" borderId="4" xfId="14" applyFont="1" applyFill="1" applyBorder="1" applyAlignment="1">
      <alignment vertical="center" wrapText="1"/>
    </xf>
    <xf numFmtId="0" fontId="8" fillId="0" borderId="4" xfId="69" applyNumberFormat="1" applyFont="1" applyFill="1" applyBorder="1" applyAlignment="1">
      <alignment horizontal="center" vertical="center"/>
    </xf>
    <xf numFmtId="0" fontId="12" fillId="0" borderId="4" xfId="29" applyNumberFormat="1" applyFont="1" applyFill="1" applyBorder="1" applyAlignment="1">
      <alignment horizontal="center"/>
    </xf>
    <xf numFmtId="0" fontId="7" fillId="0" borderId="4" xfId="69" applyNumberFormat="1" applyFont="1" applyFill="1" applyBorder="1" applyAlignment="1">
      <alignment horizontal="center" vertical="center"/>
    </xf>
    <xf numFmtId="2" fontId="7" fillId="0" borderId="4" xfId="14" applyNumberFormat="1" applyFont="1" applyFill="1" applyBorder="1" applyAlignment="1">
      <alignment horizontal="center" vertical="center" wrapText="1"/>
    </xf>
    <xf numFmtId="0" fontId="16" fillId="0" borderId="4" xfId="69" applyNumberFormat="1" applyFont="1" applyFill="1" applyBorder="1" applyAlignment="1">
      <alignment horizontal="right" vertical="center" wrapText="1"/>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5"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164" fontId="7" fillId="0" borderId="4" xfId="69" applyFont="1" applyFill="1" applyBorder="1" applyAlignment="1">
      <alignment horizontal="center" vertical="center"/>
    </xf>
    <xf numFmtId="0" fontId="39" fillId="0" borderId="0" xfId="14" applyFont="1" applyAlignment="1">
      <alignment horizontal="left" vertical="center"/>
    </xf>
    <xf numFmtId="164" fontId="16" fillId="0" borderId="4" xfId="29" quotePrefix="1" applyFont="1" applyFill="1" applyBorder="1" applyAlignment="1">
      <alignment horizontal="right" vertical="center" wrapText="1"/>
    </xf>
    <xf numFmtId="0" fontId="16" fillId="0" borderId="4" xfId="69" quotePrefix="1" applyNumberFormat="1" applyFont="1" applyFill="1" applyBorder="1" applyAlignment="1">
      <alignment horizontal="right" vertical="center" wrapText="1"/>
    </xf>
    <xf numFmtId="164" fontId="16" fillId="0" borderId="4" xfId="69" applyFont="1" applyFill="1" applyBorder="1" applyAlignment="1">
      <alignment horizontal="center" vertical="center"/>
    </xf>
    <xf numFmtId="178" fontId="7" fillId="0" borderId="4" xfId="69" applyNumberFormat="1" applyFont="1" applyFill="1" applyBorder="1" applyAlignment="1">
      <alignment horizontal="center" vertical="center"/>
    </xf>
    <xf numFmtId="0" fontId="16" fillId="0" borderId="4" xfId="14" applyFont="1" applyFill="1" applyBorder="1">
      <alignment vertical="center"/>
    </xf>
    <xf numFmtId="10" fontId="16" fillId="10" borderId="4" xfId="70" applyNumberFormat="1" applyFont="1" applyFill="1" applyBorder="1" applyAlignment="1">
      <alignment horizontal="right" vertical="center" wrapText="1"/>
    </xf>
    <xf numFmtId="10" fontId="7" fillId="10" borderId="4" xfId="70" applyNumberFormat="1" applyFont="1" applyFill="1" applyBorder="1" applyAlignment="1">
      <alignment horizontal="right" vertical="center" wrapText="1"/>
    </xf>
    <xf numFmtId="164" fontId="7" fillId="10" borderId="4" xfId="69" applyFont="1" applyFill="1" applyBorder="1" applyAlignment="1">
      <alignment horizontal="right" vertical="center" wrapText="1"/>
    </xf>
    <xf numFmtId="169" fontId="7" fillId="10" borderId="4" xfId="29" applyNumberFormat="1" applyFont="1" applyFill="1" applyBorder="1" applyAlignment="1">
      <alignment horizontal="right" vertical="center"/>
    </xf>
    <xf numFmtId="164" fontId="16" fillId="10" borderId="4" xfId="69" applyFont="1" applyFill="1" applyBorder="1" applyAlignment="1">
      <alignment horizontal="right" vertical="center" wrapText="1"/>
    </xf>
    <xf numFmtId="0" fontId="7" fillId="0" borderId="4" xfId="69" applyNumberFormat="1" applyFont="1" applyFill="1" applyBorder="1" applyAlignment="1">
      <alignment horizontal="right" vertical="center" wrapText="1"/>
    </xf>
    <xf numFmtId="43" fontId="16" fillId="0" borderId="4" xfId="69" applyNumberFormat="1" applyFont="1" applyFill="1" applyBorder="1" applyAlignment="1">
      <alignment horizontal="right" vertical="center" wrapText="1"/>
    </xf>
    <xf numFmtId="181" fontId="16" fillId="0" borderId="4" xfId="69" applyNumberFormat="1" applyFont="1" applyFill="1" applyBorder="1" applyAlignment="1">
      <alignment horizontal="right" vertical="center" wrapText="1"/>
    </xf>
    <xf numFmtId="0" fontId="7" fillId="0" borderId="4" xfId="69" applyNumberFormat="1" applyFont="1" applyFill="1" applyBorder="1" applyAlignment="1">
      <alignment horizontal="center" vertical="center" wrapText="1"/>
    </xf>
    <xf numFmtId="0" fontId="25" fillId="0" borderId="0" xfId="10" applyFont="1" applyFill="1" applyBorder="1" applyAlignment="1">
      <alignment vertical="top" wrapText="1"/>
    </xf>
    <xf numFmtId="10" fontId="8" fillId="0" borderId="4" xfId="70" applyNumberFormat="1" applyFont="1" applyFill="1" applyBorder="1" applyAlignment="1">
      <alignment vertical="center" wrapText="1"/>
    </xf>
    <xf numFmtId="164" fontId="8" fillId="0" borderId="4" xfId="69" applyFont="1" applyFill="1" applyBorder="1" applyAlignment="1">
      <alignment vertical="center" wrapText="1"/>
    </xf>
    <xf numFmtId="0" fontId="57" fillId="0" borderId="4" xfId="14"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vertical="center"/>
    </xf>
    <xf numFmtId="164" fontId="9" fillId="0" borderId="0" xfId="69" applyFont="1" applyFill="1" applyBorder="1" applyAlignment="1">
      <alignment horizontal="center" vertical="center"/>
    </xf>
    <xf numFmtId="164" fontId="10" fillId="0" borderId="0" xfId="69" applyFont="1" applyFill="1" applyBorder="1" applyAlignment="1">
      <alignment horizontal="center" vertical="center"/>
    </xf>
    <xf numFmtId="164" fontId="8" fillId="0" borderId="4" xfId="29" applyFont="1" applyFill="1" applyBorder="1"/>
    <xf numFmtId="43" fontId="8" fillId="0" borderId="4" xfId="29" applyNumberFormat="1" applyFont="1" applyFill="1" applyBorder="1"/>
    <xf numFmtId="164" fontId="7" fillId="10" borderId="4" xfId="69" applyFont="1" applyFill="1" applyBorder="1" applyAlignment="1">
      <alignment vertical="center"/>
    </xf>
    <xf numFmtId="0" fontId="7" fillId="0" borderId="0" xfId="10" applyFont="1" applyFill="1" applyBorder="1" applyAlignment="1">
      <alignment horizontal="left" vertical="center"/>
    </xf>
    <xf numFmtId="0" fontId="8" fillId="0" borderId="0" xfId="14" applyFont="1" applyFill="1" applyAlignment="1">
      <alignment horizontal="right" vertical="center"/>
    </xf>
    <xf numFmtId="0" fontId="8" fillId="0" borderId="0" xfId="10" applyFont="1" applyFill="1" applyAlignment="1">
      <alignment horizontal="left"/>
    </xf>
    <xf numFmtId="0" fontId="7" fillId="0" borderId="0" xfId="10" applyFont="1" applyFill="1" applyAlignment="1">
      <alignment horizontal="center"/>
    </xf>
    <xf numFmtId="10" fontId="7" fillId="14" borderId="0" xfId="40" applyNumberFormat="1" applyFont="1" applyFill="1" applyAlignment="1">
      <alignment horizontal="center" vertical="center"/>
    </xf>
    <xf numFmtId="10" fontId="7" fillId="14" borderId="0" xfId="10" applyNumberFormat="1" applyFont="1" applyFill="1" applyAlignment="1">
      <alignment horizontal="center" vertical="center"/>
    </xf>
    <xf numFmtId="0" fontId="7" fillId="0" borderId="4" xfId="14" applyNumberFormat="1" applyFont="1" applyFill="1" applyBorder="1">
      <alignment vertical="center"/>
    </xf>
    <xf numFmtId="0" fontId="8" fillId="0" borderId="0" xfId="10" applyFont="1" applyFill="1" applyBorder="1" applyAlignment="1">
      <alignment horizontal="left"/>
    </xf>
    <xf numFmtId="10" fontId="7" fillId="14" borderId="0" xfId="10" applyNumberFormat="1" applyFont="1" applyFill="1" applyAlignment="1">
      <alignment horizontal="center" vertical="top"/>
    </xf>
    <xf numFmtId="10" fontId="7" fillId="0" borderId="4" xfId="14" applyNumberFormat="1" applyFont="1" applyFill="1" applyBorder="1" applyAlignment="1">
      <alignment vertical="center"/>
    </xf>
    <xf numFmtId="177" fontId="7" fillId="0" borderId="4" xfId="29" applyNumberFormat="1" applyFont="1" applyFill="1" applyBorder="1" applyAlignment="1">
      <alignment vertical="center"/>
    </xf>
    <xf numFmtId="164" fontId="49" fillId="0" borderId="4" xfId="72" applyFont="1" applyFill="1" applyBorder="1" applyAlignment="1">
      <alignment vertical="center"/>
    </xf>
    <xf numFmtId="0" fontId="8" fillId="19" borderId="4" xfId="14" applyFont="1" applyFill="1" applyBorder="1">
      <alignment vertical="center"/>
    </xf>
    <xf numFmtId="0" fontId="8" fillId="19" borderId="4" xfId="14" applyFont="1" applyFill="1" applyBorder="1" applyAlignment="1">
      <alignment vertical="center" wrapText="1"/>
    </xf>
    <xf numFmtId="0" fontId="52" fillId="0" borderId="4" xfId="71" applyFont="1" applyBorder="1" applyAlignment="1">
      <alignment horizontal="left" vertical="center"/>
    </xf>
    <xf numFmtId="0" fontId="58" fillId="0" borderId="0" xfId="0" applyFont="1" applyAlignment="1">
      <alignment horizontal="left"/>
    </xf>
    <xf numFmtId="0" fontId="52" fillId="0" borderId="4" xfId="71" applyFont="1" applyBorder="1" applyAlignment="1">
      <alignment horizontal="left" vertical="center" wrapText="1"/>
    </xf>
    <xf numFmtId="0" fontId="59" fillId="0" borderId="4" xfId="71" applyFont="1" applyBorder="1" applyAlignment="1">
      <alignment horizontal="left" vertical="center" wrapText="1"/>
    </xf>
    <xf numFmtId="0" fontId="53" fillId="0" borderId="4" xfId="71" applyFont="1" applyBorder="1" applyAlignment="1">
      <alignment horizontal="left" vertical="center" wrapText="1"/>
    </xf>
    <xf numFmtId="0" fontId="50" fillId="0" borderId="4" xfId="29" applyNumberFormat="1" applyFont="1" applyBorder="1"/>
    <xf numFmtId="0" fontId="51" fillId="0" borderId="4" xfId="0" applyFont="1" applyFill="1" applyBorder="1" applyAlignment="1">
      <alignment horizontal="center"/>
    </xf>
    <xf numFmtId="0" fontId="50" fillId="0" borderId="0" xfId="0" applyFont="1" applyFill="1"/>
    <xf numFmtId="0" fontId="50" fillId="0" borderId="4" xfId="0" applyFont="1" applyFill="1" applyBorder="1" applyAlignment="1">
      <alignment horizontal="center"/>
    </xf>
    <xf numFmtId="164" fontId="51" fillId="0" borderId="4" xfId="69" applyFont="1" applyFill="1" applyBorder="1"/>
    <xf numFmtId="0" fontId="50" fillId="0" borderId="0" xfId="0" applyFont="1" applyFill="1" applyAlignment="1">
      <alignment horizontal="left"/>
    </xf>
    <xf numFmtId="0" fontId="51" fillId="12" borderId="4" xfId="0" applyFont="1" applyFill="1" applyBorder="1" applyAlignment="1">
      <alignment horizontal="left"/>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0" fontId="16" fillId="0" borderId="4" xfId="40" applyNumberFormat="1" applyFont="1" applyFill="1" applyBorder="1" applyAlignment="1">
      <alignment horizontal="center"/>
    </xf>
    <xf numFmtId="0" fontId="34" fillId="18" borderId="4" xfId="69" applyNumberFormat="1" applyFont="1" applyFill="1" applyBorder="1"/>
    <xf numFmtId="0" fontId="7" fillId="0" borderId="4" xfId="70" applyNumberFormat="1" applyFont="1" applyFill="1" applyBorder="1" applyAlignment="1">
      <alignment vertical="center"/>
    </xf>
    <xf numFmtId="10" fontId="9" fillId="0" borderId="4" xfId="70" applyNumberFormat="1" applyFont="1" applyFill="1" applyBorder="1" applyAlignment="1">
      <alignment horizontal="center" vertical="center"/>
    </xf>
    <xf numFmtId="4" fontId="7" fillId="0" borderId="4" xfId="14" applyNumberFormat="1" applyFont="1" applyFill="1" applyBorder="1">
      <alignment vertical="center"/>
    </xf>
    <xf numFmtId="0" fontId="7" fillId="0" borderId="4" xfId="69" applyNumberFormat="1" applyFont="1" applyBorder="1" applyAlignment="1">
      <alignment horizontal="left" vertical="top"/>
    </xf>
    <xf numFmtId="43" fontId="34" fillId="18" borderId="4" xfId="69" applyNumberFormat="1" applyFont="1" applyFill="1" applyBorder="1"/>
    <xf numFmtId="43" fontId="50" fillId="0" borderId="4" xfId="69" applyNumberFormat="1" applyFont="1" applyFill="1" applyBorder="1"/>
    <xf numFmtId="43" fontId="50" fillId="0" borderId="4" xfId="29" applyNumberFormat="1" applyFont="1" applyBorder="1"/>
    <xf numFmtId="0" fontId="50" fillId="20" borderId="0" xfId="0" applyFont="1" applyFill="1"/>
    <xf numFmtId="0" fontId="8" fillId="4" borderId="4" xfId="10" applyFont="1" applyFill="1" applyBorder="1" applyAlignment="1">
      <alignment horizontal="center" vertical="center" wrapText="1"/>
    </xf>
    <xf numFmtId="164" fontId="12" fillId="0" borderId="4" xfId="69" applyFont="1" applyFill="1" applyBorder="1" applyAlignment="1">
      <alignment horizontal="center"/>
    </xf>
    <xf numFmtId="169" fontId="7" fillId="0" borderId="4" xfId="29" quotePrefix="1" applyNumberFormat="1" applyFont="1" applyFill="1" applyBorder="1" applyAlignment="1">
      <alignment horizontal="right" vertical="center"/>
    </xf>
    <xf numFmtId="169" fontId="16" fillId="0" borderId="4" xfId="29" quotePrefix="1" applyNumberFormat="1" applyFont="1" applyFill="1" applyBorder="1" applyAlignment="1">
      <alignment horizontal="right" vertical="center"/>
    </xf>
    <xf numFmtId="0" fontId="0" fillId="0" borderId="5" xfId="0" applyBorder="1"/>
    <xf numFmtId="0" fontId="0" fillId="0" borderId="4" xfId="0" applyBorder="1"/>
    <xf numFmtId="164" fontId="7" fillId="0" borderId="8" xfId="69" applyFont="1" applyFill="1" applyBorder="1" applyAlignment="1">
      <alignment vertical="top" wrapText="1"/>
    </xf>
    <xf numFmtId="0" fontId="7" fillId="0" borderId="7" xfId="14" applyFont="1" applyFill="1" applyBorder="1" applyAlignment="1">
      <alignment vertical="top" wrapText="1"/>
    </xf>
    <xf numFmtId="169" fontId="16" fillId="0" borderId="4" xfId="29" quotePrefix="1" applyNumberFormat="1" applyFont="1" applyFill="1" applyBorder="1" applyAlignment="1">
      <alignment horizontal="right" vertical="center" wrapText="1"/>
    </xf>
    <xf numFmtId="9" fontId="8" fillId="0" borderId="4" xfId="69" applyNumberFormat="1" applyFont="1" applyFill="1" applyBorder="1" applyAlignment="1">
      <alignment vertical="center"/>
    </xf>
    <xf numFmtId="0" fontId="7" fillId="0" borderId="4" xfId="10" applyFont="1" applyFill="1" applyBorder="1" applyAlignment="1">
      <alignment vertical="top" wrapText="1"/>
    </xf>
    <xf numFmtId="0" fontId="7" fillId="0" borderId="4" xfId="10" applyFont="1" applyFill="1" applyBorder="1" applyAlignment="1" applyProtection="1">
      <alignment vertical="top" wrapText="1"/>
    </xf>
    <xf numFmtId="0" fontId="7" fillId="0" borderId="4" xfId="10" applyFont="1" applyFill="1" applyBorder="1" applyAlignment="1" applyProtection="1">
      <alignment horizontal="left" vertical="top" wrapText="1"/>
    </xf>
    <xf numFmtId="0" fontId="7" fillId="0" borderId="4" xfId="10" applyFont="1" applyFill="1" applyBorder="1" applyAlignment="1">
      <alignment vertical="top"/>
    </xf>
    <xf numFmtId="0" fontId="8" fillId="0" borderId="4" xfId="10" applyFont="1" applyFill="1" applyBorder="1" applyAlignment="1">
      <alignment vertical="top"/>
    </xf>
    <xf numFmtId="164" fontId="51" fillId="0" borderId="4" xfId="69" applyNumberFormat="1" applyFont="1" applyFill="1" applyBorder="1"/>
    <xf numFmtId="43" fontId="50" fillId="0" borderId="4" xfId="29" applyNumberFormat="1" applyFont="1" applyFill="1" applyBorder="1"/>
    <xf numFmtId="0" fontId="8" fillId="4"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0" fontId="7" fillId="14" borderId="4" xfId="40" applyNumberFormat="1" applyFont="1" applyFill="1" applyBorder="1" applyAlignment="1">
      <alignment horizontal="center" vertical="center"/>
    </xf>
    <xf numFmtId="0" fontId="16" fillId="0" borderId="4" xfId="29" quotePrefix="1" applyNumberFormat="1" applyFont="1" applyFill="1" applyBorder="1" applyAlignment="1">
      <alignment horizontal="right" vertical="center" wrapText="1"/>
    </xf>
    <xf numFmtId="43" fontId="16" fillId="0" borderId="4" xfId="69" quotePrefix="1" applyNumberFormat="1" applyFont="1" applyFill="1" applyBorder="1" applyAlignment="1">
      <alignment horizontal="right" vertical="center" wrapText="1"/>
    </xf>
    <xf numFmtId="182" fontId="16" fillId="0" borderId="4" xfId="70" applyNumberFormat="1" applyFont="1" applyFill="1" applyBorder="1" applyAlignment="1">
      <alignment wrapText="1"/>
    </xf>
    <xf numFmtId="183" fontId="16" fillId="0" borderId="4" xfId="70" applyNumberFormat="1" applyFont="1" applyFill="1" applyBorder="1" applyAlignment="1">
      <alignment horizontal="right" vertical="center" wrapText="1"/>
    </xf>
    <xf numFmtId="164" fontId="16" fillId="14" borderId="4" xfId="69" applyFont="1" applyFill="1" applyBorder="1" applyAlignment="1">
      <alignment horizontal="center" vertical="center" wrapText="1"/>
    </xf>
    <xf numFmtId="0" fontId="8" fillId="4" borderId="4" xfId="14" applyFont="1" applyFill="1" applyBorder="1" applyAlignment="1">
      <alignment horizontal="center" vertical="center" wrapText="1"/>
    </xf>
    <xf numFmtId="10" fontId="16" fillId="0" borderId="8" xfId="70" applyNumberFormat="1" applyFont="1" applyFill="1" applyBorder="1" applyAlignment="1">
      <alignment horizontal="center"/>
    </xf>
    <xf numFmtId="180" fontId="16" fillId="0" borderId="8" xfId="70" applyNumberFormat="1" applyFont="1" applyFill="1" applyBorder="1" applyAlignment="1">
      <alignment horizontal="center" wrapText="1"/>
    </xf>
    <xf numFmtId="10" fontId="16" fillId="0" borderId="8" xfId="70" applyNumberFormat="1" applyFont="1" applyFill="1" applyBorder="1" applyAlignment="1">
      <alignment horizontal="center" wrapText="1"/>
    </xf>
    <xf numFmtId="10" fontId="16" fillId="14" borderId="4" xfId="70" applyNumberFormat="1" applyFont="1" applyFill="1" applyBorder="1" applyAlignment="1">
      <alignment horizontal="right" vertical="center" wrapText="1"/>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64" fontId="7" fillId="0" borderId="4" xfId="69" applyFont="1" applyFill="1" applyBorder="1" applyAlignment="1">
      <alignment horizontal="center" vertical="center"/>
    </xf>
    <xf numFmtId="2" fontId="7" fillId="0" borderId="0" xfId="14" applyNumberFormat="1" applyFont="1" applyFill="1">
      <alignment vertical="center"/>
    </xf>
    <xf numFmtId="164" fontId="7" fillId="14" borderId="4" xfId="69" applyFont="1" applyFill="1" applyBorder="1" applyAlignment="1">
      <alignment horizontal="right" vertical="center" wrapText="1"/>
    </xf>
    <xf numFmtId="4" fontId="7" fillId="0" borderId="4" xfId="29" applyNumberFormat="1" applyFont="1" applyFill="1" applyBorder="1" applyAlignment="1">
      <alignment vertical="center"/>
    </xf>
    <xf numFmtId="10" fontId="7" fillId="14" borderId="4" xfId="70" applyNumberFormat="1" applyFont="1" applyFill="1" applyBorder="1" applyAlignment="1">
      <alignment horizontal="right" vertical="center" wrapText="1"/>
    </xf>
    <xf numFmtId="0" fontId="49" fillId="0" borderId="4" xfId="0" applyFont="1" applyBorder="1" applyAlignment="1">
      <alignment vertical="center"/>
    </xf>
    <xf numFmtId="0" fontId="60" fillId="0" borderId="4" xfId="0" applyFont="1" applyBorder="1" applyAlignment="1">
      <alignment vertical="center"/>
    </xf>
    <xf numFmtId="10" fontId="7" fillId="0" borderId="4" xfId="70" applyNumberFormat="1" applyFont="1" applyFill="1" applyBorder="1" applyAlignment="1" applyProtection="1">
      <alignment horizontal="left"/>
    </xf>
    <xf numFmtId="2" fontId="7" fillId="0" borderId="4" xfId="14" applyNumberFormat="1" applyFont="1" applyFill="1" applyBorder="1" applyAlignment="1">
      <alignment horizontal="right" vertical="center"/>
    </xf>
    <xf numFmtId="0" fontId="8" fillId="7" borderId="4" xfId="14" quotePrefix="1" applyFont="1" applyFill="1" applyBorder="1" applyAlignment="1">
      <alignment horizontal="center" vertical="center" wrapText="1"/>
    </xf>
    <xf numFmtId="0" fontId="8" fillId="7" borderId="5" xfId="14" applyFont="1" applyFill="1" applyBorder="1" applyAlignment="1">
      <alignment horizontal="center" vertical="center"/>
    </xf>
    <xf numFmtId="0" fontId="51" fillId="0" borderId="0" xfId="0" applyFont="1"/>
    <xf numFmtId="164" fontId="7" fillId="0" borderId="4" xfId="69" applyFont="1" applyFill="1" applyBorder="1" applyAlignment="1">
      <alignment horizontal="center" vertic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0" fontId="7" fillId="5" borderId="4" xfId="40" applyNumberFormat="1" applyFont="1" applyFill="1" applyBorder="1" applyAlignment="1">
      <alignment horizontal="center" vertical="center" wrapText="1"/>
    </xf>
    <xf numFmtId="10" fontId="16" fillId="5" borderId="4" xfId="40" applyNumberFormat="1" applyFont="1" applyFill="1" applyBorder="1" applyAlignment="1">
      <alignment horizontal="center" vertical="center" wrapText="1"/>
    </xf>
    <xf numFmtId="10" fontId="16" fillId="0" borderId="4" xfId="40" applyNumberFormat="1" applyFont="1" applyFill="1" applyBorder="1" applyAlignment="1">
      <alignment vertical="center"/>
    </xf>
    <xf numFmtId="10" fontId="16" fillId="0" borderId="4" xfId="40" applyNumberFormat="1" applyFont="1" applyFill="1" applyBorder="1" applyAlignment="1">
      <alignment horizontal="center" vertical="center" wrapText="1"/>
    </xf>
    <xf numFmtId="164" fontId="16" fillId="0" borderId="4" xfId="29" applyFont="1" applyFill="1" applyBorder="1" applyAlignment="1">
      <alignment horizontal="center" vertical="center" wrapText="1"/>
    </xf>
    <xf numFmtId="10" fontId="7" fillId="0" borderId="4" xfId="40" applyNumberFormat="1" applyFont="1" applyFill="1" applyBorder="1" applyAlignment="1">
      <alignment horizontal="center" vertical="center" wrapText="1"/>
    </xf>
    <xf numFmtId="10" fontId="7" fillId="0" borderId="4" xfId="40" applyNumberFormat="1" applyFont="1" applyFill="1" applyBorder="1" applyAlignment="1">
      <alignment vertical="center"/>
    </xf>
    <xf numFmtId="10" fontId="26" fillId="5" borderId="4" xfId="40" applyNumberFormat="1" applyFont="1" applyFill="1" applyBorder="1" applyAlignment="1">
      <alignment horizontal="center" vertical="center" wrapText="1"/>
    </xf>
    <xf numFmtId="10" fontId="48" fillId="5" borderId="4" xfId="40" applyNumberFormat="1" applyFont="1" applyFill="1" applyBorder="1" applyAlignment="1">
      <alignment horizontal="center" vertical="center" wrapText="1"/>
    </xf>
    <xf numFmtId="10" fontId="48" fillId="0" borderId="4" xfId="40" applyNumberFormat="1" applyFont="1" applyFill="1" applyBorder="1" applyAlignment="1">
      <alignment horizontal="center" vertical="center" wrapText="1"/>
    </xf>
    <xf numFmtId="164" fontId="12" fillId="0" borderId="4" xfId="29" applyFont="1" applyFill="1" applyBorder="1" applyAlignment="1">
      <alignment horizontal="center" vertical="center" wrapText="1"/>
    </xf>
    <xf numFmtId="10" fontId="16" fillId="0" borderId="4" xfId="40" applyNumberFormat="1" applyFont="1" applyFill="1" applyBorder="1" applyAlignment="1">
      <alignment horizontal="right" vertical="center" wrapText="1"/>
    </xf>
    <xf numFmtId="10" fontId="16" fillId="10" borderId="4" xfId="40" applyNumberFormat="1" applyFont="1" applyFill="1" applyBorder="1" applyAlignment="1">
      <alignment horizontal="right" vertical="center" wrapText="1"/>
    </xf>
    <xf numFmtId="164" fontId="16" fillId="0" borderId="4" xfId="29" applyFont="1" applyFill="1" applyBorder="1" applyAlignment="1">
      <alignment horizontal="right" vertical="center" wrapText="1"/>
    </xf>
    <xf numFmtId="164" fontId="16" fillId="14" borderId="4" xfId="29" applyFont="1" applyFill="1" applyBorder="1" applyAlignment="1">
      <alignment horizontal="right" vertical="center"/>
    </xf>
    <xf numFmtId="9" fontId="8" fillId="0" borderId="4" xfId="29" applyNumberFormat="1" applyFont="1" applyFill="1" applyBorder="1" applyAlignment="1">
      <alignment vertical="center"/>
    </xf>
    <xf numFmtId="164" fontId="7" fillId="0" borderId="4" xfId="29" applyFont="1" applyFill="1" applyBorder="1" applyAlignment="1" applyProtection="1">
      <alignment horizontal="left" vertical="center"/>
    </xf>
    <xf numFmtId="164" fontId="7" fillId="0" borderId="4" xfId="29" applyFont="1" applyBorder="1" applyAlignment="1">
      <alignment vertical="center"/>
    </xf>
    <xf numFmtId="164" fontId="25" fillId="0" borderId="4" xfId="29" applyFont="1" applyFill="1" applyBorder="1" applyAlignment="1">
      <alignment vertical="center"/>
    </xf>
    <xf numFmtId="10" fontId="34" fillId="0" borderId="4" xfId="40" applyNumberFormat="1" applyFont="1" applyFill="1" applyBorder="1"/>
    <xf numFmtId="10" fontId="34" fillId="0" borderId="4" xfId="29" applyNumberFormat="1" applyFont="1" applyFill="1" applyBorder="1"/>
    <xf numFmtId="164" fontId="7" fillId="5" borderId="4" xfId="29" applyFont="1" applyFill="1" applyBorder="1" applyAlignment="1" applyProtection="1">
      <alignment horizontal="left"/>
    </xf>
    <xf numFmtId="9" fontId="7" fillId="0" borderId="4" xfId="40" applyFont="1" applyBorder="1" applyAlignment="1">
      <alignment vertical="center"/>
    </xf>
    <xf numFmtId="164" fontId="8" fillId="0" borderId="4" xfId="29" applyFont="1" applyBorder="1" applyAlignment="1">
      <alignment vertical="center"/>
    </xf>
    <xf numFmtId="164" fontId="8" fillId="0" borderId="4" xfId="29" applyFont="1" applyFill="1" applyBorder="1" applyAlignment="1">
      <alignment vertical="top" wrapText="1"/>
    </xf>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quotePrefix="1"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xf>
    <xf numFmtId="0" fontId="8" fillId="4" borderId="4" xfId="10" applyFont="1" applyFill="1" applyBorder="1" applyAlignment="1">
      <alignment horizontal="center" vertical="top" wrapText="1"/>
    </xf>
    <xf numFmtId="0" fontId="16" fillId="0" borderId="4" xfId="14" applyFont="1" applyBorder="1" applyAlignment="1">
      <alignment horizontal="left" vertical="center"/>
    </xf>
    <xf numFmtId="0" fontId="16" fillId="0" borderId="4" xfId="14" applyFont="1" applyBorder="1" applyAlignment="1">
      <alignment vertical="center" wrapText="1"/>
    </xf>
    <xf numFmtId="0" fontId="16" fillId="10" borderId="4" xfId="14" applyFont="1" applyFill="1" applyBorder="1" applyAlignment="1">
      <alignment horizontal="center" vertical="center"/>
    </xf>
    <xf numFmtId="0" fontId="12" fillId="10" borderId="4" xfId="14" applyFont="1" applyFill="1" applyBorder="1">
      <alignment vertical="center"/>
    </xf>
    <xf numFmtId="0" fontId="16" fillId="10" borderId="4" xfId="14" applyFont="1" applyFill="1" applyBorder="1" applyAlignment="1">
      <alignment horizontal="left" vertical="center"/>
    </xf>
    <xf numFmtId="0" fontId="16" fillId="0" borderId="7" xfId="14" applyFont="1" applyBorder="1" applyAlignment="1">
      <alignment horizontal="center" vertical="center"/>
    </xf>
    <xf numFmtId="0" fontId="16" fillId="6" borderId="7" xfId="14" applyFont="1" applyFill="1" applyBorder="1">
      <alignment vertical="center"/>
    </xf>
    <xf numFmtId="0" fontId="16" fillId="6" borderId="7" xfId="14" applyFont="1" applyFill="1" applyBorder="1" applyAlignment="1">
      <alignment horizontal="left"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7" fillId="0" borderId="0" xfId="10" applyFont="1" applyAlignment="1">
      <alignment horizontal="centerContinuous"/>
    </xf>
    <xf numFmtId="0" fontId="8" fillId="0" borderId="0" xfId="10" applyFont="1" applyAlignment="1">
      <alignment horizontal="center" vertical="center"/>
    </xf>
    <xf numFmtId="0" fontId="8" fillId="0" borderId="0" xfId="10" applyFont="1" applyAlignment="1">
      <alignment vertical="center"/>
    </xf>
    <xf numFmtId="0" fontId="7" fillId="0" borderId="0" xfId="71" applyFont="1"/>
    <xf numFmtId="0" fontId="30" fillId="0" borderId="4" xfId="71" applyFont="1" applyFill="1" applyBorder="1"/>
    <xf numFmtId="0" fontId="7" fillId="0" borderId="4" xfId="10" applyFont="1" applyBorder="1" applyAlignment="1">
      <alignment horizontal="left" vertical="top"/>
    </xf>
    <xf numFmtId="0" fontId="7" fillId="6" borderId="4" xfId="10" applyFont="1" applyFill="1" applyBorder="1" applyAlignment="1">
      <alignment horizontal="left" vertical="top"/>
    </xf>
    <xf numFmtId="164" fontId="7" fillId="0" borderId="4" xfId="29" applyFont="1" applyFill="1" applyBorder="1" applyAlignment="1">
      <alignment horizontal="left" vertical="top"/>
    </xf>
    <xf numFmtId="164" fontId="7" fillId="0" borderId="4" xfId="29" applyFont="1" applyFill="1" applyBorder="1"/>
    <xf numFmtId="164" fontId="7" fillId="0" borderId="4" xfId="10" applyNumberFormat="1" applyFont="1" applyBorder="1"/>
    <xf numFmtId="43" fontId="7" fillId="0" borderId="4" xfId="10" applyNumberFormat="1" applyFont="1" applyBorder="1"/>
    <xf numFmtId="0" fontId="7" fillId="6" borderId="4" xfId="10" applyFont="1" applyFill="1" applyBorder="1" applyAlignment="1">
      <alignment horizontal="left" vertical="top" wrapText="1"/>
    </xf>
    <xf numFmtId="0" fontId="7" fillId="6" borderId="4" xfId="10" applyFont="1" applyFill="1" applyBorder="1" applyAlignment="1">
      <alignment vertical="top"/>
    </xf>
    <xf numFmtId="0" fontId="8" fillId="6" borderId="4" xfId="10" applyFont="1" applyFill="1" applyBorder="1" applyAlignment="1">
      <alignment horizontal="left" vertical="top"/>
    </xf>
    <xf numFmtId="164" fontId="8" fillId="0" borderId="4" xfId="10" applyNumberFormat="1" applyFont="1" applyBorder="1" applyAlignment="1">
      <alignment horizontal="left" vertical="top"/>
    </xf>
    <xf numFmtId="0" fontId="8" fillId="0" borderId="0" xfId="10" applyFont="1" applyAlignment="1">
      <alignment vertical="center" wrapText="1"/>
    </xf>
    <xf numFmtId="164" fontId="7" fillId="6" borderId="4" xfId="29" applyFont="1" applyFill="1" applyBorder="1" applyAlignment="1">
      <alignment horizontal="left" vertical="top"/>
    </xf>
    <xf numFmtId="164" fontId="7" fillId="0" borderId="4" xfId="29" applyFont="1" applyBorder="1"/>
    <xf numFmtId="164" fontId="7" fillId="6" borderId="4" xfId="29" applyFont="1" applyFill="1" applyBorder="1" applyAlignment="1">
      <alignment horizontal="left" vertical="top" wrapText="1"/>
    </xf>
    <xf numFmtId="164" fontId="8" fillId="0" borderId="4" xfId="29" applyFont="1" applyBorder="1" applyAlignment="1">
      <alignment horizontal="left" vertical="top"/>
    </xf>
    <xf numFmtId="0" fontId="8" fillId="14" borderId="0" xfId="10" applyFont="1" applyFill="1" applyAlignment="1">
      <alignment horizontal="left" vertical="top"/>
    </xf>
    <xf numFmtId="0" fontId="26" fillId="0" borderId="0" xfId="10" applyFont="1"/>
    <xf numFmtId="0" fontId="7" fillId="6" borderId="0" xfId="10" applyFont="1" applyFill="1"/>
    <xf numFmtId="0" fontId="7" fillId="0" borderId="11" xfId="71" applyFont="1" applyBorder="1"/>
    <xf numFmtId="0" fontId="7" fillId="0" borderId="16" xfId="71" applyFont="1" applyBorder="1"/>
    <xf numFmtId="0" fontId="8" fillId="4" borderId="4" xfId="71" applyFont="1" applyFill="1" applyBorder="1" applyAlignment="1">
      <alignment horizontal="center" vertical="top" wrapText="1"/>
    </xf>
    <xf numFmtId="0" fontId="7" fillId="0" borderId="0" xfId="71" applyFont="1" applyAlignment="1">
      <alignment vertical="top" wrapText="1"/>
    </xf>
    <xf numFmtId="0" fontId="7" fillId="0" borderId="0" xfId="10" applyFont="1" applyAlignment="1">
      <alignment horizontal="left" vertical="center" wrapText="1"/>
    </xf>
    <xf numFmtId="2" fontId="7" fillId="0" borderId="0" xfId="10" applyNumberFormat="1" applyFont="1" applyAlignment="1">
      <alignment horizontal="center" vertical="center" wrapText="1"/>
    </xf>
    <xf numFmtId="14" fontId="7" fillId="0" borderId="0" xfId="71" applyNumberFormat="1" applyFont="1"/>
    <xf numFmtId="2" fontId="7" fillId="0" borderId="0" xfId="71" applyNumberFormat="1" applyFont="1"/>
    <xf numFmtId="0" fontId="7" fillId="0" borderId="0" xfId="71" applyFont="1" applyAlignment="1">
      <alignment vertical="top"/>
    </xf>
    <xf numFmtId="0" fontId="7" fillId="0" borderId="0" xfId="71" applyFont="1" applyAlignment="1">
      <alignment vertical="center" wrapText="1"/>
    </xf>
    <xf numFmtId="0" fontId="8" fillId="0" borderId="0" xfId="71" applyFont="1" applyAlignment="1">
      <alignment vertical="top"/>
    </xf>
    <xf numFmtId="0" fontId="8" fillId="4" borderId="4" xfId="71" applyFont="1" applyFill="1" applyBorder="1" applyAlignment="1">
      <alignment horizontal="center" vertical="center"/>
    </xf>
    <xf numFmtId="0" fontId="8" fillId="4" borderId="4" xfId="71" applyFont="1" applyFill="1" applyBorder="1" applyAlignment="1">
      <alignment horizontal="center" vertical="center" wrapText="1"/>
    </xf>
    <xf numFmtId="0" fontId="8" fillId="4" borderId="4" xfId="71" applyFont="1" applyFill="1" applyBorder="1" applyAlignment="1">
      <alignment horizontal="left" vertical="center" wrapText="1"/>
    </xf>
    <xf numFmtId="0" fontId="7" fillId="0" borderId="0" xfId="71" applyFont="1" applyAlignment="1">
      <alignment horizontal="center" vertical="center"/>
    </xf>
    <xf numFmtId="0" fontId="8" fillId="0" borderId="4" xfId="71" applyFont="1" applyBorder="1" applyAlignment="1">
      <alignment horizontal="justify" vertical="top"/>
    </xf>
    <xf numFmtId="0" fontId="7" fillId="0" borderId="4" xfId="71" applyFont="1" applyBorder="1" applyAlignment="1">
      <alignment horizontal="justify" vertical="top"/>
    </xf>
    <xf numFmtId="0" fontId="7" fillId="0" borderId="0" xfId="35" applyFont="1" applyAlignment="1">
      <alignment vertical="center"/>
    </xf>
    <xf numFmtId="0" fontId="7" fillId="0" borderId="11" xfId="35" applyFont="1" applyBorder="1" applyAlignment="1">
      <alignment vertical="center" wrapText="1"/>
    </xf>
    <xf numFmtId="0" fontId="7" fillId="0" borderId="11" xfId="35" applyFont="1" applyBorder="1"/>
    <xf numFmtId="0" fontId="7" fillId="0" borderId="0" xfId="35" applyFont="1"/>
    <xf numFmtId="2" fontId="7" fillId="0" borderId="0" xfId="35" applyNumberFormat="1" applyFont="1"/>
    <xf numFmtId="0" fontId="7" fillId="0" borderId="0" xfId="35" applyFont="1" applyAlignment="1">
      <alignment wrapText="1"/>
    </xf>
    <xf numFmtId="0" fontId="7" fillId="0" borderId="0" xfId="71" applyFont="1" applyAlignment="1">
      <alignment vertical="center"/>
    </xf>
    <xf numFmtId="0" fontId="8" fillId="0" borderId="0" xfId="71" applyFont="1" applyAlignment="1">
      <alignment vertical="center"/>
    </xf>
    <xf numFmtId="0" fontId="7" fillId="0" borderId="0" xfId="35" applyFont="1" applyAlignment="1">
      <alignment vertical="center" wrapText="1"/>
    </xf>
    <xf numFmtId="0" fontId="8" fillId="0" borderId="0" xfId="35" applyFont="1" applyAlignment="1">
      <alignment horizontal="right" wrapText="1"/>
    </xf>
    <xf numFmtId="0" fontId="7" fillId="0" borderId="0" xfId="35" applyFont="1" applyAlignment="1">
      <alignment horizontal="center"/>
    </xf>
    <xf numFmtId="0" fontId="7" fillId="0" borderId="0" xfId="35" applyFont="1" applyAlignment="1">
      <alignment horizontal="center" vertical="center"/>
    </xf>
    <xf numFmtId="0" fontId="8" fillId="4" borderId="4" xfId="35" applyFont="1" applyFill="1" applyBorder="1" applyAlignment="1">
      <alignment horizontal="center" vertical="center" wrapText="1"/>
    </xf>
    <xf numFmtId="0" fontId="7" fillId="0" borderId="0" xfId="35" applyFont="1" applyAlignment="1">
      <alignment horizontal="center" vertical="center" wrapText="1"/>
    </xf>
    <xf numFmtId="2" fontId="8" fillId="4" borderId="4" xfId="35" applyNumberFormat="1" applyFont="1" applyFill="1" applyBorder="1" applyAlignment="1">
      <alignment horizontal="center" vertical="center" wrapText="1"/>
    </xf>
    <xf numFmtId="168" fontId="8" fillId="0" borderId="4" xfId="35" quotePrefix="1" applyNumberFormat="1" applyFont="1" applyBorder="1" applyAlignment="1">
      <alignment horizontal="center" vertical="center" wrapText="1"/>
    </xf>
    <xf numFmtId="0" fontId="8" fillId="0" borderId="4" xfId="35" applyFont="1" applyBorder="1" applyAlignment="1">
      <alignment horizontal="justify" vertical="center" wrapText="1"/>
    </xf>
    <xf numFmtId="0" fontId="8" fillId="0" borderId="0" xfId="35" applyFont="1"/>
    <xf numFmtId="168" fontId="7" fillId="0" borderId="4" xfId="35" applyNumberFormat="1" applyFont="1" applyBorder="1" applyAlignment="1">
      <alignment horizontal="center" vertical="center"/>
    </xf>
    <xf numFmtId="0" fontId="7" fillId="0" borderId="4" xfId="35" applyFont="1" applyBorder="1" applyAlignment="1">
      <alignment vertical="center" wrapText="1"/>
    </xf>
    <xf numFmtId="0" fontId="7" fillId="0" borderId="4" xfId="76" applyFont="1" applyBorder="1" applyAlignment="1">
      <alignment vertical="center" wrapText="1"/>
    </xf>
    <xf numFmtId="0" fontId="7" fillId="0" borderId="4" xfId="35" applyFont="1" applyBorder="1" applyAlignment="1">
      <alignment horizontal="center" vertical="center"/>
    </xf>
    <xf numFmtId="168" fontId="8" fillId="0" borderId="4" xfId="35" applyNumberFormat="1" applyFont="1" applyBorder="1" applyAlignment="1">
      <alignment horizontal="center" vertical="center"/>
    </xf>
    <xf numFmtId="0" fontId="8" fillId="0" borderId="4" xfId="76" applyFont="1" applyBorder="1" applyAlignment="1">
      <alignment vertical="center" wrapText="1"/>
    </xf>
    <xf numFmtId="168" fontId="8" fillId="0" borderId="4" xfId="71" applyNumberFormat="1" applyFont="1" applyBorder="1" applyAlignment="1">
      <alignment horizontal="center" vertical="center"/>
    </xf>
    <xf numFmtId="168" fontId="7" fillId="0" borderId="4" xfId="71" applyNumberFormat="1" applyFont="1" applyBorder="1" applyAlignment="1">
      <alignment horizontal="center" vertical="center"/>
    </xf>
    <xf numFmtId="0" fontId="7" fillId="0" borderId="4" xfId="71" applyFont="1" applyBorder="1" applyAlignment="1">
      <alignment vertical="center" wrapText="1"/>
    </xf>
    <xf numFmtId="10" fontId="8" fillId="0" borderId="0" xfId="40" applyNumberFormat="1" applyFont="1" applyFill="1" applyBorder="1"/>
    <xf numFmtId="10" fontId="7" fillId="0" borderId="0" xfId="40" applyNumberFormat="1" applyFont="1" applyFill="1" applyBorder="1"/>
    <xf numFmtId="0" fontId="8" fillId="0" borderId="4" xfId="71" applyFont="1" applyBorder="1" applyAlignment="1">
      <alignment vertical="center" wrapText="1"/>
    </xf>
    <xf numFmtId="0" fontId="7" fillId="0" borderId="4" xfId="71" applyFont="1" applyBorder="1" applyAlignment="1">
      <alignment horizontal="center" vertical="center"/>
    </xf>
    <xf numFmtId="0" fontId="8" fillId="0" borderId="4" xfId="76" applyFont="1" applyBorder="1" applyAlignment="1">
      <alignment horizontal="justify" vertical="center" wrapText="1"/>
    </xf>
    <xf numFmtId="0" fontId="8" fillId="0" borderId="4" xfId="35" applyFont="1" applyBorder="1" applyAlignment="1">
      <alignment wrapText="1"/>
    </xf>
    <xf numFmtId="2" fontId="7" fillId="0" borderId="4" xfId="71" applyNumberFormat="1" applyFont="1" applyBorder="1" applyAlignment="1">
      <alignment horizontal="center" vertical="center"/>
    </xf>
    <xf numFmtId="2" fontId="8" fillId="0" borderId="4" xfId="71" applyNumberFormat="1" applyFont="1" applyBorder="1" applyAlignment="1">
      <alignment horizontal="center" vertical="center"/>
    </xf>
    <xf numFmtId="164" fontId="7" fillId="0" borderId="0" xfId="35" applyNumberFormat="1" applyFont="1"/>
    <xf numFmtId="0" fontId="7" fillId="0" borderId="0" xfId="34" applyFont="1" applyAlignment="1">
      <alignment wrapText="1"/>
    </xf>
    <xf numFmtId="0" fontId="7" fillId="0" borderId="11" xfId="34" applyFont="1" applyBorder="1" applyAlignment="1">
      <alignment wrapText="1"/>
    </xf>
    <xf numFmtId="0" fontId="7" fillId="0" borderId="0" xfId="34" applyFont="1" applyAlignment="1">
      <alignment horizontal="center" wrapText="1"/>
    </xf>
    <xf numFmtId="0" fontId="8" fillId="0" borderId="0" xfId="71" applyFont="1" applyAlignment="1">
      <alignment horizontal="center" vertical="center"/>
    </xf>
    <xf numFmtId="0" fontId="8" fillId="7" borderId="4" xfId="71" applyFont="1" applyFill="1" applyBorder="1" applyAlignment="1">
      <alignment horizontal="center" vertical="center" wrapText="1"/>
    </xf>
    <xf numFmtId="1" fontId="8" fillId="7" borderId="4" xfId="71" applyNumberFormat="1" applyFont="1" applyFill="1" applyBorder="1" applyAlignment="1">
      <alignment horizontal="center" vertical="center" wrapText="1"/>
    </xf>
    <xf numFmtId="0" fontId="7" fillId="0" borderId="18" xfId="71" applyFont="1" applyBorder="1" applyAlignment="1">
      <alignment horizontal="center" vertical="center"/>
    </xf>
    <xf numFmtId="0" fontId="8" fillId="0" borderId="0" xfId="34" applyFont="1" applyAlignment="1">
      <alignment wrapText="1"/>
    </xf>
    <xf numFmtId="0" fontId="7" fillId="0" borderId="21" xfId="71" applyFont="1" applyBorder="1" applyAlignment="1">
      <alignment vertical="center"/>
    </xf>
    <xf numFmtId="0" fontId="7" fillId="0" borderId="0" xfId="34" applyFont="1" applyAlignment="1">
      <alignment vertical="center" wrapText="1"/>
    </xf>
    <xf numFmtId="2" fontId="7" fillId="0" borderId="0" xfId="34" applyNumberFormat="1" applyFont="1" applyAlignment="1">
      <alignment wrapText="1"/>
    </xf>
    <xf numFmtId="184" fontId="7" fillId="0" borderId="0" xfId="34" applyNumberFormat="1" applyFont="1" applyAlignment="1">
      <alignment horizontal="center" wrapText="1"/>
    </xf>
    <xf numFmtId="2" fontId="7" fillId="0" borderId="0" xfId="34" applyNumberFormat="1" applyFont="1" applyAlignment="1">
      <alignment horizontal="center" wrapText="1"/>
    </xf>
    <xf numFmtId="184" fontId="7" fillId="0" borderId="0" xfId="34" applyNumberFormat="1" applyFont="1" applyAlignment="1">
      <alignment wrapText="1"/>
    </xf>
    <xf numFmtId="185" fontId="8" fillId="0" borderId="0" xfId="76" applyNumberFormat="1" applyFont="1" applyAlignment="1">
      <alignment horizontal="center" wrapText="1"/>
    </xf>
    <xf numFmtId="185" fontId="7" fillId="0" borderId="0" xfId="34" applyNumberFormat="1" applyFont="1" applyAlignment="1">
      <alignment horizontal="center" wrapText="1"/>
    </xf>
    <xf numFmtId="0" fontId="8" fillId="4" borderId="4" xfId="10" quotePrefix="1" applyFont="1" applyFill="1" applyBorder="1" applyAlignment="1">
      <alignment horizontal="center" vertical="top" wrapText="1"/>
    </xf>
    <xf numFmtId="0" fontId="8" fillId="0" borderId="4" xfId="10" applyFont="1" applyBorder="1" applyAlignment="1">
      <alignment horizontal="left" vertical="top" wrapText="1"/>
    </xf>
    <xf numFmtId="2" fontId="7" fillId="0" borderId="0" xfId="10" applyNumberFormat="1" applyFont="1"/>
    <xf numFmtId="9" fontId="7" fillId="0" borderId="0" xfId="40" applyFont="1" applyBorder="1"/>
    <xf numFmtId="10" fontId="7" fillId="0" borderId="0" xfId="40" applyNumberFormat="1" applyFont="1" applyBorder="1"/>
    <xf numFmtId="0" fontId="7" fillId="0" borderId="4" xfId="10" applyFont="1" applyBorder="1" applyAlignment="1">
      <alignment horizontal="right"/>
    </xf>
    <xf numFmtId="0" fontId="7" fillId="6" borderId="4" xfId="10" applyFont="1" applyFill="1" applyBorder="1" applyAlignment="1">
      <alignment horizontal="right"/>
    </xf>
    <xf numFmtId="186" fontId="7" fillId="0" borderId="0" xfId="40" applyNumberFormat="1" applyFont="1" applyBorder="1"/>
    <xf numFmtId="184" fontId="7" fillId="0" borderId="0" xfId="10" applyNumberFormat="1" applyFont="1"/>
    <xf numFmtId="2" fontId="8" fillId="0" borderId="0" xfId="10" applyNumberFormat="1" applyFont="1"/>
    <xf numFmtId="0" fontId="8" fillId="0" borderId="4" xfId="10" applyFont="1" applyBorder="1" applyAlignment="1">
      <alignment wrapText="1"/>
    </xf>
    <xf numFmtId="0" fontId="7" fillId="0" borderId="0" xfId="10" applyFont="1" applyAlignment="1">
      <alignment horizontal="left" vertical="top"/>
    </xf>
    <xf numFmtId="46" fontId="8" fillId="0" borderId="0" xfId="10" applyNumberFormat="1" applyFont="1" applyAlignment="1">
      <alignment horizontal="left"/>
    </xf>
    <xf numFmtId="164" fontId="8" fillId="0" borderId="0" xfId="10" applyNumberFormat="1" applyFont="1" applyAlignment="1">
      <alignment horizontal="center"/>
    </xf>
    <xf numFmtId="9" fontId="8" fillId="0" borderId="0" xfId="40" quotePrefix="1" applyFont="1" applyFill="1" applyBorder="1" applyAlignment="1">
      <alignment horizontal="right"/>
    </xf>
    <xf numFmtId="164" fontId="8" fillId="0" borderId="0" xfId="77" applyFont="1" applyFill="1" applyBorder="1" applyAlignment="1">
      <alignment horizontal="center"/>
    </xf>
    <xf numFmtId="164" fontId="8" fillId="0" borderId="0" xfId="77" quotePrefix="1" applyFont="1" applyFill="1" applyBorder="1" applyAlignment="1">
      <alignment horizontal="right"/>
    </xf>
    <xf numFmtId="2" fontId="8" fillId="0" borderId="0" xfId="10" applyNumberFormat="1" applyFont="1" applyAlignment="1">
      <alignment horizontal="center"/>
    </xf>
    <xf numFmtId="164" fontId="7" fillId="0" borderId="0" xfId="77" applyFont="1" applyFill="1" applyBorder="1"/>
    <xf numFmtId="174" fontId="7" fillId="0" borderId="0" xfId="10" applyNumberFormat="1" applyFont="1"/>
    <xf numFmtId="0" fontId="8" fillId="0" borderId="4" xfId="10" quotePrefix="1" applyFont="1" applyBorder="1" applyAlignment="1">
      <alignment horizontal="center"/>
    </xf>
    <xf numFmtId="0" fontId="7" fillId="0" borderId="4" xfId="10" applyFont="1" applyBorder="1" applyAlignment="1">
      <alignment wrapText="1"/>
    </xf>
    <xf numFmtId="0" fontId="7" fillId="0" borderId="0" xfId="10" applyFont="1" applyAlignment="1">
      <alignment horizontal="left" wrapText="1"/>
    </xf>
    <xf numFmtId="0" fontId="8" fillId="0" borderId="0" xfId="35" applyFont="1" applyAlignment="1">
      <alignment vertical="top"/>
    </xf>
    <xf numFmtId="0" fontId="8" fillId="0" borderId="0" xfId="35" applyFont="1" applyAlignment="1">
      <alignment horizontal="center" vertical="top"/>
    </xf>
    <xf numFmtId="0" fontId="8" fillId="4" borderId="4" xfId="35" applyFont="1" applyFill="1" applyBorder="1" applyAlignment="1">
      <alignment horizontal="center" vertical="top" wrapText="1"/>
    </xf>
    <xf numFmtId="0" fontId="7" fillId="0" borderId="4" xfId="35" applyFont="1" applyBorder="1"/>
    <xf numFmtId="0" fontId="8" fillId="0" borderId="4" xfId="35" applyFont="1" applyBorder="1" applyAlignment="1">
      <alignment horizontal="center" vertical="top" wrapText="1"/>
    </xf>
    <xf numFmtId="0" fontId="8" fillId="0" borderId="4" xfId="35" applyFont="1" applyBorder="1" applyAlignment="1">
      <alignment horizontal="left" vertical="top"/>
    </xf>
    <xf numFmtId="0" fontId="8" fillId="0" borderId="25" xfId="35" applyFont="1" applyBorder="1" applyAlignment="1">
      <alignment horizontal="center" vertical="top" wrapText="1"/>
    </xf>
    <xf numFmtId="0" fontId="8" fillId="0" borderId="7" xfId="35" applyFont="1" applyBorder="1" applyAlignment="1">
      <alignment horizontal="left" vertical="top"/>
    </xf>
    <xf numFmtId="0" fontId="8" fillId="0" borderId="21" xfId="35" applyFont="1" applyBorder="1" applyAlignment="1">
      <alignment horizontal="center" vertical="top" wrapText="1"/>
    </xf>
    <xf numFmtId="2" fontId="8" fillId="0" borderId="26" xfId="10" quotePrefix="1" applyNumberFormat="1" applyFont="1" applyBorder="1" applyAlignment="1">
      <alignment horizontal="center" vertical="center" wrapText="1"/>
    </xf>
    <xf numFmtId="164" fontId="7" fillId="0" borderId="0" xfId="25" applyFont="1" applyBorder="1"/>
    <xf numFmtId="0" fontId="8" fillId="0" borderId="0" xfId="71" applyFont="1" applyAlignment="1">
      <alignment horizontal="right"/>
    </xf>
    <xf numFmtId="0" fontId="7" fillId="0" borderId="0" xfId="71" applyFont="1" applyAlignment="1">
      <alignment horizontal="center"/>
    </xf>
    <xf numFmtId="0" fontId="7" fillId="0" borderId="4" xfId="71" applyFont="1" applyBorder="1"/>
    <xf numFmtId="0" fontId="7" fillId="0" borderId="4" xfId="71" applyFont="1" applyBorder="1" applyAlignment="1">
      <alignment horizontal="left" vertical="top" wrapText="1"/>
    </xf>
    <xf numFmtId="0" fontId="7" fillId="0" borderId="4" xfId="71" applyFont="1" applyBorder="1" applyAlignment="1">
      <alignment horizontal="left"/>
    </xf>
    <xf numFmtId="0" fontId="8" fillId="0" borderId="4" xfId="71" applyFont="1" applyBorder="1"/>
    <xf numFmtId="0" fontId="8" fillId="0" borderId="4" xfId="71" applyFont="1" applyBorder="1" applyAlignment="1">
      <alignment horizontal="left" vertical="top" wrapText="1"/>
    </xf>
    <xf numFmtId="164" fontId="7" fillId="0" borderId="0" xfId="71" applyNumberFormat="1" applyFont="1"/>
    <xf numFmtId="0" fontId="7" fillId="6" borderId="11" xfId="71" applyFont="1" applyFill="1" applyBorder="1"/>
    <xf numFmtId="0" fontId="7" fillId="6" borderId="0" xfId="71" applyFont="1" applyFill="1"/>
    <xf numFmtId="0" fontId="8" fillId="6" borderId="0" xfId="78" applyFont="1" applyFill="1">
      <alignment vertical="center"/>
    </xf>
    <xf numFmtId="0" fontId="7" fillId="6" borderId="0" xfId="71" applyFont="1" applyFill="1" applyAlignment="1">
      <alignment vertical="center"/>
    </xf>
    <xf numFmtId="0" fontId="8" fillId="6" borderId="0" xfId="71" applyFont="1" applyFill="1" applyAlignment="1">
      <alignment vertical="center"/>
    </xf>
    <xf numFmtId="0" fontId="7" fillId="6" borderId="0" xfId="71" applyFont="1" applyFill="1" applyAlignment="1">
      <alignment horizontal="center" vertical="center"/>
    </xf>
    <xf numFmtId="0" fontId="8" fillId="6" borderId="0" xfId="10" applyFont="1" applyFill="1" applyAlignment="1">
      <alignment horizontal="center" vertical="center"/>
    </xf>
    <xf numFmtId="0" fontId="8" fillId="6" borderId="0" xfId="35" applyFont="1" applyFill="1" applyAlignment="1">
      <alignment horizontal="center" vertical="top"/>
    </xf>
    <xf numFmtId="0" fontId="8" fillId="6" borderId="0" xfId="78" applyFont="1" applyFill="1" applyAlignment="1">
      <alignment horizontal="center" vertical="center"/>
    </xf>
    <xf numFmtId="0" fontId="8" fillId="7" borderId="4" xfId="71" applyFont="1" applyFill="1" applyBorder="1"/>
    <xf numFmtId="0" fontId="7" fillId="7" borderId="4" xfId="71" applyFont="1" applyFill="1" applyBorder="1"/>
    <xf numFmtId="0" fontId="8" fillId="7" borderId="4" xfId="71" applyFont="1" applyFill="1" applyBorder="1" applyAlignment="1">
      <alignment vertical="top" wrapText="1"/>
    </xf>
    <xf numFmtId="0" fontId="8" fillId="7" borderId="4" xfId="71" applyFont="1" applyFill="1" applyBorder="1" applyAlignment="1">
      <alignment horizontal="center" vertical="top" wrapText="1"/>
    </xf>
    <xf numFmtId="0" fontId="7" fillId="6" borderId="4" xfId="71" applyFont="1" applyFill="1" applyBorder="1"/>
    <xf numFmtId="0" fontId="7" fillId="6" borderId="4" xfId="71" applyFont="1" applyFill="1" applyBorder="1" applyAlignment="1">
      <alignment horizontal="right"/>
    </xf>
    <xf numFmtId="0" fontId="8" fillId="6" borderId="4" xfId="71" applyFont="1" applyFill="1" applyBorder="1"/>
    <xf numFmtId="2" fontId="7" fillId="6" borderId="4" xfId="71" applyNumberFormat="1" applyFont="1" applyFill="1" applyBorder="1"/>
    <xf numFmtId="164" fontId="7" fillId="6" borderId="4" xfId="77" applyFont="1" applyFill="1" applyBorder="1"/>
    <xf numFmtId="2" fontId="7" fillId="0" borderId="4" xfId="10" applyNumberFormat="1" applyFont="1" applyBorder="1"/>
    <xf numFmtId="164" fontId="7" fillId="0" borderId="4" xfId="77" applyFont="1" applyFill="1" applyBorder="1"/>
    <xf numFmtId="2" fontId="7" fillId="6" borderId="0" xfId="71" applyNumberFormat="1" applyFont="1" applyFill="1"/>
    <xf numFmtId="2" fontId="8" fillId="6" borderId="4" xfId="71" applyNumberFormat="1" applyFont="1" applyFill="1" applyBorder="1"/>
    <xf numFmtId="164" fontId="8" fillId="6" borderId="4" xfId="77" applyFont="1" applyFill="1" applyBorder="1"/>
    <xf numFmtId="0" fontId="8" fillId="6" borderId="0" xfId="71" applyFont="1" applyFill="1"/>
    <xf numFmtId="164" fontId="7" fillId="0" borderId="4" xfId="77" applyFont="1" applyBorder="1"/>
    <xf numFmtId="0" fontId="7" fillId="6" borderId="4" xfId="71" applyFont="1" applyFill="1" applyBorder="1" applyAlignment="1">
      <alignment vertical="center" wrapText="1"/>
    </xf>
    <xf numFmtId="164" fontId="7" fillId="6" borderId="4" xfId="77" applyFont="1" applyFill="1" applyBorder="1" applyAlignment="1">
      <alignment horizontal="right"/>
    </xf>
    <xf numFmtId="0" fontId="8" fillId="6" borderId="4" xfId="10" applyFont="1" applyFill="1" applyBorder="1"/>
    <xf numFmtId="0" fontId="36" fillId="0" borderId="0" xfId="79" applyFont="1"/>
    <xf numFmtId="0" fontId="38" fillId="11" borderId="0" xfId="79" applyFont="1" applyFill="1" applyAlignment="1">
      <alignment horizontal="left"/>
    </xf>
    <xf numFmtId="0" fontId="38" fillId="0" borderId="0" xfId="79" applyFont="1"/>
    <xf numFmtId="0" fontId="38" fillId="12" borderId="4" xfId="79" applyFont="1" applyFill="1" applyBorder="1" applyAlignment="1">
      <alignment vertical="center"/>
    </xf>
    <xf numFmtId="0" fontId="38" fillId="12" borderId="4" xfId="79" applyFont="1" applyFill="1" applyBorder="1" applyAlignment="1">
      <alignment horizontal="center" vertical="center" wrapText="1"/>
    </xf>
    <xf numFmtId="0" fontId="38" fillId="12" borderId="4" xfId="79" applyFont="1" applyFill="1" applyBorder="1" applyAlignment="1">
      <alignment horizontal="center" vertical="center"/>
    </xf>
    <xf numFmtId="0" fontId="36" fillId="0" borderId="4" xfId="79" applyFont="1" applyBorder="1"/>
    <xf numFmtId="0" fontId="36" fillId="0" borderId="4" xfId="79" applyFont="1" applyBorder="1" applyAlignment="1">
      <alignment horizontal="left"/>
    </xf>
    <xf numFmtId="169" fontId="36" fillId="0" borderId="4" xfId="80" applyNumberFormat="1" applyFont="1" applyBorder="1"/>
    <xf numFmtId="170" fontId="36" fillId="0" borderId="4" xfId="64" applyNumberFormat="1" applyFont="1" applyBorder="1" applyAlignment="1">
      <alignment vertical="center" wrapText="1"/>
    </xf>
    <xf numFmtId="0" fontId="38" fillId="10" borderId="4" xfId="79" applyFont="1" applyFill="1" applyBorder="1"/>
    <xf numFmtId="0" fontId="38" fillId="10" borderId="4" xfId="79" applyFont="1" applyFill="1" applyBorder="1" applyAlignment="1">
      <alignment horizontal="left"/>
    </xf>
    <xf numFmtId="170" fontId="36" fillId="0" borderId="0" xfId="79" applyNumberFormat="1" applyFont="1"/>
    <xf numFmtId="0" fontId="36" fillId="0" borderId="0" xfId="79" applyFont="1" applyAlignment="1">
      <alignment vertical="center" wrapText="1"/>
    </xf>
    <xf numFmtId="0" fontId="38" fillId="0" borderId="0" xfId="79" applyFont="1" applyAlignment="1">
      <alignment vertical="center"/>
    </xf>
    <xf numFmtId="0" fontId="38" fillId="12" borderId="4" xfId="79" applyFont="1" applyFill="1" applyBorder="1" applyAlignment="1">
      <alignment vertical="center" wrapText="1"/>
    </xf>
    <xf numFmtId="0" fontId="38" fillId="12" borderId="4" xfId="79" applyFont="1" applyFill="1" applyBorder="1" applyAlignment="1">
      <alignment horizontal="left" vertical="center"/>
    </xf>
    <xf numFmtId="10" fontId="36" fillId="0" borderId="4" xfId="79" applyNumberFormat="1" applyFont="1" applyBorder="1"/>
    <xf numFmtId="164" fontId="36" fillId="0" borderId="4" xfId="81" applyNumberFormat="1" applyFont="1" applyBorder="1" applyAlignment="1">
      <alignment vertical="center"/>
    </xf>
    <xf numFmtId="171" fontId="36" fillId="0" borderId="4" xfId="82" applyNumberFormat="1" applyFont="1" applyBorder="1"/>
    <xf numFmtId="10" fontId="36" fillId="6" borderId="4" xfId="79" applyNumberFormat="1" applyFont="1" applyFill="1" applyBorder="1"/>
    <xf numFmtId="0" fontId="36" fillId="0" borderId="0" xfId="79" applyFont="1" applyAlignment="1">
      <alignment horizontal="left"/>
    </xf>
    <xf numFmtId="164" fontId="36" fillId="0" borderId="0" xfId="80" applyNumberFormat="1" applyFont="1"/>
    <xf numFmtId="0" fontId="36" fillId="0" borderId="0" xfId="79" applyFont="1" applyAlignment="1">
      <alignment vertical="center"/>
    </xf>
    <xf numFmtId="164" fontId="36" fillId="0" borderId="4" xfId="80" applyNumberFormat="1" applyFont="1" applyBorder="1"/>
    <xf numFmtId="170" fontId="36" fillId="0" borderId="4" xfId="79" applyNumberFormat="1" applyFont="1" applyBorder="1"/>
    <xf numFmtId="0" fontId="8"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7" fillId="5" borderId="7" xfId="10" applyFont="1" applyFill="1" applyBorder="1" applyAlignment="1">
      <alignment horizontal="center" vertical="top"/>
    </xf>
    <xf numFmtId="0" fontId="7" fillId="5" borderId="7" xfId="10" applyFont="1" applyFill="1" applyBorder="1" applyAlignment="1">
      <alignment horizontal="right" vertical="top"/>
    </xf>
    <xf numFmtId="2" fontId="8" fillId="5" borderId="4" xfId="14" applyNumberFormat="1" applyFont="1" applyFill="1" applyBorder="1" applyAlignment="1">
      <alignment horizontal="center" vertical="center" wrapText="1"/>
    </xf>
    <xf numFmtId="0" fontId="8" fillId="0" borderId="8" xfId="10" applyFont="1" applyBorder="1" applyAlignment="1">
      <alignment horizontal="right"/>
    </xf>
    <xf numFmtId="0" fontId="7" fillId="0" borderId="8" xfId="10" applyFont="1" applyBorder="1" applyAlignment="1">
      <alignment horizontal="left"/>
    </xf>
    <xf numFmtId="0" fontId="7" fillId="5" borderId="6" xfId="10" applyFont="1" applyFill="1" applyBorder="1" applyAlignment="1">
      <alignment horizontal="center" vertical="top"/>
    </xf>
    <xf numFmtId="0" fontId="8" fillId="5" borderId="4" xfId="10" applyFont="1" applyFill="1" applyBorder="1" applyAlignment="1">
      <alignment vertical="top" wrapText="1"/>
    </xf>
    <xf numFmtId="0" fontId="7" fillId="5" borderId="4" xfId="10" applyFont="1" applyFill="1" applyBorder="1" applyAlignment="1">
      <alignment vertical="top" wrapText="1"/>
    </xf>
    <xf numFmtId="0" fontId="8" fillId="5" borderId="0" xfId="10" applyFont="1" applyFill="1"/>
    <xf numFmtId="0" fontId="7" fillId="5" borderId="0" xfId="10" applyFont="1" applyFill="1"/>
    <xf numFmtId="0" fontId="25" fillId="0" borderId="0" xfId="10" applyFont="1" applyAlignment="1">
      <alignment vertical="top" wrapText="1"/>
    </xf>
    <xf numFmtId="0" fontId="7" fillId="5" borderId="0" xfId="10" applyFont="1" applyFill="1" applyAlignment="1">
      <alignment vertical="center" wrapText="1"/>
    </xf>
    <xf numFmtId="0" fontId="7" fillId="0" borderId="0" xfId="10" applyFont="1" applyAlignment="1">
      <alignment horizontal="center" vertical="top"/>
    </xf>
    <xf numFmtId="0" fontId="11" fillId="5" borderId="4" xfId="14" applyFont="1" applyFill="1" applyBorder="1" applyAlignment="1">
      <alignment horizontal="center" vertical="center" wrapText="1"/>
    </xf>
    <xf numFmtId="0" fontId="7" fillId="0" borderId="4" xfId="0" applyFont="1" applyBorder="1" applyAlignment="1">
      <alignment horizontal="center"/>
    </xf>
    <xf numFmtId="0" fontId="7" fillId="0" borderId="4" xfId="0" applyFont="1" applyBorder="1"/>
    <xf numFmtId="0" fontId="7" fillId="0" borderId="4" xfId="0" applyFont="1" applyFill="1" applyBorder="1" applyAlignment="1">
      <alignment horizontal="center"/>
    </xf>
    <xf numFmtId="0" fontId="8" fillId="0" borderId="4" xfId="0" applyFont="1" applyBorder="1" applyAlignment="1">
      <alignment horizontal="center"/>
    </xf>
    <xf numFmtId="0" fontId="8" fillId="0" borderId="4" xfId="0" applyFont="1" applyFill="1" applyBorder="1"/>
    <xf numFmtId="0" fontId="8" fillId="0" borderId="4" xfId="0" applyFont="1" applyBorder="1"/>
    <xf numFmtId="0" fontId="47" fillId="0" borderId="0" xfId="0" applyFont="1"/>
    <xf numFmtId="0" fontId="0" fillId="0" borderId="0" xfId="0" applyAlignment="1">
      <alignment vertical="center" wrapText="1"/>
    </xf>
    <xf numFmtId="0" fontId="7" fillId="0" borderId="4" xfId="29" applyNumberFormat="1" applyFont="1" applyBorder="1" applyAlignment="1">
      <alignment horizontal="left" vertical="top"/>
    </xf>
    <xf numFmtId="164" fontId="8" fillId="0" borderId="0" xfId="29" applyFont="1" applyAlignment="1">
      <alignment horizontal="left" vertical="top"/>
    </xf>
    <xf numFmtId="164" fontId="8" fillId="14" borderId="0" xfId="29" applyFont="1" applyFill="1" applyAlignment="1">
      <alignment horizontal="center" vertical="top"/>
    </xf>
    <xf numFmtId="164" fontId="24" fillId="0" borderId="0" xfId="29" applyFont="1" applyAlignment="1">
      <alignment horizontal="left"/>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4" borderId="4" xfId="14" applyFont="1" applyFill="1" applyBorder="1" applyAlignment="1">
      <alignment horizontal="center" vertical="center"/>
    </xf>
    <xf numFmtId="164" fontId="7" fillId="0" borderId="4" xfId="69" applyFont="1" applyFill="1" applyBorder="1" applyAlignment="1">
      <alignment horizontal="center" vertical="center"/>
    </xf>
    <xf numFmtId="0" fontId="8" fillId="6" borderId="4" xfId="14" applyFont="1" applyFill="1" applyBorder="1" applyAlignment="1">
      <alignment horizontal="left" vertical="center" wrapText="1"/>
    </xf>
    <xf numFmtId="0" fontId="7" fillId="0" borderId="4" xfId="10" applyFont="1" applyBorder="1" applyAlignment="1">
      <alignment horizontal="center" vertical="top" wrapText="1"/>
    </xf>
    <xf numFmtId="164" fontId="7" fillId="0" borderId="4" xfId="69" applyFont="1" applyFill="1" applyBorder="1" applyAlignment="1">
      <alignment horizontal="center" vertical="center"/>
    </xf>
    <xf numFmtId="0" fontId="7" fillId="0" borderId="4" xfId="10" applyFont="1" applyBorder="1" applyAlignment="1">
      <alignment horizontal="right" vertical="top"/>
    </xf>
    <xf numFmtId="43" fontId="7" fillId="0" borderId="4" xfId="10" applyNumberFormat="1" applyFont="1" applyBorder="1" applyAlignment="1">
      <alignment vertical="top"/>
    </xf>
    <xf numFmtId="0" fontId="7" fillId="0" borderId="4" xfId="10" applyFont="1" applyBorder="1" applyAlignment="1">
      <alignment horizontal="right" vertical="top" wrapText="1"/>
    </xf>
    <xf numFmtId="43" fontId="7" fillId="0" borderId="4" xfId="10" applyNumberFormat="1" applyFont="1" applyBorder="1" applyAlignment="1">
      <alignment vertical="top" wrapText="1"/>
    </xf>
    <xf numFmtId="43" fontId="7" fillId="0" borderId="4" xfId="10" applyNumberFormat="1" applyFont="1" applyBorder="1" applyAlignment="1">
      <alignment horizontal="right" vertical="top"/>
    </xf>
    <xf numFmtId="10" fontId="8" fillId="0" borderId="4" xfId="29" applyNumberFormat="1" applyFont="1" applyFill="1" applyBorder="1" applyAlignment="1">
      <alignment vertical="center"/>
    </xf>
    <xf numFmtId="4" fontId="8" fillId="0" borderId="4" xfId="29" applyNumberFormat="1" applyFont="1" applyFill="1" applyBorder="1" applyAlignment="1">
      <alignment vertical="center"/>
    </xf>
    <xf numFmtId="164" fontId="8" fillId="0" borderId="4" xfId="29" applyFont="1" applyFill="1" applyBorder="1" applyAlignment="1">
      <alignment horizontal="center" vertical="center"/>
    </xf>
    <xf numFmtId="176" fontId="7" fillId="0" borderId="4" xfId="29" applyNumberFormat="1" applyFont="1" applyFill="1" applyBorder="1" applyAlignment="1">
      <alignment horizontal="center" vertical="center"/>
    </xf>
    <xf numFmtId="177" fontId="7"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64" fontId="16" fillId="0" borderId="4" xfId="29" applyFont="1" applyFill="1" applyBorder="1"/>
    <xf numFmtId="10" fontId="48" fillId="0" borderId="4" xfId="40" applyNumberFormat="1" applyFont="1" applyFill="1" applyBorder="1" applyAlignment="1">
      <alignment wrapText="1"/>
    </xf>
    <xf numFmtId="10" fontId="16" fillId="0" borderId="4" xfId="40" applyNumberFormat="1" applyFont="1" applyFill="1" applyBorder="1" applyAlignment="1">
      <alignment wrapText="1"/>
    </xf>
    <xf numFmtId="180" fontId="7" fillId="0" borderId="4" xfId="40" applyNumberFormat="1" applyFont="1" applyFill="1" applyBorder="1" applyAlignment="1">
      <alignment wrapText="1"/>
    </xf>
    <xf numFmtId="164" fontId="7" fillId="0" borderId="4" xfId="29" applyFont="1" applyFill="1" applyBorder="1" applyAlignment="1">
      <alignment horizontal="right" vertical="center" wrapText="1"/>
    </xf>
    <xf numFmtId="10" fontId="7" fillId="10" borderId="4" xfId="40" applyNumberFormat="1" applyFont="1" applyFill="1" applyBorder="1" applyAlignment="1">
      <alignment horizontal="right" vertical="center" wrapText="1"/>
    </xf>
    <xf numFmtId="10" fontId="7" fillId="0" borderId="4" xfId="40" applyNumberFormat="1" applyFont="1" applyFill="1" applyBorder="1" applyAlignment="1">
      <alignment horizontal="right" vertical="center" wrapText="1"/>
    </xf>
    <xf numFmtId="164" fontId="7" fillId="0" borderId="4" xfId="29" quotePrefix="1" applyFont="1" applyFill="1" applyBorder="1" applyAlignment="1">
      <alignment horizontal="right" vertical="center" wrapText="1"/>
    </xf>
    <xf numFmtId="179" fontId="9" fillId="0" borderId="4" xfId="40" applyNumberFormat="1" applyFont="1" applyFill="1" applyBorder="1" applyAlignment="1">
      <alignment horizontal="center" vertical="center"/>
    </xf>
    <xf numFmtId="179" fontId="9" fillId="0" borderId="4" xfId="40" applyNumberFormat="1" applyFont="1" applyBorder="1" applyAlignment="1">
      <alignment horizontal="center" vertical="center"/>
    </xf>
    <xf numFmtId="164" fontId="9" fillId="0" borderId="4" xfId="29" applyFont="1" applyFill="1" applyBorder="1" applyAlignment="1">
      <alignment horizontal="center" vertical="center"/>
    </xf>
    <xf numFmtId="10" fontId="7" fillId="0" borderId="0" xfId="10" applyNumberFormat="1" applyFont="1" applyFill="1" applyBorder="1" applyAlignment="1">
      <alignment vertical="top"/>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0" borderId="4" xfId="0" applyFont="1" applyFill="1" applyBorder="1" applyAlignment="1">
      <alignment horizontal="center" vertical="top"/>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7" borderId="4" xfId="10" applyFont="1" applyFill="1" applyBorder="1" applyAlignment="1">
      <alignment horizontal="center" wrapText="1"/>
    </xf>
    <xf numFmtId="169" fontId="0" fillId="14" borderId="4" xfId="29" quotePrefix="1" applyNumberFormat="1" applyFont="1" applyFill="1" applyBorder="1" applyAlignment="1">
      <alignment horizontal="right" vertical="center" wrapText="1"/>
    </xf>
    <xf numFmtId="164" fontId="7" fillId="0" borderId="4" xfId="29" applyFont="1" applyFill="1" applyBorder="1" applyAlignment="1">
      <alignment horizontal="left"/>
    </xf>
    <xf numFmtId="164" fontId="25" fillId="0" borderId="6" xfId="29" applyFont="1" applyFill="1" applyBorder="1" applyAlignment="1">
      <alignment horizontal="center" vertical="center"/>
    </xf>
    <xf numFmtId="164" fontId="25" fillId="0" borderId="4" xfId="29" applyFont="1" applyFill="1" applyBorder="1" applyAlignment="1">
      <alignment horizontal="center" vertical="center"/>
    </xf>
    <xf numFmtId="164" fontId="8" fillId="0" borderId="4" xfId="29" applyFont="1" applyFill="1" applyBorder="1" applyAlignment="1" applyProtection="1">
      <alignment horizontal="center" vertical="center" wrapText="1"/>
    </xf>
    <xf numFmtId="164" fontId="7" fillId="0" borderId="0" xfId="29" applyFont="1" applyFill="1"/>
    <xf numFmtId="0" fontId="8" fillId="12" borderId="4" xfId="10" applyFont="1" applyFill="1" applyBorder="1"/>
    <xf numFmtId="0" fontId="8" fillId="12" borderId="4" xfId="10" applyFont="1" applyFill="1" applyBorder="1" applyAlignment="1">
      <alignment horizontal="center"/>
    </xf>
    <xf numFmtId="0" fontId="39" fillId="0" borderId="4" xfId="10" applyFont="1" applyBorder="1" applyAlignment="1">
      <alignment wrapText="1"/>
    </xf>
    <xf numFmtId="164" fontId="8" fillId="0" borderId="4" xfId="29" applyFont="1" applyBorder="1"/>
    <xf numFmtId="9" fontId="8" fillId="0" borderId="4" xfId="10" applyNumberFormat="1" applyFont="1" applyBorder="1" applyAlignment="1">
      <alignment horizontal="center"/>
    </xf>
    <xf numFmtId="0" fontId="8" fillId="7" borderId="0" xfId="10" applyFont="1" applyFill="1" applyAlignment="1">
      <alignment horizontal="center" vertical="center"/>
    </xf>
    <xf numFmtId="4" fontId="7" fillId="0" borderId="6" xfId="10" applyNumberFormat="1" applyFont="1" applyFill="1" applyBorder="1" applyAlignment="1" applyProtection="1">
      <alignment vertical="center"/>
    </xf>
    <xf numFmtId="164" fontId="7" fillId="0" borderId="4" xfId="29" applyFont="1" applyFill="1" applyBorder="1" applyAlignment="1"/>
    <xf numFmtId="164" fontId="8" fillId="0" borderId="4" xfId="29" applyFont="1" applyFill="1" applyBorder="1" applyAlignment="1" applyProtection="1">
      <alignment horizontal="left" vertical="center"/>
    </xf>
    <xf numFmtId="10" fontId="7" fillId="0" borderId="0" xfId="10" applyNumberFormat="1" applyFont="1" applyFill="1" applyAlignment="1">
      <alignment horizontal="center"/>
    </xf>
    <xf numFmtId="10" fontId="8" fillId="0" borderId="0" xfId="10" applyNumberFormat="1" applyFont="1" applyFill="1"/>
    <xf numFmtId="164" fontId="7" fillId="0" borderId="4" xfId="10" applyNumberFormat="1" applyFont="1" applyFill="1" applyBorder="1" applyAlignment="1" applyProtection="1">
      <alignment horizontal="left" vertical="center"/>
    </xf>
    <xf numFmtId="10" fontId="7" fillId="0" borderId="0" xfId="10" applyNumberFormat="1" applyFont="1" applyFill="1"/>
    <xf numFmtId="164" fontId="8" fillId="0" borderId="4" xfId="29" applyFont="1" applyFill="1" applyBorder="1" applyAlignment="1" applyProtection="1">
      <alignment horizontal="left" vertical="center" wrapText="1"/>
    </xf>
    <xf numFmtId="164" fontId="8" fillId="0" borderId="4" xfId="10" applyNumberFormat="1" applyFont="1" applyFill="1" applyBorder="1" applyAlignment="1" applyProtection="1">
      <alignment horizontal="left" vertical="center"/>
    </xf>
    <xf numFmtId="0" fontId="8" fillId="7" borderId="9" xfId="10" applyFont="1" applyFill="1" applyBorder="1" applyAlignment="1">
      <alignment horizontal="center" vertical="center" wrapText="1"/>
    </xf>
    <xf numFmtId="2" fontId="7" fillId="0" borderId="4" xfId="10" applyNumberFormat="1" applyFont="1" applyFill="1" applyBorder="1"/>
    <xf numFmtId="164" fontId="7" fillId="0" borderId="4" xfId="29" applyFont="1" applyFill="1" applyBorder="1" applyAlignment="1">
      <alignment horizontal="center" vertical="center"/>
    </xf>
    <xf numFmtId="164" fontId="7" fillId="0" borderId="4" xfId="29" applyFont="1" applyFill="1" applyBorder="1" applyAlignment="1">
      <alignment horizontal="center" vertical="center"/>
    </xf>
    <xf numFmtId="164" fontId="7" fillId="0" borderId="4" xfId="29" applyFont="1" applyFill="1" applyBorder="1" applyAlignment="1">
      <alignment horizontal="center" vertical="center"/>
    </xf>
    <xf numFmtId="164" fontId="7" fillId="0" borderId="4" xfId="29" applyFont="1" applyFill="1" applyBorder="1" applyAlignment="1">
      <alignment horizontal="center" vertical="center"/>
    </xf>
    <xf numFmtId="10" fontId="7" fillId="0" borderId="0" xfId="10" applyNumberFormat="1" applyFont="1"/>
    <xf numFmtId="164" fontId="7" fillId="0" borderId="4" xfId="29" applyFont="1" applyFill="1" applyBorder="1" applyAlignment="1">
      <alignment horizontal="center" vertical="center"/>
    </xf>
    <xf numFmtId="0" fontId="8" fillId="7" borderId="4" xfId="14" applyFont="1" applyFill="1" applyBorder="1" applyAlignment="1">
      <alignment horizontal="center" vertical="center" wrapText="1"/>
    </xf>
    <xf numFmtId="0" fontId="7" fillId="0" borderId="4" xfId="29" applyNumberFormat="1" applyFont="1" applyFill="1" applyBorder="1" applyAlignment="1">
      <alignment horizontal="center" vertical="center"/>
    </xf>
    <xf numFmtId="0" fontId="8" fillId="16" borderId="4" xfId="14" applyFont="1" applyFill="1" applyBorder="1" applyAlignment="1">
      <alignment horizontal="center" vertical="center" wrapText="1"/>
    </xf>
    <xf numFmtId="10" fontId="7" fillId="16" borderId="4" xfId="70" applyNumberFormat="1" applyFont="1" applyFill="1" applyBorder="1" applyAlignment="1">
      <alignment horizontal="right" vertical="center" wrapText="1"/>
    </xf>
    <xf numFmtId="178" fontId="16" fillId="0" borderId="4" xfId="29" applyNumberFormat="1" applyFont="1" applyFill="1" applyBorder="1" applyAlignment="1">
      <alignment horizontal="right" vertical="center" wrapText="1"/>
    </xf>
    <xf numFmtId="0" fontId="8" fillId="4" borderId="4" xfId="14" applyFont="1" applyFill="1" applyBorder="1" applyAlignment="1">
      <alignment horizontal="center" vertical="center" wrapText="1"/>
    </xf>
    <xf numFmtId="0" fontId="7" fillId="0" borderId="4" xfId="69" quotePrefix="1" applyNumberFormat="1" applyFont="1" applyFill="1" applyBorder="1" applyAlignment="1">
      <alignment horizontal="right" vertical="center" wrapText="1"/>
    </xf>
    <xf numFmtId="0" fontId="8" fillId="4" borderId="4" xfId="14" applyFont="1" applyFill="1" applyBorder="1" applyAlignment="1">
      <alignment horizontal="center" vertical="center" wrapText="1"/>
    </xf>
    <xf numFmtId="164" fontId="9" fillId="0" borderId="4" xfId="29" applyFont="1" applyBorder="1" applyAlignment="1">
      <alignment vertical="center"/>
    </xf>
    <xf numFmtId="43" fontId="9" fillId="0" borderId="4" xfId="14" applyNumberFormat="1" applyFont="1" applyBorder="1">
      <alignment vertical="center"/>
    </xf>
    <xf numFmtId="164" fontId="9" fillId="0" borderId="4" xfId="29" applyFont="1" applyFill="1" applyBorder="1" applyAlignment="1">
      <alignment vertical="center"/>
    </xf>
    <xf numFmtId="164" fontId="10" fillId="0" borderId="4" xfId="29" applyFont="1" applyFill="1" applyBorder="1" applyAlignment="1">
      <alignment vertical="center"/>
    </xf>
    <xf numFmtId="169" fontId="16" fillId="0" borderId="4" xfId="69" applyNumberFormat="1" applyFont="1" applyFill="1" applyBorder="1" applyAlignment="1">
      <alignment horizontal="right" vertical="center" wrapText="1"/>
    </xf>
    <xf numFmtId="164" fontId="50" fillId="0" borderId="4" xfId="29" applyFont="1" applyFill="1" applyBorder="1"/>
    <xf numFmtId="10" fontId="50" fillId="14" borderId="4" xfId="0" applyNumberFormat="1" applyFont="1" applyFill="1" applyBorder="1"/>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12" fillId="21" borderId="4" xfId="14" applyFont="1" applyFill="1" applyBorder="1" applyAlignment="1">
      <alignment horizontal="center" vertical="center" wrapText="1"/>
    </xf>
    <xf numFmtId="0" fontId="8" fillId="21" borderId="4" xfId="14" applyFont="1" applyFill="1" applyBorder="1" applyAlignment="1">
      <alignment horizontal="center" vertical="center" wrapText="1"/>
    </xf>
    <xf numFmtId="0" fontId="12" fillId="22" borderId="4" xfId="14" applyFont="1" applyFill="1" applyBorder="1" applyAlignment="1">
      <alignment horizontal="center" vertical="center" wrapText="1"/>
    </xf>
    <xf numFmtId="0" fontId="8" fillId="22" borderId="4" xfId="14" applyFont="1" applyFill="1" applyBorder="1" applyAlignment="1">
      <alignment horizontal="center" vertical="center" wrapText="1"/>
    </xf>
    <xf numFmtId="0" fontId="8" fillId="23" borderId="4" xfId="14" applyFont="1" applyFill="1" applyBorder="1" applyAlignment="1">
      <alignment horizontal="center" vertical="center" wrapText="1"/>
    </xf>
    <xf numFmtId="169" fontId="7" fillId="0" borderId="4" xfId="69" quotePrefix="1" applyNumberFormat="1" applyFont="1" applyFill="1" applyBorder="1" applyAlignment="1">
      <alignment horizontal="right" vertical="center" wrapText="1"/>
    </xf>
    <xf numFmtId="169" fontId="16" fillId="0" borderId="4" xfId="69" applyNumberFormat="1" applyFont="1" applyFill="1" applyBorder="1" applyAlignment="1">
      <alignment horizontal="center" vertical="center" wrapText="1"/>
    </xf>
    <xf numFmtId="169" fontId="16" fillId="0" borderId="4" xfId="69" quotePrefix="1" applyNumberFormat="1" applyFont="1" applyFill="1" applyBorder="1" applyAlignment="1">
      <alignment horizontal="center" vertical="center" wrapText="1"/>
    </xf>
    <xf numFmtId="169" fontId="16" fillId="0" borderId="4" xfId="29" applyNumberFormat="1" applyFont="1" applyFill="1" applyBorder="1" applyAlignment="1">
      <alignment horizontal="right" vertical="center" wrapText="1"/>
    </xf>
    <xf numFmtId="171" fontId="45" fillId="0" borderId="0" xfId="14" applyNumberFormat="1" applyFont="1" applyFill="1">
      <alignment vertical="center"/>
    </xf>
    <xf numFmtId="164" fontId="50" fillId="0" borderId="4" xfId="69" applyFont="1" applyBorder="1" applyAlignment="1">
      <alignment vertical="center"/>
    </xf>
    <xf numFmtId="164" fontId="50" fillId="0" borderId="4" xfId="69" applyFont="1" applyBorder="1"/>
    <xf numFmtId="10" fontId="50" fillId="0" borderId="4" xfId="70" applyNumberFormat="1" applyFont="1" applyFill="1" applyBorder="1"/>
    <xf numFmtId="0" fontId="8" fillId="4" borderId="4" xfId="14" applyFont="1" applyFill="1" applyBorder="1" applyAlignment="1">
      <alignment horizontal="center" vertical="center" wrapText="1"/>
    </xf>
    <xf numFmtId="43" fontId="7" fillId="0" borderId="4" xfId="69" quotePrefix="1" applyNumberFormat="1" applyFont="1" applyFill="1" applyBorder="1" applyAlignment="1">
      <alignment horizontal="right" vertical="center" wrapText="1"/>
    </xf>
    <xf numFmtId="10" fontId="7" fillId="0" borderId="5" xfId="70" applyNumberFormat="1" applyFont="1" applyFill="1" applyBorder="1" applyAlignment="1">
      <alignment wrapText="1"/>
    </xf>
    <xf numFmtId="0" fontId="16" fillId="5" borderId="4" xfId="14" applyFont="1" applyFill="1" applyBorder="1" applyAlignment="1">
      <alignment vertical="center" wrapText="1"/>
    </xf>
    <xf numFmtId="169" fontId="7" fillId="0" borderId="4" xfId="29" applyNumberFormat="1" applyFont="1" applyFill="1" applyBorder="1" applyAlignment="1">
      <alignment vertical="center"/>
    </xf>
    <xf numFmtId="164" fontId="7" fillId="0" borderId="4" xfId="69" applyFont="1" applyFill="1" applyBorder="1" applyAlignment="1">
      <alignment vertical="center" wrapText="1"/>
    </xf>
    <xf numFmtId="164" fontId="16" fillId="0" borderId="4" xfId="69" applyFont="1" applyFill="1" applyBorder="1" applyAlignment="1">
      <alignment vertical="center" wrapText="1"/>
    </xf>
    <xf numFmtId="169" fontId="48" fillId="0" borderId="4" xfId="69" applyNumberFormat="1" applyFont="1" applyFill="1" applyBorder="1" applyAlignment="1">
      <alignment vertical="center" wrapText="1"/>
    </xf>
    <xf numFmtId="2" fontId="48" fillId="0" borderId="4" xfId="70" applyNumberFormat="1" applyFont="1" applyFill="1" applyBorder="1" applyAlignment="1">
      <alignment vertical="center" wrapText="1"/>
    </xf>
    <xf numFmtId="0" fontId="16" fillId="0" borderId="4" xfId="10" applyFont="1" applyBorder="1" applyAlignment="1">
      <alignment vertical="center"/>
    </xf>
    <xf numFmtId="10" fontId="7" fillId="14" borderId="4" xfId="69" applyNumberFormat="1" applyFont="1" applyFill="1" applyBorder="1" applyAlignment="1">
      <alignment horizontal="center" vertical="center" wrapText="1"/>
    </xf>
    <xf numFmtId="164" fontId="7" fillId="14" borderId="4" xfId="69" quotePrefix="1" applyFont="1" applyFill="1" applyBorder="1" applyAlignment="1">
      <alignment horizontal="right" vertical="center" wrapText="1"/>
    </xf>
    <xf numFmtId="187" fontId="45" fillId="0" borderId="0" xfId="14" applyNumberFormat="1" applyFont="1" applyAlignment="1">
      <alignment vertical="center"/>
    </xf>
    <xf numFmtId="43" fontId="45" fillId="0" borderId="0" xfId="14" applyNumberFormat="1" applyFont="1" applyAlignment="1">
      <alignment vertical="center"/>
    </xf>
    <xf numFmtId="164" fontId="7" fillId="0" borderId="0" xfId="29" applyFont="1" applyFill="1" applyAlignment="1">
      <alignment vertical="center"/>
    </xf>
    <xf numFmtId="0" fontId="8" fillId="4" borderId="4"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12" fillId="0" borderId="0" xfId="14" applyFont="1" applyFill="1" applyBorder="1" applyAlignment="1">
      <alignment horizontal="center" vertical="center" wrapText="1"/>
    </xf>
    <xf numFmtId="169" fontId="7" fillId="0" borderId="4" xfId="29" applyNumberFormat="1" applyFont="1" applyBorder="1" applyAlignment="1">
      <alignment vertical="top" wrapText="1"/>
    </xf>
    <xf numFmtId="164" fontId="7" fillId="0" borderId="4" xfId="29" applyFont="1" applyBorder="1" applyAlignment="1">
      <alignment vertical="top" wrapText="1"/>
    </xf>
    <xf numFmtId="164" fontId="8" fillId="0" borderId="4" xfId="29" applyFont="1" applyBorder="1" applyAlignment="1">
      <alignment vertical="top" wrapText="1"/>
    </xf>
    <xf numFmtId="169" fontId="8" fillId="4" borderId="4" xfId="29" applyNumberFormat="1" applyFont="1" applyFill="1" applyBorder="1"/>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16" fillId="14" borderId="4" xfId="69" quotePrefix="1" applyNumberFormat="1" applyFont="1" applyFill="1" applyBorder="1" applyAlignment="1">
      <alignment horizontal="right" vertical="center" wrapText="1"/>
    </xf>
    <xf numFmtId="172" fontId="7" fillId="0" borderId="4" xfId="10" applyNumberFormat="1" applyFont="1" applyFill="1" applyBorder="1" applyAlignment="1">
      <alignment horizontal="center"/>
    </xf>
    <xf numFmtId="173" fontId="7" fillId="0" borderId="4" xfId="10" applyNumberFormat="1" applyFont="1" applyFill="1" applyBorder="1" applyAlignment="1">
      <alignment horizontal="center"/>
    </xf>
    <xf numFmtId="173" fontId="7" fillId="0" borderId="4" xfId="10" applyNumberFormat="1" applyFont="1" applyFill="1" applyBorder="1" applyAlignment="1"/>
    <xf numFmtId="9" fontId="8" fillId="0" borderId="4" xfId="10" applyNumberFormat="1" applyFont="1" applyFill="1" applyBorder="1" applyAlignment="1"/>
    <xf numFmtId="172" fontId="7" fillId="0" borderId="4" xfId="10" applyNumberFormat="1" applyFont="1" applyFill="1" applyBorder="1" applyAlignment="1"/>
    <xf numFmtId="169" fontId="7" fillId="0" borderId="4" xfId="69" applyNumberFormat="1" applyFont="1" applyBorder="1" applyAlignment="1">
      <alignment vertical="center"/>
    </xf>
    <xf numFmtId="188" fontId="7" fillId="0" borderId="0" xfId="10" applyNumberFormat="1" applyFont="1"/>
    <xf numFmtId="0" fontId="8" fillId="5" borderId="0" xfId="10" applyFont="1" applyFill="1" applyAlignment="1">
      <alignment horizontal="center" vertical="center"/>
    </xf>
    <xf numFmtId="188" fontId="7" fillId="0" borderId="0" xfId="10" applyNumberFormat="1" applyFont="1" applyAlignment="1">
      <alignment horizontal="center"/>
    </xf>
    <xf numFmtId="0" fontId="8" fillId="24" borderId="4" xfId="10" applyFont="1" applyFill="1" applyBorder="1" applyAlignment="1">
      <alignment horizontal="center" vertical="center" wrapText="1"/>
    </xf>
    <xf numFmtId="0" fontId="8" fillId="16" borderId="4" xfId="10" applyFont="1" applyFill="1" applyBorder="1" applyAlignment="1">
      <alignment horizontal="center" vertical="center" wrapText="1"/>
    </xf>
    <xf numFmtId="188" fontId="8" fillId="16" borderId="4" xfId="10" applyNumberFormat="1" applyFont="1" applyFill="1" applyBorder="1" applyAlignment="1">
      <alignment horizontal="center" vertical="center"/>
    </xf>
    <xf numFmtId="0" fontId="8" fillId="16" borderId="4" xfId="10" applyFont="1" applyFill="1" applyBorder="1" applyAlignment="1">
      <alignment horizontal="center" vertical="center"/>
    </xf>
    <xf numFmtId="188" fontId="7" fillId="0" borderId="4" xfId="10" applyNumberFormat="1" applyFont="1" applyBorder="1"/>
    <xf numFmtId="0" fontId="63" fillId="0" borderId="4" xfId="10" applyFont="1" applyBorder="1" applyAlignment="1">
      <alignment vertical="center"/>
    </xf>
    <xf numFmtId="164" fontId="65" fillId="17" borderId="4" xfId="25" applyFont="1" applyFill="1" applyBorder="1" applyAlignment="1">
      <alignment horizontal="center" vertical="center" wrapText="1"/>
    </xf>
    <xf numFmtId="164" fontId="7" fillId="17" borderId="4" xfId="10" applyNumberFormat="1" applyFont="1" applyFill="1" applyBorder="1"/>
    <xf numFmtId="0" fontId="65" fillId="0" borderId="4" xfId="84" applyFont="1" applyBorder="1" applyAlignment="1">
      <alignment horizontal="center" vertical="center" wrapText="1"/>
    </xf>
    <xf numFmtId="188" fontId="65" fillId="0" borderId="4" xfId="84" applyNumberFormat="1" applyFont="1" applyBorder="1" applyAlignment="1">
      <alignment horizontal="center" vertical="center" wrapText="1"/>
    </xf>
    <xf numFmtId="164" fontId="65" fillId="0" borderId="4" xfId="25" applyFont="1" applyBorder="1" applyAlignment="1">
      <alignment horizontal="center" vertical="center" wrapText="1"/>
    </xf>
    <xf numFmtId="164" fontId="7" fillId="14" borderId="4" xfId="10" applyNumberFormat="1" applyFont="1" applyFill="1" applyBorder="1"/>
    <xf numFmtId="0" fontId="67" fillId="0" borderId="4" xfId="84" applyFont="1" applyBorder="1" applyAlignment="1">
      <alignment horizontal="center" vertical="center" wrapText="1"/>
    </xf>
    <xf numFmtId="0" fontId="7" fillId="14" borderId="4" xfId="10" applyFont="1" applyFill="1" applyBorder="1" applyAlignment="1">
      <alignment wrapText="1"/>
    </xf>
    <xf numFmtId="0" fontId="7" fillId="14" borderId="4" xfId="10" quotePrefix="1" applyFont="1" applyFill="1" applyBorder="1"/>
    <xf numFmtId="0" fontId="56" fillId="0" borderId="0" xfId="10" applyFont="1" applyAlignment="1">
      <alignment horizontal="center" vertical="center" wrapText="1"/>
    </xf>
    <xf numFmtId="0" fontId="55" fillId="0" borderId="11" xfId="15" applyFont="1" applyBorder="1" applyAlignment="1">
      <alignment horizontal="center" vertical="center"/>
    </xf>
    <xf numFmtId="0" fontId="56" fillId="0" borderId="0" xfId="10" applyFont="1" applyAlignment="1">
      <alignment horizontal="center" vertical="center"/>
    </xf>
    <xf numFmtId="188" fontId="56" fillId="0" borderId="0" xfId="10" applyNumberFormat="1" applyFont="1" applyAlignment="1">
      <alignment horizontal="center" vertical="center"/>
    </xf>
    <xf numFmtId="188" fontId="56" fillId="0" borderId="0" xfId="10" applyNumberFormat="1" applyFont="1" applyAlignment="1">
      <alignment horizontal="center" vertical="center" wrapText="1"/>
    </xf>
    <xf numFmtId="0" fontId="56" fillId="0" borderId="0" xfId="10" applyFont="1" applyAlignment="1">
      <alignment vertical="center"/>
    </xf>
    <xf numFmtId="0" fontId="56" fillId="0" borderId="0" xfId="10" applyFont="1" applyAlignment="1">
      <alignment vertical="center" wrapText="1"/>
    </xf>
    <xf numFmtId="0" fontId="55" fillId="0" borderId="0" xfId="10" applyFont="1" applyAlignment="1">
      <alignment horizontal="center" vertical="center"/>
    </xf>
    <xf numFmtId="0" fontId="55" fillId="5" borderId="0" xfId="10" applyFont="1" applyFill="1" applyAlignment="1">
      <alignment horizontal="center" vertical="center"/>
    </xf>
    <xf numFmtId="0" fontId="56" fillId="0" borderId="10" xfId="10" applyFont="1" applyBorder="1" applyAlignment="1">
      <alignment horizontal="center" vertical="center" wrapText="1"/>
    </xf>
    <xf numFmtId="0" fontId="55" fillId="5" borderId="10" xfId="10" applyFont="1" applyFill="1" applyBorder="1" applyAlignment="1">
      <alignment horizontal="left" vertical="center"/>
    </xf>
    <xf numFmtId="0" fontId="55" fillId="0" borderId="10" xfId="10" applyFont="1" applyBorder="1" applyAlignment="1">
      <alignment horizontal="center" vertical="center"/>
    </xf>
    <xf numFmtId="188" fontId="55" fillId="0" borderId="10" xfId="10" applyNumberFormat="1" applyFont="1" applyBorder="1" applyAlignment="1">
      <alignment horizontal="center" vertical="center"/>
    </xf>
    <xf numFmtId="188" fontId="55" fillId="0" borderId="10" xfId="10" applyNumberFormat="1" applyFont="1" applyBorder="1" applyAlignment="1">
      <alignment horizontal="center" vertical="center" wrapText="1"/>
    </xf>
    <xf numFmtId="0" fontId="55" fillId="16" borderId="10" xfId="10" applyFont="1" applyFill="1" applyBorder="1" applyAlignment="1">
      <alignment horizontal="center" vertical="center"/>
    </xf>
    <xf numFmtId="0" fontId="55" fillId="16" borderId="10" xfId="10" applyFont="1" applyFill="1" applyBorder="1" applyAlignment="1">
      <alignment horizontal="centerContinuous" vertical="center"/>
    </xf>
    <xf numFmtId="188" fontId="55" fillId="16" borderId="10" xfId="10" applyNumberFormat="1" applyFont="1" applyFill="1" applyBorder="1" applyAlignment="1">
      <alignment horizontal="center" vertical="center"/>
    </xf>
    <xf numFmtId="0" fontId="56" fillId="0" borderId="10" xfId="10" applyFont="1" applyBorder="1" applyAlignment="1">
      <alignment horizontal="centerContinuous" vertical="center"/>
    </xf>
    <xf numFmtId="0" fontId="55" fillId="16" borderId="28" xfId="10" applyFont="1" applyFill="1" applyBorder="1" applyAlignment="1">
      <alignment horizontal="center" vertical="center" wrapText="1"/>
    </xf>
    <xf numFmtId="0" fontId="55" fillId="6" borderId="10" xfId="10" applyFont="1" applyFill="1" applyBorder="1" applyAlignment="1">
      <alignment horizontal="center" vertical="center"/>
    </xf>
    <xf numFmtId="0" fontId="56" fillId="0" borderId="0" xfId="10" applyFont="1" applyAlignment="1">
      <alignment horizontal="centerContinuous" vertical="center"/>
    </xf>
    <xf numFmtId="0" fontId="56" fillId="0" borderId="0" xfId="10" applyFont="1" applyAlignment="1">
      <alignment horizontal="left" vertical="center"/>
    </xf>
    <xf numFmtId="0" fontId="69" fillId="0" borderId="4" xfId="10" applyFont="1" applyBorder="1" applyAlignment="1">
      <alignment horizontal="center" vertical="center" wrapText="1"/>
    </xf>
    <xf numFmtId="0" fontId="69" fillId="16" borderId="4" xfId="10" applyFont="1" applyFill="1" applyBorder="1" applyAlignment="1">
      <alignment horizontal="left" vertical="center"/>
    </xf>
    <xf numFmtId="0" fontId="68" fillId="0" borderId="4" xfId="10" applyFont="1" applyBorder="1" applyAlignment="1">
      <alignment horizontal="center" vertical="center"/>
    </xf>
    <xf numFmtId="188" fontId="68" fillId="0" borderId="4" xfId="10" applyNumberFormat="1" applyFont="1" applyBorder="1" applyAlignment="1">
      <alignment horizontal="center" vertical="center"/>
    </xf>
    <xf numFmtId="188" fontId="68" fillId="0" borderId="4" xfId="10" applyNumberFormat="1" applyFont="1" applyBorder="1" applyAlignment="1">
      <alignment horizontal="center" vertical="center" wrapText="1"/>
    </xf>
    <xf numFmtId="0" fontId="68" fillId="0" borderId="4" xfId="10" applyFont="1" applyBorder="1" applyAlignment="1">
      <alignment vertical="center"/>
    </xf>
    <xf numFmtId="0" fontId="68" fillId="0" borderId="4" xfId="10" applyFont="1" applyBorder="1" applyAlignment="1">
      <alignment vertical="center" wrapText="1"/>
    </xf>
    <xf numFmtId="0" fontId="56" fillId="0" borderId="4" xfId="10" applyFont="1" applyBorder="1" applyAlignment="1">
      <alignment vertical="center"/>
    </xf>
    <xf numFmtId="0" fontId="70" fillId="0" borderId="4" xfId="10" applyFont="1" applyBorder="1" applyAlignment="1">
      <alignment vertical="center"/>
    </xf>
    <xf numFmtId="0" fontId="54" fillId="25" borderId="4" xfId="10" applyFont="1" applyFill="1" applyBorder="1" applyAlignment="1">
      <alignment horizontal="center" vertical="center"/>
    </xf>
    <xf numFmtId="0" fontId="54" fillId="25" borderId="4" xfId="10" applyFont="1" applyFill="1" applyBorder="1" applyAlignment="1">
      <alignment vertical="center"/>
    </xf>
    <xf numFmtId="188" fontId="54" fillId="25" borderId="4" xfId="10" applyNumberFormat="1" applyFont="1" applyFill="1" applyBorder="1" applyAlignment="1">
      <alignment horizontal="center" vertical="center" wrapText="1"/>
    </xf>
    <xf numFmtId="188" fontId="54" fillId="25" borderId="4" xfId="10" applyNumberFormat="1" applyFont="1" applyFill="1" applyBorder="1" applyAlignment="1">
      <alignment horizontal="center" vertical="center"/>
    </xf>
    <xf numFmtId="0" fontId="68" fillId="17" borderId="4" xfId="10" applyFont="1" applyFill="1" applyBorder="1" applyAlignment="1">
      <alignment vertical="center" wrapText="1"/>
    </xf>
    <xf numFmtId="188" fontId="68" fillId="17" borderId="4" xfId="10" applyNumberFormat="1" applyFont="1" applyFill="1" applyBorder="1" applyAlignment="1">
      <alignment horizontal="center" vertical="center" wrapText="1"/>
    </xf>
    <xf numFmtId="164" fontId="66" fillId="17" borderId="4" xfId="86" applyFont="1" applyFill="1" applyBorder="1" applyAlignment="1">
      <alignment vertical="center"/>
    </xf>
    <xf numFmtId="0" fontId="72" fillId="25" borderId="4" xfId="10" applyFont="1" applyFill="1" applyBorder="1" applyAlignment="1">
      <alignment vertical="center"/>
    </xf>
    <xf numFmtId="0" fontId="68" fillId="17" borderId="4" xfId="10" applyFont="1" applyFill="1" applyBorder="1" applyAlignment="1">
      <alignment horizontal="left" vertical="center" wrapText="1"/>
    </xf>
    <xf numFmtId="0" fontId="73" fillId="25" borderId="4" xfId="10" applyFont="1" applyFill="1" applyBorder="1" applyAlignment="1">
      <alignment horizontal="center" vertical="center"/>
    </xf>
    <xf numFmtId="164" fontId="66" fillId="0" borderId="4" xfId="86" applyFont="1" applyFill="1" applyBorder="1" applyAlignment="1">
      <alignment vertical="center"/>
    </xf>
    <xf numFmtId="164" fontId="66" fillId="0" borderId="4" xfId="86" applyFont="1" applyBorder="1" applyAlignment="1">
      <alignment vertical="center"/>
    </xf>
    <xf numFmtId="188" fontId="54" fillId="26" borderId="4" xfId="10" quotePrefix="1" applyNumberFormat="1" applyFont="1" applyFill="1" applyBorder="1" applyAlignment="1">
      <alignment horizontal="center" vertical="center"/>
    </xf>
    <xf numFmtId="188" fontId="54" fillId="26" borderId="4" xfId="10" applyNumberFormat="1" applyFont="1" applyFill="1" applyBorder="1" applyAlignment="1">
      <alignment horizontal="center" vertical="center"/>
    </xf>
    <xf numFmtId="0" fontId="72" fillId="26" borderId="4" xfId="10" applyFont="1" applyFill="1" applyBorder="1" applyAlignment="1">
      <alignment vertical="center"/>
    </xf>
    <xf numFmtId="0" fontId="68" fillId="14" borderId="4" xfId="10" applyFont="1" applyFill="1" applyBorder="1" applyAlignment="1">
      <alignment vertical="center" wrapText="1"/>
    </xf>
    <xf numFmtId="0" fontId="54" fillId="26" borderId="4" xfId="10" applyFont="1" applyFill="1" applyBorder="1" applyAlignment="1">
      <alignment vertical="center"/>
    </xf>
    <xf numFmtId="0" fontId="56" fillId="0" borderId="4" xfId="10" applyFont="1" applyBorder="1" applyAlignment="1">
      <alignment horizontal="left" vertical="top" wrapText="1"/>
    </xf>
    <xf numFmtId="164" fontId="66" fillId="0" borderId="4" xfId="86" applyFont="1" applyFill="1" applyBorder="1" applyAlignment="1">
      <alignment vertical="center" wrapText="1"/>
    </xf>
    <xf numFmtId="43" fontId="65" fillId="0" borderId="4" xfId="87" applyFont="1" applyFill="1" applyBorder="1" applyAlignment="1">
      <alignment horizontal="center" vertical="center" wrapText="1"/>
    </xf>
    <xf numFmtId="9" fontId="7" fillId="0" borderId="4" xfId="85" applyFont="1" applyFill="1" applyBorder="1" applyAlignment="1">
      <alignment vertical="center"/>
    </xf>
    <xf numFmtId="43" fontId="67" fillId="0" borderId="4" xfId="87" applyFont="1" applyFill="1" applyBorder="1" applyAlignment="1">
      <alignment horizontal="left" vertical="center" wrapText="1"/>
    </xf>
    <xf numFmtId="0" fontId="68" fillId="0" borderId="4" xfId="10" applyFont="1" applyBorder="1" applyAlignment="1">
      <alignment horizontal="center" vertical="center" wrapText="1"/>
    </xf>
    <xf numFmtId="0" fontId="54" fillId="0" borderId="4" xfId="10" applyFont="1" applyBorder="1" applyAlignment="1">
      <alignment vertical="center"/>
    </xf>
    <xf numFmtId="0" fontId="84" fillId="0" borderId="4" xfId="10" applyFont="1" applyBorder="1" applyAlignment="1">
      <alignment horizontal="center" vertical="center" wrapText="1"/>
    </xf>
    <xf numFmtId="0" fontId="65" fillId="0" borderId="4" xfId="84" applyFont="1" applyBorder="1" applyAlignment="1">
      <alignment vertical="center" wrapText="1"/>
    </xf>
    <xf numFmtId="0" fontId="68" fillId="17" borderId="4" xfId="10" applyFont="1" applyFill="1" applyBorder="1" applyAlignment="1">
      <alignment horizontal="center" vertical="center"/>
    </xf>
    <xf numFmtId="0" fontId="68" fillId="17" borderId="4" xfId="10" applyFont="1" applyFill="1" applyBorder="1" applyAlignment="1">
      <alignment vertical="center"/>
    </xf>
    <xf numFmtId="0" fontId="54" fillId="0" borderId="4" xfId="84" applyFont="1" applyBorder="1" applyAlignment="1">
      <alignment horizontal="left" vertical="center" wrapText="1" indent="2"/>
    </xf>
    <xf numFmtId="0" fontId="84" fillId="6" borderId="4" xfId="10" applyFont="1" applyFill="1" applyBorder="1" applyAlignment="1">
      <alignment horizontal="center" vertical="center"/>
    </xf>
    <xf numFmtId="0" fontId="68" fillId="6" borderId="4" xfId="10" applyFont="1" applyFill="1" applyBorder="1" applyAlignment="1">
      <alignment horizontal="center" vertical="center"/>
    </xf>
    <xf numFmtId="188" fontId="68" fillId="6" borderId="4" xfId="10" applyNumberFormat="1" applyFont="1" applyFill="1" applyBorder="1" applyAlignment="1">
      <alignment horizontal="center" vertical="center"/>
    </xf>
    <xf numFmtId="188" fontId="68" fillId="6" borderId="4" xfId="10" applyNumberFormat="1" applyFont="1" applyFill="1" applyBorder="1" applyAlignment="1">
      <alignment horizontal="center" vertical="center" wrapText="1"/>
    </xf>
    <xf numFmtId="0" fontId="68" fillId="6" borderId="4" xfId="10" applyFont="1" applyFill="1" applyBorder="1" applyAlignment="1">
      <alignment vertical="center"/>
    </xf>
    <xf numFmtId="0" fontId="85" fillId="6" borderId="4" xfId="10" applyFont="1" applyFill="1" applyBorder="1" applyAlignment="1">
      <alignment vertical="center" wrapText="1"/>
    </xf>
    <xf numFmtId="0" fontId="56" fillId="6" borderId="0" xfId="10" applyFont="1" applyFill="1" applyAlignment="1">
      <alignment horizontal="center" vertical="center" wrapText="1"/>
    </xf>
    <xf numFmtId="0" fontId="56" fillId="6" borderId="4" xfId="10" applyFont="1" applyFill="1" applyBorder="1" applyAlignment="1">
      <alignment vertical="center"/>
    </xf>
    <xf numFmtId="0" fontId="56" fillId="6" borderId="0" xfId="10" applyFont="1" applyFill="1" applyAlignment="1">
      <alignment vertical="center"/>
    </xf>
    <xf numFmtId="0" fontId="84" fillId="0" borderId="4" xfId="10" applyFont="1" applyBorder="1" applyAlignment="1">
      <alignment horizontal="center" vertical="center"/>
    </xf>
    <xf numFmtId="188" fontId="72" fillId="25" borderId="4" xfId="10" applyNumberFormat="1" applyFont="1" applyFill="1" applyBorder="1" applyAlignment="1">
      <alignment horizontal="center" vertical="center" wrapText="1"/>
    </xf>
    <xf numFmtId="184" fontId="56" fillId="17" borderId="4" xfId="10" applyNumberFormat="1" applyFont="1" applyFill="1" applyBorder="1" applyAlignment="1">
      <alignment horizontal="center" vertical="center" wrapText="1"/>
    </xf>
    <xf numFmtId="184" fontId="56" fillId="17" borderId="7" xfId="10" applyNumberFormat="1" applyFont="1" applyFill="1" applyBorder="1" applyAlignment="1">
      <alignment horizontal="center" vertical="center" wrapText="1"/>
    </xf>
    <xf numFmtId="0" fontId="69" fillId="16" borderId="4" xfId="10" applyFont="1" applyFill="1" applyBorder="1" applyAlignment="1">
      <alignment horizontal="center" vertical="center" wrapText="1"/>
    </xf>
    <xf numFmtId="0" fontId="69" fillId="16" borderId="4" xfId="10" applyFont="1" applyFill="1" applyBorder="1" applyAlignment="1">
      <alignment vertical="center"/>
    </xf>
    <xf numFmtId="0" fontId="69" fillId="16" borderId="4" xfId="10" applyFont="1" applyFill="1" applyBorder="1" applyAlignment="1">
      <alignment horizontal="center" vertical="center"/>
    </xf>
    <xf numFmtId="188" fontId="69" fillId="16" borderId="4" xfId="10" applyNumberFormat="1" applyFont="1" applyFill="1" applyBorder="1" applyAlignment="1">
      <alignment horizontal="center" vertical="center"/>
    </xf>
    <xf numFmtId="188" fontId="69" fillId="16" borderId="4" xfId="10" applyNumberFormat="1" applyFont="1" applyFill="1" applyBorder="1" applyAlignment="1">
      <alignment horizontal="center" vertical="center" wrapText="1"/>
    </xf>
    <xf numFmtId="0" fontId="89" fillId="5" borderId="0" xfId="10" applyFont="1" applyFill="1" applyAlignment="1">
      <alignment horizontal="left" vertical="center" wrapText="1"/>
    </xf>
    <xf numFmtId="188" fontId="89" fillId="5" borderId="0" xfId="10" applyNumberFormat="1" applyFont="1" applyFill="1" applyAlignment="1">
      <alignment horizontal="center" vertical="center" wrapText="1"/>
    </xf>
    <xf numFmtId="0" fontId="55" fillId="0" borderId="0" xfId="10" applyFont="1" applyAlignment="1">
      <alignment horizontal="center" vertical="center" wrapText="1"/>
    </xf>
    <xf numFmtId="0" fontId="55" fillId="0" borderId="4" xfId="10" applyFont="1" applyBorder="1" applyAlignment="1">
      <alignment vertical="center"/>
    </xf>
    <xf numFmtId="0" fontId="55" fillId="16" borderId="4" xfId="10" applyFont="1" applyFill="1" applyBorder="1" applyAlignment="1">
      <alignment vertical="center" wrapText="1"/>
    </xf>
    <xf numFmtId="0" fontId="55" fillId="0" borderId="4" xfId="10" applyFont="1" applyBorder="1" applyAlignment="1">
      <alignment horizontal="center" vertical="center" wrapText="1"/>
    </xf>
    <xf numFmtId="188" fontId="55" fillId="0" borderId="4" xfId="10" applyNumberFormat="1" applyFont="1" applyBorder="1" applyAlignment="1">
      <alignment horizontal="center" vertical="center" wrapText="1"/>
    </xf>
    <xf numFmtId="0" fontId="90" fillId="0" borderId="4" xfId="10" applyFont="1" applyBorder="1" applyAlignment="1">
      <alignment horizontal="center" vertical="center" wrapText="1"/>
    </xf>
    <xf numFmtId="188" fontId="90" fillId="0" borderId="4" xfId="10" applyNumberFormat="1" applyFont="1" applyBorder="1" applyAlignment="1">
      <alignment horizontal="center" vertical="center" wrapText="1"/>
    </xf>
    <xf numFmtId="43" fontId="56" fillId="0" borderId="0" xfId="10" applyNumberFormat="1" applyFont="1" applyAlignment="1">
      <alignment vertical="center"/>
    </xf>
    <xf numFmtId="188" fontId="7" fillId="0" borderId="4" xfId="10" applyNumberFormat="1" applyFont="1" applyBorder="1" applyAlignment="1">
      <alignment horizontal="center" vertical="center"/>
    </xf>
    <xf numFmtId="0" fontId="54" fillId="0" borderId="4" xfId="84" applyFont="1" applyBorder="1" applyAlignment="1">
      <alignment horizontal="center" vertical="center" wrapText="1"/>
    </xf>
    <xf numFmtId="188" fontId="7" fillId="0" borderId="4" xfId="10" applyNumberFormat="1" applyFont="1" applyBorder="1" applyAlignment="1">
      <alignment horizontal="center" vertical="center" wrapText="1"/>
    </xf>
    <xf numFmtId="0" fontId="69" fillId="16" borderId="4" xfId="10" applyFont="1" applyFill="1" applyBorder="1" applyAlignment="1">
      <alignment vertical="center" wrapText="1"/>
    </xf>
    <xf numFmtId="0" fontId="7" fillId="0" borderId="4" xfId="10" applyFont="1" applyBorder="1" applyAlignment="1">
      <alignment vertical="center" wrapText="1"/>
    </xf>
    <xf numFmtId="188" fontId="7" fillId="0" borderId="0" xfId="10" applyNumberFormat="1" applyFont="1" applyAlignment="1">
      <alignment horizontal="center" vertical="center" wrapText="1"/>
    </xf>
    <xf numFmtId="0" fontId="7" fillId="0" borderId="4" xfId="29" applyNumberFormat="1" applyFont="1" applyFill="1" applyBorder="1" applyAlignment="1">
      <alignment vertical="center"/>
    </xf>
    <xf numFmtId="10" fontId="9" fillId="14" borderId="4" xfId="70" applyNumberFormat="1" applyFont="1" applyFill="1" applyBorder="1" applyAlignment="1">
      <alignment horizontal="center" vertical="center"/>
    </xf>
    <xf numFmtId="43" fontId="45" fillId="0" borderId="0" xfId="14" applyNumberFormat="1" applyFont="1">
      <alignment vertical="center"/>
    </xf>
    <xf numFmtId="0" fontId="45" fillId="0" borderId="0" xfId="14" applyFont="1">
      <alignment vertical="center"/>
    </xf>
    <xf numFmtId="9" fontId="16" fillId="0" borderId="4" xfId="70" applyNumberFormat="1" applyFont="1" applyFill="1" applyBorder="1" applyAlignment="1"/>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Alignment="1">
      <alignment horizontal="center" vertical="center"/>
    </xf>
    <xf numFmtId="43" fontId="16" fillId="0" borderId="4" xfId="70" applyNumberFormat="1" applyFont="1" applyFill="1" applyBorder="1" applyAlignment="1"/>
    <xf numFmtId="0" fontId="27" fillId="0" borderId="0" xfId="14" applyFont="1">
      <alignment vertical="center"/>
    </xf>
    <xf numFmtId="0" fontId="30" fillId="0" borderId="4" xfId="89" applyFont="1" applyBorder="1" applyAlignment="1">
      <alignment vertical="center"/>
    </xf>
    <xf numFmtId="0" fontId="30" fillId="0" borderId="4" xfId="89" applyFont="1" applyBorder="1" applyAlignment="1">
      <alignment horizontal="center" vertical="center"/>
    </xf>
    <xf numFmtId="0" fontId="29" fillId="0" borderId="4" xfId="89" applyFont="1" applyBorder="1" applyAlignment="1">
      <alignment vertical="center"/>
    </xf>
    <xf numFmtId="0" fontId="29" fillId="0" borderId="4" xfId="89" applyFont="1" applyBorder="1" applyAlignment="1">
      <alignment horizontal="center" vertical="center"/>
    </xf>
    <xf numFmtId="0" fontId="29" fillId="0" borderId="0" xfId="89" applyFont="1" applyAlignment="1">
      <alignment vertical="center"/>
    </xf>
    <xf numFmtId="0" fontId="29" fillId="0" borderId="0" xfId="89" applyFont="1" applyAlignment="1">
      <alignment horizontal="center" vertical="center"/>
    </xf>
    <xf numFmtId="0" fontId="7" fillId="0" borderId="0" xfId="15" applyFont="1">
      <alignment vertical="center"/>
    </xf>
    <xf numFmtId="0" fontId="7" fillId="0" borderId="0" xfId="14" applyFont="1" applyAlignment="1">
      <alignment vertical="center" wrapText="1"/>
    </xf>
    <xf numFmtId="164" fontId="9" fillId="0" borderId="4" xfId="90" applyNumberFormat="1" applyFont="1" applyFill="1" applyBorder="1" applyAlignment="1">
      <alignment vertical="center"/>
    </xf>
    <xf numFmtId="164" fontId="10" fillId="0" borderId="4" xfId="90" applyNumberFormat="1" applyFont="1" applyBorder="1" applyAlignment="1">
      <alignment vertical="center"/>
    </xf>
    <xf numFmtId="0" fontId="7" fillId="0" borderId="0" xfId="14" quotePrefix="1" applyFont="1" applyFill="1" applyBorder="1" applyAlignment="1">
      <alignment horizontal="center" vertical="center" wrapText="1"/>
    </xf>
    <xf numFmtId="0" fontId="8" fillId="0" borderId="0" xfId="14" applyFont="1" applyFill="1" applyBorder="1" applyAlignment="1">
      <alignment horizontal="center" vertical="center" wrapText="1"/>
    </xf>
    <xf numFmtId="164" fontId="7" fillId="0" borderId="4" xfId="29" applyFont="1" applyFill="1" applyBorder="1" applyAlignment="1">
      <alignment horizontal="center" vertical="center"/>
    </xf>
    <xf numFmtId="4" fontId="26" fillId="0" borderId="4" xfId="70" applyNumberFormat="1" applyFont="1" applyFill="1" applyBorder="1" applyAlignment="1">
      <alignment horizontal="center" vertical="center" wrapText="1"/>
    </xf>
    <xf numFmtId="0" fontId="12" fillId="0" borderId="4" xfId="14" applyFont="1" applyFill="1" applyBorder="1" applyAlignment="1">
      <alignment vertical="center" wrapText="1"/>
    </xf>
    <xf numFmtId="10" fontId="16" fillId="0" borderId="4" xfId="14" applyNumberFormat="1" applyFont="1" applyFill="1" applyBorder="1" applyAlignment="1">
      <alignment horizontal="center" vertical="center" wrapText="1"/>
    </xf>
    <xf numFmtId="3" fontId="26" fillId="0" borderId="4" xfId="70" applyNumberFormat="1" applyFont="1" applyFill="1" applyBorder="1" applyAlignment="1">
      <alignment horizontal="right" vertical="center" wrapText="1"/>
    </xf>
    <xf numFmtId="4" fontId="26" fillId="0" borderId="4" xfId="70" applyNumberFormat="1" applyFont="1" applyFill="1" applyBorder="1" applyAlignment="1">
      <alignment horizontal="right" vertical="center" wrapText="1"/>
    </xf>
    <xf numFmtId="10" fontId="26" fillId="0" borderId="4" xfId="70" applyNumberFormat="1" applyFont="1" applyFill="1" applyBorder="1" applyAlignment="1">
      <alignment horizontal="right" vertical="center" wrapText="1"/>
    </xf>
    <xf numFmtId="0" fontId="8" fillId="0" borderId="0" xfId="14" applyFont="1" applyFill="1" applyBorder="1" applyAlignment="1">
      <alignment horizontal="left" vertical="center" wrapText="1"/>
    </xf>
    <xf numFmtId="0" fontId="16" fillId="0" borderId="4" xfId="10" applyFont="1" applyFill="1" applyBorder="1" applyAlignment="1">
      <alignment horizontal="center" vertical="center"/>
    </xf>
    <xf numFmtId="0" fontId="7" fillId="0" borderId="4" xfId="10" applyFont="1" applyFill="1" applyBorder="1" applyAlignment="1">
      <alignment horizontal="left"/>
    </xf>
    <xf numFmtId="43" fontId="7" fillId="0" borderId="0" xfId="14" applyNumberFormat="1" applyFont="1" applyAlignment="1">
      <alignment vertical="center"/>
    </xf>
    <xf numFmtId="0" fontId="7" fillId="0" borderId="0" xfId="10" applyFont="1" applyAlignment="1">
      <alignment horizontal="center" vertical="center"/>
    </xf>
    <xf numFmtId="0" fontId="8" fillId="0" borderId="0" xfId="10" applyFont="1" applyAlignment="1">
      <alignment horizontal="left" vertical="center" wrapText="1"/>
    </xf>
    <xf numFmtId="43" fontId="8" fillId="0" borderId="0" xfId="10" applyNumberFormat="1" applyFont="1" applyAlignment="1">
      <alignment horizontal="left" vertical="center" wrapText="1"/>
    </xf>
    <xf numFmtId="0" fontId="8" fillId="0" borderId="0" xfId="10" applyFont="1" applyAlignment="1">
      <alignment horizontal="left" vertical="center"/>
    </xf>
    <xf numFmtId="43" fontId="8" fillId="0" borderId="0" xfId="10" applyNumberFormat="1" applyFont="1" applyAlignment="1">
      <alignment horizontal="left" vertical="center"/>
    </xf>
    <xf numFmtId="43" fontId="8" fillId="0" borderId="0" xfId="10" applyNumberFormat="1" applyFont="1" applyAlignment="1">
      <alignment vertical="center"/>
    </xf>
    <xf numFmtId="171" fontId="45" fillId="0" borderId="0" xfId="14" applyNumberFormat="1" applyFont="1">
      <alignment vertical="center"/>
    </xf>
    <xf numFmtId="164" fontId="45" fillId="0" borderId="0" xfId="14" applyNumberFormat="1" applyFont="1">
      <alignment vertical="center"/>
    </xf>
    <xf numFmtId="169" fontId="16" fillId="14" borderId="4" xfId="69" applyNumberFormat="1" applyFont="1" applyFill="1" applyBorder="1" applyAlignment="1">
      <alignment horizontal="right" vertical="center" wrapText="1"/>
    </xf>
    <xf numFmtId="164" fontId="7" fillId="0" borderId="4" xfId="29" applyFont="1" applyFill="1" applyBorder="1" applyAlignment="1">
      <alignment horizontal="center" vertical="center"/>
    </xf>
    <xf numFmtId="0" fontId="7" fillId="0" borderId="4" xfId="10" applyFont="1" applyBorder="1" applyAlignment="1">
      <alignment horizontal="center" vertical="center" wrapText="1"/>
    </xf>
    <xf numFmtId="0" fontId="8" fillId="0" borderId="0" xfId="10" applyFont="1" applyAlignment="1">
      <alignment horizontal="center" vertical="center"/>
    </xf>
    <xf numFmtId="164" fontId="56" fillId="0" borderId="0" xfId="69" applyFont="1" applyAlignment="1">
      <alignment vertical="center"/>
    </xf>
    <xf numFmtId="164" fontId="55" fillId="0" borderId="0" xfId="69" applyFont="1" applyBorder="1" applyAlignment="1">
      <alignment horizontal="center" vertical="center"/>
    </xf>
    <xf numFmtId="164" fontId="55" fillId="5" borderId="0" xfId="69" applyFont="1" applyFill="1" applyBorder="1" applyAlignment="1">
      <alignment horizontal="left" vertical="center"/>
    </xf>
    <xf numFmtId="164" fontId="89" fillId="5" borderId="0" xfId="69" applyFont="1" applyFill="1" applyBorder="1" applyAlignment="1">
      <alignment horizontal="left" vertical="center"/>
    </xf>
    <xf numFmtId="164" fontId="55" fillId="5" borderId="0" xfId="69" applyFont="1" applyFill="1" applyBorder="1" applyAlignment="1">
      <alignment horizontal="left" vertical="center" wrapText="1"/>
    </xf>
    <xf numFmtId="164" fontId="56" fillId="0" borderId="0" xfId="69" applyFont="1" applyAlignment="1">
      <alignment horizontal="centerContinuous" vertical="center"/>
    </xf>
    <xf numFmtId="164" fontId="55" fillId="0" borderId="0" xfId="69" applyFont="1" applyFill="1" applyBorder="1" applyAlignment="1">
      <alignment horizontal="center" vertical="center"/>
    </xf>
    <xf numFmtId="164" fontId="55" fillId="4" borderId="4" xfId="69" applyFont="1" applyFill="1" applyBorder="1" applyAlignment="1">
      <alignment horizontal="center" vertical="center" wrapText="1"/>
    </xf>
    <xf numFmtId="164" fontId="56" fillId="0" borderId="4" xfId="69" applyFont="1" applyFill="1" applyBorder="1" applyAlignment="1">
      <alignment vertical="center"/>
    </xf>
    <xf numFmtId="0" fontId="64" fillId="17" borderId="4" xfId="0" applyFont="1" applyFill="1" applyBorder="1" applyAlignment="1">
      <alignment horizontal="center" vertical="center" wrapText="1"/>
    </xf>
    <xf numFmtId="0" fontId="64" fillId="17" borderId="4" xfId="0" applyFont="1" applyFill="1" applyBorder="1" applyAlignment="1">
      <alignment vertical="center" wrapText="1"/>
    </xf>
    <xf numFmtId="0" fontId="64" fillId="0" borderId="4" xfId="0" applyFont="1" applyBorder="1" applyAlignment="1">
      <alignment horizontal="center" vertical="center" wrapText="1"/>
    </xf>
    <xf numFmtId="188" fontId="64" fillId="0" borderId="4" xfId="0" applyNumberFormat="1" applyFont="1" applyBorder="1" applyAlignment="1">
      <alignment horizontal="center" vertical="center" wrapText="1"/>
    </xf>
    <xf numFmtId="164" fontId="64" fillId="0" borderId="4" xfId="69" applyFont="1" applyBorder="1" applyAlignment="1">
      <alignment horizontal="center" vertical="center" wrapText="1"/>
    </xf>
    <xf numFmtId="164" fontId="54" fillId="0" borderId="4" xfId="69" applyFont="1" applyBorder="1" applyAlignment="1">
      <alignment horizontal="right" vertical="center" wrapText="1"/>
    </xf>
    <xf numFmtId="164" fontId="68" fillId="0" borderId="4" xfId="69" applyFont="1" applyBorder="1" applyAlignment="1">
      <alignment horizontal="right" vertical="center" wrapText="1"/>
    </xf>
    <xf numFmtId="164" fontId="56" fillId="0" borderId="0" xfId="69" applyFont="1" applyFill="1" applyAlignment="1">
      <alignment vertical="center"/>
    </xf>
    <xf numFmtId="0" fontId="66" fillId="17" borderId="4" xfId="0" applyFont="1" applyFill="1" applyBorder="1" applyAlignment="1">
      <alignment horizontal="center" vertical="center" wrapText="1"/>
    </xf>
    <xf numFmtId="0" fontId="66" fillId="17" borderId="4" xfId="0" applyFont="1" applyFill="1" applyBorder="1" applyAlignment="1">
      <alignment horizontal="left" wrapText="1" indent="2"/>
    </xf>
    <xf numFmtId="0" fontId="67" fillId="0" borderId="4" xfId="0" applyFont="1" applyBorder="1" applyAlignment="1">
      <alignment horizontal="center" vertical="center" wrapText="1"/>
    </xf>
    <xf numFmtId="0" fontId="64" fillId="0" borderId="4" xfId="0" applyFont="1" applyBorder="1" applyAlignment="1">
      <alignment vertical="center" wrapText="1"/>
    </xf>
    <xf numFmtId="0" fontId="66" fillId="0" borderId="4" xfId="0" applyFont="1" applyBorder="1" applyAlignment="1">
      <alignment horizontal="center" vertical="center" wrapText="1"/>
    </xf>
    <xf numFmtId="0" fontId="66" fillId="0" borderId="4" xfId="0" applyFont="1" applyBorder="1" applyAlignment="1">
      <alignment horizontal="left" vertical="center" wrapText="1" indent="2"/>
    </xf>
    <xf numFmtId="0" fontId="66" fillId="0" borderId="4" xfId="0" applyFont="1" applyBorder="1" applyAlignment="1">
      <alignment horizontal="left" wrapText="1" indent="2"/>
    </xf>
    <xf numFmtId="0" fontId="68" fillId="0" borderId="4" xfId="0" applyFont="1" applyBorder="1" applyAlignment="1">
      <alignment horizontal="left" vertical="center" wrapText="1" indent="2"/>
    </xf>
    <xf numFmtId="0" fontId="56" fillId="17" borderId="4" xfId="0" applyFont="1" applyFill="1" applyBorder="1" applyAlignment="1">
      <alignment horizontal="left" vertical="center" wrapText="1" indent="2"/>
    </xf>
    <xf numFmtId="0" fontId="56" fillId="17" borderId="0" xfId="0" applyFont="1" applyFill="1" applyAlignment="1">
      <alignment horizontal="left" vertical="center" wrapText="1" indent="2"/>
    </xf>
    <xf numFmtId="0" fontId="56" fillId="6" borderId="4" xfId="0" applyFont="1" applyFill="1" applyBorder="1" applyAlignment="1">
      <alignment horizontal="left" vertical="center" wrapText="1" indent="2"/>
    </xf>
    <xf numFmtId="164" fontId="69" fillId="16" borderId="4" xfId="69" applyFont="1" applyFill="1" applyBorder="1" applyAlignment="1">
      <alignment vertical="center"/>
    </xf>
    <xf numFmtId="164" fontId="56" fillId="0" borderId="0" xfId="69" applyFont="1" applyBorder="1" applyAlignment="1">
      <alignment horizontal="center" vertical="center"/>
    </xf>
    <xf numFmtId="164" fontId="56" fillId="0" borderId="0" xfId="69" applyFont="1" applyFill="1" applyBorder="1" applyAlignment="1">
      <alignment vertical="center"/>
    </xf>
    <xf numFmtId="164" fontId="56" fillId="0" borderId="0" xfId="69" applyFont="1" applyBorder="1" applyAlignment="1">
      <alignment vertical="center"/>
    </xf>
    <xf numFmtId="9" fontId="56" fillId="0" borderId="0" xfId="70" applyFont="1" applyBorder="1" applyAlignment="1">
      <alignment vertical="center"/>
    </xf>
    <xf numFmtId="9" fontId="56" fillId="0" borderId="0" xfId="70" applyFont="1" applyBorder="1" applyAlignment="1">
      <alignment horizontal="center" vertical="center"/>
    </xf>
    <xf numFmtId="164" fontId="55" fillId="0" borderId="10" xfId="69" applyFont="1" applyBorder="1" applyAlignment="1">
      <alignment horizontal="center" vertical="center"/>
    </xf>
    <xf numFmtId="164" fontId="56" fillId="0" borderId="10" xfId="69" applyFont="1" applyFill="1" applyBorder="1" applyAlignment="1">
      <alignment horizontal="centerContinuous" vertical="center"/>
    </xf>
    <xf numFmtId="164" fontId="55" fillId="0" borderId="10" xfId="69" applyFont="1" applyFill="1" applyBorder="1" applyAlignment="1">
      <alignment horizontal="center" vertical="center"/>
    </xf>
    <xf numFmtId="9" fontId="56" fillId="0" borderId="10" xfId="70" applyFont="1" applyFill="1" applyBorder="1" applyAlignment="1">
      <alignment vertical="center"/>
    </xf>
    <xf numFmtId="9" fontId="56" fillId="0" borderId="10" xfId="70" applyFont="1" applyFill="1" applyBorder="1" applyAlignment="1">
      <alignment horizontal="center" vertical="center"/>
    </xf>
    <xf numFmtId="9" fontId="56" fillId="0" borderId="10" xfId="70" applyFont="1" applyBorder="1" applyAlignment="1">
      <alignment horizontal="center" vertical="center"/>
    </xf>
    <xf numFmtId="9" fontId="56" fillId="0" borderId="12" xfId="70" applyFont="1" applyBorder="1" applyAlignment="1">
      <alignment horizontal="center" vertical="center"/>
    </xf>
    <xf numFmtId="164" fontId="56" fillId="0" borderId="0" xfId="69" applyFont="1" applyFill="1" applyBorder="1" applyAlignment="1">
      <alignment horizontal="centerContinuous" vertical="center"/>
    </xf>
    <xf numFmtId="164" fontId="55" fillId="6" borderId="0" xfId="69" applyFont="1" applyFill="1" applyBorder="1" applyAlignment="1">
      <alignment horizontal="center" vertical="center"/>
    </xf>
    <xf numFmtId="164" fontId="69" fillId="4" borderId="4" xfId="69" applyFont="1" applyFill="1" applyBorder="1" applyAlignment="1">
      <alignment horizontal="center" vertical="center" wrapText="1"/>
    </xf>
    <xf numFmtId="2" fontId="69" fillId="4" borderId="4" xfId="69" applyNumberFormat="1" applyFont="1" applyFill="1" applyBorder="1" applyAlignment="1">
      <alignment horizontal="center" vertical="center" wrapText="1"/>
    </xf>
    <xf numFmtId="164" fontId="69" fillId="4" borderId="7" xfId="69" applyFont="1" applyFill="1" applyBorder="1" applyAlignment="1">
      <alignment horizontal="center" vertical="center" wrapText="1"/>
    </xf>
    <xf numFmtId="164" fontId="8" fillId="4" borderId="4" xfId="69" applyFont="1" applyFill="1" applyBorder="1" applyAlignment="1">
      <alignment horizontal="center" vertical="center" wrapText="1"/>
    </xf>
    <xf numFmtId="9" fontId="69" fillId="4" borderId="4" xfId="70" applyFont="1" applyFill="1" applyBorder="1" applyAlignment="1">
      <alignment horizontal="center" vertical="center" wrapText="1"/>
    </xf>
    <xf numFmtId="164" fontId="68" fillId="0" borderId="4" xfId="69" applyFont="1" applyFill="1" applyBorder="1" applyAlignment="1">
      <alignment horizontal="center" vertical="center"/>
    </xf>
    <xf numFmtId="164" fontId="68" fillId="0" borderId="4" xfId="69" applyFont="1" applyFill="1" applyBorder="1" applyAlignment="1">
      <alignment vertical="center"/>
    </xf>
    <xf numFmtId="9" fontId="68" fillId="0" borderId="4" xfId="70" applyFont="1" applyFill="1" applyBorder="1" applyAlignment="1">
      <alignment vertical="center"/>
    </xf>
    <xf numFmtId="9" fontId="68" fillId="0" borderId="4" xfId="70" applyFont="1" applyFill="1" applyBorder="1" applyAlignment="1">
      <alignment horizontal="center" vertical="center"/>
    </xf>
    <xf numFmtId="188" fontId="64" fillId="17" borderId="4" xfId="0" applyNumberFormat="1" applyFont="1" applyFill="1" applyBorder="1" applyAlignment="1">
      <alignment horizontal="center" vertical="center"/>
    </xf>
    <xf numFmtId="164" fontId="64" fillId="17" borderId="4" xfId="69" applyFont="1" applyFill="1" applyBorder="1" applyAlignment="1">
      <alignment horizontal="center" vertical="center" wrapText="1"/>
    </xf>
    <xf numFmtId="164" fontId="71" fillId="25" borderId="4" xfId="69" applyFont="1" applyFill="1" applyBorder="1" applyAlignment="1">
      <alignment horizontal="center" vertical="center" wrapText="1"/>
    </xf>
    <xf numFmtId="9" fontId="64" fillId="17" borderId="4" xfId="70" applyFont="1" applyFill="1" applyBorder="1" applyAlignment="1">
      <alignment horizontal="center" vertical="center" wrapText="1"/>
    </xf>
    <xf numFmtId="9" fontId="54" fillId="25" borderId="4" xfId="70" applyFont="1" applyFill="1" applyBorder="1" applyAlignment="1">
      <alignment horizontal="center" vertical="center"/>
    </xf>
    <xf numFmtId="0" fontId="66" fillId="17" borderId="4" xfId="0" applyFont="1" applyFill="1" applyBorder="1" applyAlignment="1">
      <alignment horizontal="center" vertical="center"/>
    </xf>
    <xf numFmtId="188" fontId="66" fillId="17" borderId="4" xfId="0" applyNumberFormat="1" applyFont="1" applyFill="1" applyBorder="1" applyAlignment="1">
      <alignment horizontal="center" vertical="center" wrapText="1"/>
    </xf>
    <xf numFmtId="164" fontId="68" fillId="17" borderId="4" xfId="69" applyFont="1" applyFill="1" applyBorder="1" applyAlignment="1">
      <alignment vertical="center"/>
    </xf>
    <xf numFmtId="164" fontId="54" fillId="25" borderId="4" xfId="69" applyFont="1" applyFill="1" applyBorder="1" applyAlignment="1">
      <alignment vertical="center"/>
    </xf>
    <xf numFmtId="9" fontId="68" fillId="17" borderId="4" xfId="70" applyFont="1" applyFill="1" applyBorder="1" applyAlignment="1">
      <alignment vertical="center"/>
    </xf>
    <xf numFmtId="164" fontId="68" fillId="17" borderId="4" xfId="69" applyFont="1" applyFill="1" applyBorder="1" applyAlignment="1">
      <alignment horizontal="right" vertical="center"/>
    </xf>
    <xf numFmtId="0" fontId="66" fillId="0" borderId="4" xfId="0" applyFont="1" applyBorder="1" applyAlignment="1" applyProtection="1">
      <alignment horizontal="center" vertical="center" wrapText="1"/>
      <protection locked="0"/>
    </xf>
    <xf numFmtId="164" fontId="68" fillId="17" borderId="4" xfId="69" applyFont="1" applyFill="1" applyBorder="1" applyAlignment="1">
      <alignment horizontal="right" vertical="center" wrapText="1"/>
    </xf>
    <xf numFmtId="9" fontId="68" fillId="17" borderId="4" xfId="70" applyFont="1" applyFill="1" applyBorder="1" applyAlignment="1">
      <alignment horizontal="right" vertical="center" wrapText="1"/>
    </xf>
    <xf numFmtId="188" fontId="64" fillId="0" borderId="4" xfId="0" applyNumberFormat="1" applyFont="1" applyBorder="1" applyAlignment="1">
      <alignment horizontal="center" vertical="center"/>
    </xf>
    <xf numFmtId="164" fontId="64" fillId="0" borderId="4" xfId="69" applyFont="1" applyFill="1" applyBorder="1" applyAlignment="1">
      <alignment horizontal="center" vertical="center" wrapText="1"/>
    </xf>
    <xf numFmtId="0" fontId="54" fillId="0" borderId="4" xfId="10" applyFont="1" applyBorder="1" applyAlignment="1">
      <alignment horizontal="center" vertical="center"/>
    </xf>
    <xf numFmtId="188" fontId="54" fillId="0" borderId="4" xfId="10" applyNumberFormat="1" applyFont="1" applyBorder="1" applyAlignment="1">
      <alignment horizontal="center" vertical="center" wrapText="1"/>
    </xf>
    <xf numFmtId="188" fontId="54" fillId="0" borderId="4" xfId="10" applyNumberFormat="1" applyFont="1" applyBorder="1" applyAlignment="1">
      <alignment horizontal="center" vertical="center"/>
    </xf>
    <xf numFmtId="164" fontId="71" fillId="0" borderId="4" xfId="69" applyFont="1" applyFill="1" applyBorder="1" applyAlignment="1">
      <alignment horizontal="center" vertical="center" wrapText="1"/>
    </xf>
    <xf numFmtId="9" fontId="64" fillId="0" borderId="4" xfId="70" applyFont="1" applyFill="1" applyBorder="1" applyAlignment="1">
      <alignment horizontal="center" vertical="center" wrapText="1"/>
    </xf>
    <xf numFmtId="9" fontId="54" fillId="0" borderId="4" xfId="70" applyFont="1" applyFill="1" applyBorder="1" applyAlignment="1">
      <alignment horizontal="center" vertical="center"/>
    </xf>
    <xf numFmtId="0" fontId="66" fillId="0" borderId="4" xfId="0" applyFont="1" applyBorder="1" applyAlignment="1">
      <alignment horizontal="center" vertical="center"/>
    </xf>
    <xf numFmtId="188" fontId="66" fillId="0" borderId="4" xfId="0" applyNumberFormat="1" applyFont="1" applyBorder="1" applyAlignment="1">
      <alignment horizontal="center" vertical="center" wrapText="1"/>
    </xf>
    <xf numFmtId="188" fontId="54" fillId="0" borderId="4" xfId="10" quotePrefix="1" applyNumberFormat="1" applyFont="1" applyBorder="1" applyAlignment="1">
      <alignment horizontal="center" vertical="center"/>
    </xf>
    <xf numFmtId="0" fontId="72" fillId="0" borderId="4" xfId="10" applyFont="1" applyBorder="1" applyAlignment="1">
      <alignment vertical="center"/>
    </xf>
    <xf numFmtId="164" fontId="68" fillId="0" borderId="4" xfId="69" applyFont="1" applyFill="1" applyBorder="1" applyAlignment="1">
      <alignment vertical="center" wrapText="1"/>
    </xf>
    <xf numFmtId="164" fontId="54" fillId="0" borderId="4" xfId="69" applyFont="1" applyFill="1" applyBorder="1" applyAlignment="1">
      <alignment vertical="center"/>
    </xf>
    <xf numFmtId="189" fontId="54" fillId="0" borderId="4" xfId="69" applyNumberFormat="1" applyFont="1" applyFill="1" applyBorder="1" applyAlignment="1">
      <alignment vertical="center"/>
    </xf>
    <xf numFmtId="9" fontId="68" fillId="0" borderId="4" xfId="70" applyFont="1" applyFill="1" applyBorder="1" applyAlignment="1">
      <alignment vertical="center" wrapText="1"/>
    </xf>
    <xf numFmtId="9" fontId="54" fillId="0" borderId="4" xfId="70" applyFont="1" applyFill="1" applyBorder="1" applyAlignment="1">
      <alignment vertical="center"/>
    </xf>
    <xf numFmtId="164" fontId="68" fillId="0" borderId="4" xfId="69" applyFont="1" applyFill="1" applyBorder="1" applyAlignment="1">
      <alignment horizontal="right" vertical="center"/>
    </xf>
    <xf numFmtId="0" fontId="56" fillId="0" borderId="4" xfId="10" applyFont="1" applyBorder="1" applyAlignment="1">
      <alignment vertical="center" wrapText="1"/>
    </xf>
    <xf numFmtId="164" fontId="68" fillId="17" borderId="4" xfId="69" applyFont="1" applyFill="1" applyBorder="1" applyAlignment="1">
      <alignment vertical="center" wrapText="1"/>
    </xf>
    <xf numFmtId="164" fontId="54" fillId="26" borderId="4" xfId="69" applyFont="1" applyFill="1" applyBorder="1" applyAlignment="1">
      <alignment vertical="center"/>
    </xf>
    <xf numFmtId="9" fontId="68" fillId="17" borderId="4" xfId="70" applyFont="1" applyFill="1" applyBorder="1" applyAlignment="1">
      <alignment vertical="center" wrapText="1"/>
    </xf>
    <xf numFmtId="164" fontId="68" fillId="14" borderId="4" xfId="69" applyFont="1" applyFill="1" applyBorder="1" applyAlignment="1">
      <alignment horizontal="right" vertical="center"/>
    </xf>
    <xf numFmtId="164" fontId="68" fillId="14" borderId="4" xfId="69" applyFont="1" applyFill="1" applyBorder="1" applyAlignment="1">
      <alignment vertical="center"/>
    </xf>
    <xf numFmtId="9" fontId="68" fillId="0" borderId="4" xfId="70" applyFont="1" applyFill="1" applyBorder="1" applyAlignment="1">
      <alignment horizontal="right" vertical="center"/>
    </xf>
    <xf numFmtId="164" fontId="54" fillId="0" borderId="4" xfId="69" quotePrefix="1" applyFont="1" applyFill="1" applyBorder="1" applyAlignment="1">
      <alignment horizontal="right" vertical="center"/>
    </xf>
    <xf numFmtId="164" fontId="68" fillId="0" borderId="4" xfId="69" quotePrefix="1" applyFont="1" applyFill="1" applyBorder="1" applyAlignment="1">
      <alignment horizontal="right" vertical="center"/>
    </xf>
    <xf numFmtId="0" fontId="68" fillId="0" borderId="4" xfId="10" applyFont="1" applyBorder="1" applyAlignment="1">
      <alignment horizontal="left" vertical="center" wrapText="1"/>
    </xf>
    <xf numFmtId="0" fontId="50" fillId="0" borderId="4" xfId="10" applyFont="1" applyBorder="1" applyAlignment="1">
      <alignment horizontal="left" vertical="top" wrapText="1"/>
    </xf>
    <xf numFmtId="9" fontId="54" fillId="0" borderId="4" xfId="69" quotePrefix="1" applyNumberFormat="1" applyFont="1" applyFill="1" applyBorder="1" applyAlignment="1">
      <alignment horizontal="right" vertical="center"/>
    </xf>
    <xf numFmtId="164" fontId="66" fillId="0" borderId="4" xfId="69" applyFont="1" applyFill="1" applyBorder="1" applyAlignment="1">
      <alignment horizontal="center" vertical="center" wrapText="1"/>
    </xf>
    <xf numFmtId="0" fontId="75" fillId="0" borderId="4" xfId="10" applyFont="1" applyBorder="1" applyAlignment="1">
      <alignment horizontal="left" vertical="top" wrapText="1"/>
    </xf>
    <xf numFmtId="164" fontId="66" fillId="0" borderId="4" xfId="69" applyFont="1" applyBorder="1" applyAlignment="1">
      <alignment horizontal="center" vertical="center" wrapText="1"/>
    </xf>
    <xf numFmtId="164" fontId="54" fillId="26" borderId="4" xfId="69" quotePrefix="1" applyFont="1" applyFill="1" applyBorder="1" applyAlignment="1">
      <alignment horizontal="right" vertical="center"/>
    </xf>
    <xf numFmtId="164" fontId="68" fillId="14" borderId="4" xfId="69" quotePrefix="1" applyFont="1" applyFill="1" applyBorder="1" applyAlignment="1">
      <alignment horizontal="right" vertical="center"/>
    </xf>
    <xf numFmtId="164" fontId="66" fillId="0" borderId="4" xfId="69" applyFont="1" applyFill="1" applyBorder="1" applyAlignment="1">
      <alignment horizontal="center" vertical="center"/>
    </xf>
    <xf numFmtId="17" fontId="56" fillId="0" borderId="4" xfId="10" applyNumberFormat="1" applyFont="1" applyBorder="1" applyAlignment="1">
      <alignment vertical="top" wrapText="1"/>
    </xf>
    <xf numFmtId="0" fontId="80" fillId="0" borderId="4" xfId="10" applyFont="1" applyBorder="1" applyAlignment="1">
      <alignment horizontal="left" vertical="top" wrapText="1"/>
    </xf>
    <xf numFmtId="164" fontId="68" fillId="0" borderId="4" xfId="69" applyFont="1" applyFill="1" applyBorder="1" applyAlignment="1">
      <alignment horizontal="center" vertical="center" wrapText="1"/>
    </xf>
    <xf numFmtId="188" fontId="7" fillId="0" borderId="4" xfId="10" applyNumberFormat="1" applyFont="1" applyBorder="1" applyAlignment="1">
      <alignment vertical="center" wrapText="1"/>
    </xf>
    <xf numFmtId="43" fontId="7" fillId="0" borderId="4" xfId="73" applyFont="1" applyFill="1" applyBorder="1" applyAlignment="1">
      <alignment vertical="center"/>
    </xf>
    <xf numFmtId="0" fontId="54" fillId="0" borderId="4" xfId="84" applyFont="1" applyBorder="1" applyAlignment="1" applyProtection="1">
      <alignment horizontal="center" vertical="center" wrapText="1"/>
      <protection locked="0"/>
    </xf>
    <xf numFmtId="188" fontId="54" fillId="0" borderId="4" xfId="84" applyNumberFormat="1" applyFont="1" applyBorder="1" applyAlignment="1">
      <alignment horizontal="center" vertical="center" wrapText="1"/>
    </xf>
    <xf numFmtId="0" fontId="83" fillId="0" borderId="4" xfId="84" applyFont="1" applyBorder="1" applyAlignment="1" applyProtection="1">
      <alignment horizontal="center" vertical="center" wrapText="1"/>
      <protection locked="0"/>
    </xf>
    <xf numFmtId="43" fontId="56" fillId="0" borderId="4" xfId="73" applyFont="1" applyFill="1" applyBorder="1" applyAlignment="1">
      <alignment vertical="center"/>
    </xf>
    <xf numFmtId="0" fontId="67" fillId="0" borderId="4" xfId="84" applyFont="1" applyBorder="1" applyAlignment="1" applyProtection="1">
      <alignment horizontal="center" vertical="center" wrapText="1"/>
      <protection locked="0"/>
    </xf>
    <xf numFmtId="164" fontId="68" fillId="0" borderId="4" xfId="69" applyFont="1" applyBorder="1" applyAlignment="1">
      <alignment horizontal="center" vertical="center"/>
    </xf>
    <xf numFmtId="164" fontId="68" fillId="0" borderId="4" xfId="69" applyFont="1" applyBorder="1" applyAlignment="1">
      <alignment vertical="center"/>
    </xf>
    <xf numFmtId="9" fontId="68" fillId="0" borderId="4" xfId="70" applyFont="1" applyBorder="1" applyAlignment="1">
      <alignment vertical="center"/>
    </xf>
    <xf numFmtId="9" fontId="68" fillId="0" borderId="4" xfId="70" applyFont="1" applyBorder="1" applyAlignment="1">
      <alignment horizontal="center" vertical="center"/>
    </xf>
    <xf numFmtId="164" fontId="56" fillId="0" borderId="4" xfId="69" applyFont="1" applyBorder="1" applyAlignment="1">
      <alignment vertical="center"/>
    </xf>
    <xf numFmtId="164" fontId="84" fillId="0" borderId="4" xfId="69" applyFont="1" applyBorder="1" applyAlignment="1">
      <alignment vertical="center"/>
    </xf>
    <xf numFmtId="164" fontId="68" fillId="6" borderId="4" xfId="69" applyFont="1" applyFill="1" applyBorder="1" applyAlignment="1">
      <alignment horizontal="center" vertical="center"/>
    </xf>
    <xf numFmtId="164" fontId="68" fillId="6" borderId="4" xfId="69" applyFont="1" applyFill="1" applyBorder="1" applyAlignment="1">
      <alignment vertical="center"/>
    </xf>
    <xf numFmtId="9" fontId="68" fillId="6" borderId="4" xfId="70" applyFont="1" applyFill="1" applyBorder="1" applyAlignment="1">
      <alignment vertical="center"/>
    </xf>
    <xf numFmtId="9" fontId="68" fillId="6" borderId="4" xfId="70" applyFont="1" applyFill="1" applyBorder="1" applyAlignment="1">
      <alignment horizontal="center" vertical="center"/>
    </xf>
    <xf numFmtId="164" fontId="68" fillId="17" borderId="4" xfId="69" applyFont="1" applyFill="1" applyBorder="1" applyAlignment="1">
      <alignment horizontal="center" vertical="center" wrapText="1"/>
    </xf>
    <xf numFmtId="184" fontId="56" fillId="17" borderId="4" xfId="0" applyNumberFormat="1" applyFont="1" applyFill="1" applyBorder="1" applyAlignment="1" applyProtection="1">
      <alignment horizontal="center" vertical="center" wrapText="1"/>
      <protection locked="0"/>
    </xf>
    <xf numFmtId="184" fontId="68" fillId="17" borderId="4" xfId="69" applyNumberFormat="1" applyFont="1" applyFill="1" applyBorder="1" applyAlignment="1">
      <alignment vertical="center"/>
    </xf>
    <xf numFmtId="9" fontId="68" fillId="17" borderId="4" xfId="70" applyFont="1" applyFill="1" applyBorder="1" applyAlignment="1">
      <alignment horizontal="center" vertical="center"/>
    </xf>
    <xf numFmtId="0" fontId="66" fillId="17" borderId="4" xfId="0" applyFont="1" applyFill="1" applyBorder="1" applyAlignment="1" applyProtection="1">
      <alignment horizontal="center" vertical="center" wrapText="1"/>
      <protection locked="0"/>
    </xf>
    <xf numFmtId="184" fontId="0" fillId="17" borderId="4" xfId="0" applyNumberFormat="1" applyFill="1" applyBorder="1" applyAlignment="1">
      <alignment horizontal="center" vertical="center"/>
    </xf>
    <xf numFmtId="184" fontId="56" fillId="17" borderId="4" xfId="70" applyNumberFormat="1" applyFont="1" applyFill="1" applyBorder="1" applyAlignment="1">
      <alignment horizontal="center" vertical="center" wrapText="1"/>
    </xf>
    <xf numFmtId="0" fontId="56" fillId="0" borderId="0" xfId="0" applyFont="1" applyAlignment="1">
      <alignment horizontal="left" vertical="center" wrapText="1" indent="2"/>
    </xf>
    <xf numFmtId="188" fontId="72" fillId="0" borderId="4" xfId="10" applyNumberFormat="1" applyFont="1" applyBorder="1" applyAlignment="1">
      <alignment horizontal="center" vertical="center" wrapText="1"/>
    </xf>
    <xf numFmtId="184" fontId="68" fillId="0" borderId="4" xfId="69" applyNumberFormat="1" applyFont="1" applyFill="1" applyBorder="1" applyAlignment="1">
      <alignment vertical="center"/>
    </xf>
    <xf numFmtId="184" fontId="56" fillId="0" borderId="4" xfId="70" applyNumberFormat="1" applyFont="1" applyFill="1" applyBorder="1" applyAlignment="1">
      <alignment horizontal="center" vertical="center" wrapText="1"/>
    </xf>
    <xf numFmtId="0" fontId="56" fillId="0" borderId="4" xfId="0" applyFont="1" applyBorder="1" applyAlignment="1">
      <alignment horizontal="left" vertical="center" wrapText="1" indent="2"/>
    </xf>
    <xf numFmtId="189" fontId="68" fillId="0" borderId="4" xfId="69" applyNumberFormat="1" applyFont="1" applyFill="1" applyBorder="1" applyAlignment="1">
      <alignment vertical="center"/>
    </xf>
    <xf numFmtId="0" fontId="50" fillId="0" borderId="4" xfId="10" applyFont="1" applyBorder="1" applyAlignment="1">
      <alignment vertical="center" wrapText="1"/>
    </xf>
    <xf numFmtId="164" fontId="69" fillId="16" borderId="4" xfId="69" applyFont="1" applyFill="1" applyBorder="1" applyAlignment="1">
      <alignment horizontal="center" vertical="center"/>
    </xf>
    <xf numFmtId="175" fontId="7" fillId="0" borderId="0" xfId="69" applyNumberFormat="1" applyFont="1" applyBorder="1" applyAlignment="1">
      <alignment horizontal="center" vertical="center"/>
    </xf>
    <xf numFmtId="164" fontId="7" fillId="0" borderId="0" xfId="69" applyFont="1" applyBorder="1"/>
    <xf numFmtId="188" fontId="7" fillId="0" borderId="0" xfId="69" applyNumberFormat="1" applyFont="1" applyBorder="1"/>
    <xf numFmtId="164" fontId="13" fillId="5" borderId="0" xfId="69" applyFont="1" applyFill="1" applyBorder="1" applyAlignment="1">
      <alignment horizontal="left"/>
    </xf>
    <xf numFmtId="164" fontId="8" fillId="0" borderId="0" xfId="69" applyFont="1" applyFill="1" applyBorder="1" applyAlignment="1">
      <alignment horizontal="center"/>
    </xf>
    <xf numFmtId="164" fontId="8" fillId="24" borderId="4" xfId="69" applyFont="1" applyFill="1" applyBorder="1" applyAlignment="1">
      <alignment horizontal="center" vertical="center" wrapText="1"/>
    </xf>
    <xf numFmtId="175" fontId="8" fillId="16" borderId="4" xfId="69" applyNumberFormat="1" applyFont="1" applyFill="1" applyBorder="1" applyAlignment="1">
      <alignment horizontal="center" vertical="center" wrapText="1"/>
    </xf>
    <xf numFmtId="164" fontId="8" fillId="16" borderId="4" xfId="69" applyFont="1" applyFill="1" applyBorder="1" applyAlignment="1">
      <alignment horizontal="center" vertical="center" wrapText="1"/>
    </xf>
    <xf numFmtId="188" fontId="8" fillId="16" borderId="4" xfId="69" applyNumberFormat="1" applyFont="1" applyFill="1" applyBorder="1" applyAlignment="1">
      <alignment horizontal="center" vertical="center" wrapText="1"/>
    </xf>
    <xf numFmtId="175" fontId="8" fillId="0" borderId="4" xfId="69" applyNumberFormat="1" applyFont="1" applyFill="1" applyBorder="1" applyAlignment="1">
      <alignment horizontal="center" vertical="center"/>
    </xf>
    <xf numFmtId="164" fontId="62" fillId="0" borderId="4" xfId="69" applyFont="1" applyFill="1" applyBorder="1" applyAlignment="1">
      <alignment wrapText="1"/>
    </xf>
    <xf numFmtId="0" fontId="65" fillId="17" borderId="4" xfId="0" applyFont="1" applyFill="1" applyBorder="1" applyAlignment="1">
      <alignment horizontal="center" vertical="center" wrapText="1"/>
    </xf>
    <xf numFmtId="188" fontId="65" fillId="17" borderId="4" xfId="0" applyNumberFormat="1" applyFont="1" applyFill="1" applyBorder="1" applyAlignment="1">
      <alignment horizontal="center" vertical="center" wrapText="1"/>
    </xf>
    <xf numFmtId="188" fontId="65" fillId="17" borderId="4" xfId="0" quotePrefix="1" applyNumberFormat="1" applyFont="1" applyFill="1" applyBorder="1" applyAlignment="1">
      <alignment horizontal="center" vertical="center" wrapText="1"/>
    </xf>
    <xf numFmtId="0" fontId="67" fillId="17" borderId="4" xfId="0" applyFont="1" applyFill="1" applyBorder="1" applyAlignment="1">
      <alignment horizontal="center" vertical="center"/>
    </xf>
    <xf numFmtId="0" fontId="67" fillId="17" borderId="4" xfId="0" applyFont="1" applyFill="1" applyBorder="1" applyAlignment="1">
      <alignment horizontal="center" vertical="center" wrapText="1"/>
    </xf>
    <xf numFmtId="188" fontId="67" fillId="17" borderId="4" xfId="0" applyNumberFormat="1" applyFont="1" applyFill="1" applyBorder="1" applyAlignment="1">
      <alignment horizontal="center" vertical="center" wrapText="1"/>
    </xf>
    <xf numFmtId="188" fontId="67" fillId="17" borderId="4" xfId="0" quotePrefix="1" applyNumberFormat="1" applyFont="1" applyFill="1" applyBorder="1" applyAlignment="1">
      <alignment horizontal="center" vertical="center" wrapText="1"/>
    </xf>
    <xf numFmtId="0" fontId="65" fillId="0" borderId="4" xfId="0" applyFont="1" applyBorder="1" applyAlignment="1">
      <alignment horizontal="center" vertical="center" wrapText="1"/>
    </xf>
    <xf numFmtId="188" fontId="65" fillId="0" borderId="4" xfId="0" applyNumberFormat="1" applyFont="1" applyBorder="1" applyAlignment="1">
      <alignment horizontal="center" vertical="center" wrapText="1"/>
    </xf>
    <xf numFmtId="188" fontId="65" fillId="14" borderId="4" xfId="0" applyNumberFormat="1" applyFont="1" applyFill="1" applyBorder="1" applyAlignment="1">
      <alignment horizontal="center" vertical="center" wrapText="1"/>
    </xf>
    <xf numFmtId="188" fontId="65" fillId="14" borderId="4" xfId="0" quotePrefix="1" applyNumberFormat="1" applyFont="1" applyFill="1" applyBorder="1" applyAlignment="1">
      <alignment horizontal="center" vertical="center" wrapText="1"/>
    </xf>
    <xf numFmtId="0" fontId="67" fillId="0" borderId="4" xfId="0" applyFont="1" applyBorder="1" applyAlignment="1">
      <alignment horizontal="center" vertical="center"/>
    </xf>
    <xf numFmtId="188" fontId="67" fillId="0" borderId="4" xfId="0" applyNumberFormat="1" applyFont="1" applyBorder="1" applyAlignment="1">
      <alignment horizontal="center" vertical="center" wrapText="1"/>
    </xf>
    <xf numFmtId="188" fontId="67" fillId="14" borderId="4" xfId="0" applyNumberFormat="1" applyFont="1" applyFill="1" applyBorder="1" applyAlignment="1">
      <alignment horizontal="center" vertical="center" wrapText="1"/>
    </xf>
    <xf numFmtId="188" fontId="67" fillId="0" borderId="4" xfId="0" quotePrefix="1" applyNumberFormat="1" applyFont="1" applyBorder="1" applyAlignment="1">
      <alignment horizontal="center" vertical="center" wrapText="1"/>
    </xf>
    <xf numFmtId="188" fontId="67" fillId="14" borderId="4" xfId="0" quotePrefix="1" applyNumberFormat="1" applyFont="1" applyFill="1" applyBorder="1" applyAlignment="1">
      <alignment horizontal="center" vertical="center" wrapText="1"/>
    </xf>
    <xf numFmtId="0" fontId="13" fillId="0" borderId="0" xfId="14" applyFont="1" applyAlignment="1">
      <alignment horizontal="center" vertical="center"/>
    </xf>
    <xf numFmtId="0" fontId="42" fillId="0" borderId="0" xfId="10" applyFont="1" applyAlignment="1">
      <alignment horizontal="center" vertical="center"/>
    </xf>
    <xf numFmtId="0" fontId="13" fillId="15" borderId="0" xfId="14" applyFont="1" applyFill="1" applyAlignment="1">
      <alignment horizontal="center" vertical="center"/>
    </xf>
    <xf numFmtId="0" fontId="42" fillId="15" borderId="0" xfId="10" applyFont="1" applyFill="1" applyAlignment="1">
      <alignment horizontal="center" vertical="center"/>
    </xf>
    <xf numFmtId="0" fontId="12" fillId="4" borderId="7" xfId="14" applyFont="1" applyFill="1" applyBorder="1" applyAlignment="1">
      <alignment horizontal="center" vertical="center"/>
    </xf>
    <xf numFmtId="0" fontId="12" fillId="4" borderId="10" xfId="14" applyFont="1" applyFill="1" applyBorder="1" applyAlignment="1">
      <alignment horizontal="center" vertical="center"/>
    </xf>
    <xf numFmtId="0" fontId="15" fillId="0" borderId="6" xfId="10" applyFont="1" applyBorder="1" applyAlignment="1">
      <alignment horizontal="center" vertical="center"/>
    </xf>
    <xf numFmtId="0" fontId="12" fillId="4" borderId="4" xfId="14" applyFont="1" applyFill="1" applyBorder="1" applyAlignment="1">
      <alignment horizontal="center" vertical="center"/>
    </xf>
    <xf numFmtId="0" fontId="15" fillId="0" borderId="4" xfId="10" applyFont="1" applyBorder="1" applyAlignment="1">
      <alignment horizontal="center" vertical="center"/>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7" fillId="0" borderId="4" xfId="10" applyFont="1" applyBorder="1" applyAlignment="1">
      <alignment horizontal="center" vertical="center" wrapText="1"/>
    </xf>
    <xf numFmtId="0" fontId="8" fillId="4" borderId="5" xfId="14" applyFont="1" applyFill="1" applyBorder="1" applyAlignment="1">
      <alignment horizontal="center" vertical="center" wrapText="1"/>
    </xf>
    <xf numFmtId="0" fontId="8" fillId="4" borderId="3"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17" fillId="0" borderId="6" xfId="10" applyBorder="1" applyAlignment="1">
      <alignment horizontal="center" vertical="center" wrapText="1"/>
    </xf>
    <xf numFmtId="0" fontId="8" fillId="4" borderId="4" xfId="14" applyFont="1" applyFill="1" applyBorder="1" applyAlignment="1">
      <alignment horizontal="center" vertical="center"/>
    </xf>
    <xf numFmtId="0" fontId="17" fillId="0" borderId="4" xfId="10" applyBorder="1" applyAlignment="1">
      <alignment horizontal="center" vertical="center"/>
    </xf>
    <xf numFmtId="0" fontId="33" fillId="6" borderId="12" xfId="10" applyFont="1" applyFill="1" applyBorder="1" applyAlignment="1">
      <alignment horizontal="left" vertical="center" wrapText="1"/>
    </xf>
    <xf numFmtId="0" fontId="33" fillId="6" borderId="0" xfId="10" applyFont="1" applyFill="1" applyBorder="1" applyAlignment="1">
      <alignment horizontal="left"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7" xfId="10" applyFont="1" applyFill="1" applyBorder="1" applyAlignment="1">
      <alignment horizontal="center" vertical="center"/>
    </xf>
    <xf numFmtId="0" fontId="29" fillId="7" borderId="6" xfId="10" applyFont="1" applyFill="1" applyBorder="1" applyAlignment="1">
      <alignment horizontal="center" vertical="center"/>
    </xf>
    <xf numFmtId="0" fontId="33" fillId="6" borderId="9" xfId="10" applyFont="1" applyFill="1" applyBorder="1" applyAlignment="1">
      <alignment horizontal="left" vertical="center"/>
    </xf>
    <xf numFmtId="0" fontId="33" fillId="6" borderId="11" xfId="10" applyFont="1" applyFill="1" applyBorder="1" applyAlignment="1">
      <alignment horizontal="left" vertical="center"/>
    </xf>
    <xf numFmtId="0" fontId="29" fillId="7" borderId="7" xfId="10" applyFont="1" applyFill="1" applyBorder="1" applyAlignment="1">
      <alignment horizontal="center" vertical="center" wrapText="1"/>
    </xf>
    <xf numFmtId="0" fontId="29" fillId="7" borderId="6" xfId="10" applyFont="1" applyFill="1" applyBorder="1" applyAlignment="1">
      <alignment horizontal="center" vertical="center" wrapText="1"/>
    </xf>
    <xf numFmtId="0" fontId="29" fillId="7" borderId="5" xfId="10" applyFont="1" applyFill="1" applyBorder="1" applyAlignment="1">
      <alignment horizontal="center" vertical="center"/>
    </xf>
    <xf numFmtId="0" fontId="29" fillId="7" borderId="3" xfId="10" applyFont="1" applyFill="1" applyBorder="1" applyAlignment="1">
      <alignment horizontal="center" vertical="center"/>
    </xf>
    <xf numFmtId="0" fontId="29" fillId="7" borderId="8" xfId="10" applyFont="1" applyFill="1" applyBorder="1" applyAlignment="1">
      <alignment horizontal="center" vertical="center"/>
    </xf>
    <xf numFmtId="0" fontId="61" fillId="6" borderId="12" xfId="10" applyFont="1" applyFill="1" applyBorder="1" applyAlignment="1">
      <alignment horizontal="left" vertical="center"/>
    </xf>
    <xf numFmtId="0" fontId="61" fillId="6" borderId="0" xfId="10" applyFont="1" applyFill="1" applyAlignment="1">
      <alignment horizontal="left" vertical="center"/>
    </xf>
    <xf numFmtId="0" fontId="33" fillId="6" borderId="0" xfId="10" applyFont="1" applyFill="1" applyAlignment="1">
      <alignment horizontal="left" vertical="center" wrapText="1"/>
    </xf>
    <xf numFmtId="0" fontId="30" fillId="6" borderId="0" xfId="10" applyFont="1" applyFill="1" applyAlignment="1">
      <alignment vertical="center"/>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0" fontId="47" fillId="0" borderId="0" xfId="10" applyFont="1" applyAlignment="1">
      <alignment horizontal="center" vertical="center"/>
    </xf>
    <xf numFmtId="0" fontId="8" fillId="4" borderId="4" xfId="14" quotePrefix="1" applyFont="1" applyFill="1" applyBorder="1" applyAlignment="1">
      <alignment horizontal="center" vertical="center" wrapText="1"/>
    </xf>
    <xf numFmtId="0" fontId="8" fillId="16" borderId="5" xfId="14" applyFont="1" applyFill="1" applyBorder="1" applyAlignment="1">
      <alignment horizontal="center" vertical="center" wrapText="1"/>
    </xf>
    <xf numFmtId="0" fontId="8" fillId="16" borderId="3" xfId="14" applyFont="1" applyFill="1" applyBorder="1" applyAlignment="1">
      <alignment horizontal="center" vertical="center" wrapText="1"/>
    </xf>
    <xf numFmtId="0" fontId="8" fillId="16" borderId="8" xfId="14" applyFont="1" applyFill="1" applyBorder="1" applyAlignment="1">
      <alignment horizontal="center" vertical="center" wrapText="1"/>
    </xf>
    <xf numFmtId="0" fontId="12" fillId="7" borderId="5" xfId="14" applyFont="1" applyFill="1" applyBorder="1" applyAlignment="1">
      <alignment horizontal="center" vertical="center" wrapText="1"/>
    </xf>
    <xf numFmtId="0" fontId="12" fillId="7" borderId="3" xfId="14" applyFont="1" applyFill="1" applyBorder="1" applyAlignment="1">
      <alignment horizontal="center" vertical="center" wrapText="1"/>
    </xf>
    <xf numFmtId="0" fontId="12" fillId="7" borderId="8" xfId="14" applyFont="1" applyFill="1" applyBorder="1" applyAlignment="1">
      <alignment horizontal="center" vertical="center" wrapText="1"/>
    </xf>
    <xf numFmtId="180" fontId="16" fillId="0" borderId="5" xfId="70" applyNumberFormat="1" applyFont="1" applyFill="1" applyBorder="1" applyAlignment="1">
      <alignment horizontal="center" wrapText="1"/>
    </xf>
    <xf numFmtId="180" fontId="16" fillId="0" borderId="8" xfId="70" applyNumberFormat="1" applyFont="1" applyFill="1" applyBorder="1" applyAlignment="1">
      <alignment horizontal="center" wrapText="1"/>
    </xf>
    <xf numFmtId="169" fontId="7" fillId="0" borderId="5" xfId="69" applyNumberFormat="1" applyFont="1" applyFill="1" applyBorder="1" applyAlignment="1">
      <alignment vertical="center" wrapText="1"/>
    </xf>
    <xf numFmtId="169" fontId="7" fillId="0" borderId="8" xfId="69" applyNumberFormat="1" applyFont="1" applyFill="1" applyBorder="1" applyAlignment="1">
      <alignment vertical="center" wrapText="1"/>
    </xf>
    <xf numFmtId="10" fontId="16" fillId="0" borderId="5" xfId="70" applyNumberFormat="1" applyFont="1" applyFill="1" applyBorder="1" applyAlignment="1">
      <alignment horizontal="center" wrapText="1"/>
    </xf>
    <xf numFmtId="10" fontId="16" fillId="0" borderId="8" xfId="70" applyNumberFormat="1" applyFont="1" applyFill="1" applyBorder="1" applyAlignment="1">
      <alignment horizontal="center" wrapText="1"/>
    </xf>
    <xf numFmtId="169" fontId="7" fillId="0" borderId="5" xfId="29" applyNumberFormat="1" applyFont="1" applyFill="1" applyBorder="1" applyAlignment="1">
      <alignment vertical="center" wrapText="1"/>
    </xf>
    <xf numFmtId="169" fontId="7" fillId="0" borderId="8" xfId="29" applyNumberFormat="1" applyFont="1" applyFill="1" applyBorder="1" applyAlignment="1">
      <alignment vertical="center" wrapText="1"/>
    </xf>
    <xf numFmtId="0" fontId="12" fillId="4" borderId="5" xfId="14" applyFont="1" applyFill="1" applyBorder="1" applyAlignment="1">
      <alignment horizontal="center" vertical="center" wrapText="1"/>
    </xf>
    <xf numFmtId="0" fontId="12" fillId="4" borderId="3" xfId="14" applyFont="1" applyFill="1" applyBorder="1" applyAlignment="1">
      <alignment horizontal="center" vertical="center" wrapText="1"/>
    </xf>
    <xf numFmtId="0" fontId="12" fillId="4" borderId="8"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4" xfId="10" applyBorder="1" applyAlignment="1">
      <alignment horizontal="center" vertical="center" wrapText="1"/>
    </xf>
    <xf numFmtId="0" fontId="8" fillId="4" borderId="4" xfId="10" applyFont="1" applyFill="1" applyBorder="1" applyAlignment="1">
      <alignment horizontal="center" vertical="center"/>
    </xf>
    <xf numFmtId="0" fontId="8" fillId="4" borderId="6" xfId="14" applyFont="1" applyFill="1" applyBorder="1" applyAlignment="1">
      <alignment horizontal="center" vertical="center" wrapText="1"/>
    </xf>
    <xf numFmtId="0" fontId="8" fillId="4" borderId="7" xfId="10" applyFont="1" applyFill="1" applyBorder="1" applyAlignment="1">
      <alignment horizontal="center" vertical="center" wrapText="1"/>
    </xf>
    <xf numFmtId="0" fontId="8" fillId="4" borderId="6" xfId="10" applyFont="1" applyFill="1" applyBorder="1" applyAlignment="1">
      <alignment horizontal="center" vertical="center" wrapText="1"/>
    </xf>
    <xf numFmtId="0" fontId="8" fillId="4" borderId="7" xfId="10" applyFont="1" applyFill="1" applyBorder="1" applyAlignment="1">
      <alignment horizontal="center" vertical="center"/>
    </xf>
    <xf numFmtId="0" fontId="8" fillId="4" borderId="6" xfId="10" applyFont="1" applyFill="1" applyBorder="1" applyAlignment="1">
      <alignment horizontal="center" vertical="center"/>
    </xf>
    <xf numFmtId="0" fontId="7" fillId="0" borderId="9" xfId="14" quotePrefix="1" applyFont="1" applyFill="1" applyBorder="1" applyAlignment="1">
      <alignment horizontal="center" vertical="center" wrapText="1"/>
    </xf>
    <xf numFmtId="0" fontId="7" fillId="0" borderId="11" xfId="14" quotePrefix="1" applyFont="1" applyFill="1" applyBorder="1" applyAlignment="1">
      <alignment horizontal="center" vertical="center" wrapText="1"/>
    </xf>
    <xf numFmtId="0" fontId="7" fillId="0" borderId="12" xfId="14" quotePrefix="1" applyFont="1" applyFill="1" applyBorder="1" applyAlignment="1">
      <alignment horizontal="center" vertical="center" wrapText="1"/>
    </xf>
    <xf numFmtId="0" fontId="7" fillId="0" borderId="0" xfId="14" quotePrefix="1" applyFont="1" applyFill="1" applyBorder="1" applyAlignment="1">
      <alignment horizontal="center" vertical="center" wrapText="1"/>
    </xf>
    <xf numFmtId="0" fontId="7" fillId="0" borderId="15" xfId="14" quotePrefix="1" applyFont="1" applyFill="1" applyBorder="1" applyAlignment="1">
      <alignment horizontal="center" vertical="center" wrapText="1"/>
    </xf>
    <xf numFmtId="0" fontId="7" fillId="0" borderId="16" xfId="14" quotePrefix="1" applyFont="1" applyFill="1" applyBorder="1" applyAlignment="1">
      <alignment horizontal="center" vertical="center" wrapText="1"/>
    </xf>
    <xf numFmtId="0" fontId="17" fillId="0" borderId="0" xfId="10" applyAlignment="1">
      <alignment horizontal="center" vertical="center"/>
    </xf>
    <xf numFmtId="0" fontId="8" fillId="0" borderId="9" xfId="10" quotePrefix="1" applyFont="1" applyFill="1" applyBorder="1" applyAlignment="1">
      <alignment horizontal="center" vertical="center"/>
    </xf>
    <xf numFmtId="0" fontId="8" fillId="0" borderId="11" xfId="10" quotePrefix="1" applyFont="1" applyFill="1" applyBorder="1" applyAlignment="1">
      <alignment horizontal="center" vertical="center"/>
    </xf>
    <xf numFmtId="0" fontId="8" fillId="0" borderId="12" xfId="10" quotePrefix="1" applyFont="1" applyFill="1" applyBorder="1" applyAlignment="1">
      <alignment horizontal="center" vertical="center"/>
    </xf>
    <xf numFmtId="0" fontId="8" fillId="0" borderId="0" xfId="10" quotePrefix="1" applyFont="1" applyFill="1" applyBorder="1" applyAlignment="1">
      <alignment horizontal="center" vertical="center"/>
    </xf>
    <xf numFmtId="0" fontId="8" fillId="0" borderId="15" xfId="10" quotePrefix="1" applyFont="1" applyFill="1" applyBorder="1" applyAlignment="1">
      <alignment horizontal="center" vertical="center"/>
    </xf>
    <xf numFmtId="0" fontId="8" fillId="0" borderId="16" xfId="10" quotePrefix="1" applyFont="1" applyFill="1" applyBorder="1" applyAlignment="1">
      <alignment horizontal="center" vertical="center"/>
    </xf>
    <xf numFmtId="0" fontId="8" fillId="0" borderId="11" xfId="10" applyFont="1" applyFill="1" applyBorder="1" applyAlignment="1">
      <alignment horizontal="center" vertical="center"/>
    </xf>
    <xf numFmtId="0" fontId="8" fillId="0" borderId="13" xfId="10" applyFont="1" applyFill="1" applyBorder="1" applyAlignment="1">
      <alignment horizontal="center" vertical="center"/>
    </xf>
    <xf numFmtId="0" fontId="8" fillId="0" borderId="0" xfId="10" applyFont="1" applyFill="1" applyBorder="1" applyAlignment="1">
      <alignment horizontal="center" vertical="center"/>
    </xf>
    <xf numFmtId="0" fontId="8" fillId="0" borderId="14" xfId="10" applyFont="1" applyFill="1" applyBorder="1" applyAlignment="1">
      <alignment horizontal="center" vertical="center"/>
    </xf>
    <xf numFmtId="0" fontId="8" fillId="0" borderId="16" xfId="10" applyFont="1" applyFill="1" applyBorder="1" applyAlignment="1">
      <alignment horizontal="center" vertical="center"/>
    </xf>
    <xf numFmtId="0" fontId="8" fillId="0" borderId="17" xfId="10" applyFont="1" applyFill="1" applyBorder="1" applyAlignment="1">
      <alignment horizontal="center" vertical="center"/>
    </xf>
    <xf numFmtId="0" fontId="8" fillId="5" borderId="9" xfId="14" quotePrefix="1" applyFont="1" applyFill="1" applyBorder="1" applyAlignment="1">
      <alignment horizontal="center" vertical="center"/>
    </xf>
    <xf numFmtId="0" fontId="8" fillId="5" borderId="11" xfId="14" applyFont="1" applyFill="1" applyBorder="1" applyAlignment="1">
      <alignment horizontal="center" vertical="center"/>
    </xf>
    <xf numFmtId="0" fontId="8" fillId="5" borderId="13" xfId="14" applyFont="1" applyFill="1" applyBorder="1" applyAlignment="1">
      <alignment horizontal="center" vertical="center"/>
    </xf>
    <xf numFmtId="0" fontId="8" fillId="5" borderId="12" xfId="14" applyFont="1" applyFill="1" applyBorder="1" applyAlignment="1">
      <alignment horizontal="center" vertical="center"/>
    </xf>
    <xf numFmtId="0" fontId="8" fillId="5" borderId="0" xfId="14" applyFont="1" applyFill="1" applyBorder="1" applyAlignment="1">
      <alignment horizontal="center" vertical="center"/>
    </xf>
    <xf numFmtId="0" fontId="8" fillId="5" borderId="14" xfId="14" applyFont="1" applyFill="1" applyBorder="1" applyAlignment="1">
      <alignment horizontal="center" vertical="center"/>
    </xf>
    <xf numFmtId="0" fontId="8" fillId="5" borderId="15" xfId="14" applyFont="1" applyFill="1" applyBorder="1" applyAlignment="1">
      <alignment horizontal="center" vertical="center"/>
    </xf>
    <xf numFmtId="0" fontId="8" fillId="5" borderId="16" xfId="14" applyFont="1" applyFill="1" applyBorder="1" applyAlignment="1">
      <alignment horizontal="center" vertical="center"/>
    </xf>
    <xf numFmtId="0" fontId="8" fillId="5" borderId="17" xfId="14"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applyFont="1" applyFill="1" applyBorder="1" applyAlignment="1">
      <alignment horizontal="center" vertical="center" wrapText="1"/>
    </xf>
    <xf numFmtId="0" fontId="8" fillId="0" borderId="13" xfId="14" applyFont="1" applyFill="1" applyBorder="1" applyAlignment="1">
      <alignment horizontal="center" vertical="center" wrapText="1"/>
    </xf>
    <xf numFmtId="0" fontId="8" fillId="0" borderId="12"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8" fillId="0" borderId="14" xfId="14" applyFont="1" applyFill="1" applyBorder="1" applyAlignment="1">
      <alignment horizontal="center" vertical="center" wrapText="1"/>
    </xf>
    <xf numFmtId="0" fontId="8" fillId="0" borderId="15" xfId="14" applyFont="1" applyFill="1" applyBorder="1" applyAlignment="1">
      <alignment horizontal="center" vertical="center" wrapText="1"/>
    </xf>
    <xf numFmtId="0" fontId="8" fillId="0" borderId="16" xfId="14" applyFont="1" applyFill="1" applyBorder="1" applyAlignment="1">
      <alignment horizontal="center" vertical="center" wrapText="1"/>
    </xf>
    <xf numFmtId="0" fontId="8" fillId="0" borderId="17" xfId="14" applyFont="1" applyFill="1" applyBorder="1" applyAlignment="1">
      <alignment horizontal="center" vertical="center" wrapText="1"/>
    </xf>
    <xf numFmtId="0" fontId="8" fillId="0" borderId="9" xfId="10" applyFont="1" applyFill="1" applyBorder="1" applyAlignment="1">
      <alignment horizontal="center" vertical="center" wrapText="1"/>
    </xf>
    <xf numFmtId="0" fontId="8" fillId="0" borderId="11" xfId="10" applyFont="1" applyFill="1" applyBorder="1" applyAlignment="1">
      <alignment horizontal="center" vertical="center" wrapText="1"/>
    </xf>
    <xf numFmtId="0" fontId="8" fillId="0" borderId="13" xfId="10" applyFont="1" applyFill="1" applyBorder="1" applyAlignment="1">
      <alignment horizontal="center" vertical="center" wrapText="1"/>
    </xf>
    <xf numFmtId="0" fontId="8" fillId="0" borderId="12" xfId="10" applyFont="1" applyFill="1" applyBorder="1" applyAlignment="1">
      <alignment horizontal="center" vertical="center" wrapText="1"/>
    </xf>
    <xf numFmtId="0" fontId="8" fillId="0" borderId="0" xfId="10" applyFont="1" applyFill="1" applyBorder="1" applyAlignment="1">
      <alignment horizontal="center" vertical="center" wrapText="1"/>
    </xf>
    <xf numFmtId="0" fontId="8" fillId="0" borderId="14" xfId="10" applyFont="1" applyFill="1" applyBorder="1" applyAlignment="1">
      <alignment horizontal="center" vertical="center" wrapText="1"/>
    </xf>
    <xf numFmtId="0" fontId="8" fillId="0" borderId="15"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8" fillId="0" borderId="17" xfId="10" applyFont="1" applyFill="1" applyBorder="1" applyAlignment="1">
      <alignment horizontal="center" vertical="center" wrapText="1"/>
    </xf>
    <xf numFmtId="0" fontId="8" fillId="4" borderId="5" xfId="10" applyFont="1" applyFill="1" applyBorder="1" applyAlignment="1">
      <alignment horizontal="center" vertical="center"/>
    </xf>
    <xf numFmtId="0" fontId="8" fillId="4" borderId="8" xfId="10" applyFont="1" applyFill="1" applyBorder="1" applyAlignment="1">
      <alignment horizontal="center" vertical="center"/>
    </xf>
    <xf numFmtId="164" fontId="25" fillId="0" borderId="7" xfId="29" applyFont="1" applyFill="1" applyBorder="1" applyAlignment="1">
      <alignment horizontal="center" vertical="center"/>
    </xf>
    <xf numFmtId="164" fontId="25" fillId="0" borderId="10" xfId="29" applyFont="1" applyFill="1" applyBorder="1" applyAlignment="1">
      <alignment horizontal="center" vertical="center"/>
    </xf>
    <xf numFmtId="164" fontId="25" fillId="0" borderId="6" xfId="29" applyFont="1" applyFill="1" applyBorder="1" applyAlignment="1">
      <alignment horizontal="center" vertical="center"/>
    </xf>
    <xf numFmtId="164" fontId="7" fillId="0" borderId="4" xfId="29" applyFont="1" applyFill="1" applyBorder="1" applyAlignment="1">
      <alignment horizontal="center" vertical="center"/>
    </xf>
    <xf numFmtId="164" fontId="7" fillId="0" borderId="7" xfId="29" applyFont="1" applyFill="1" applyBorder="1" applyAlignment="1">
      <alignment horizontal="center" vertical="center"/>
    </xf>
    <xf numFmtId="164" fontId="7" fillId="0" borderId="10" xfId="29" applyFont="1" applyFill="1" applyBorder="1" applyAlignment="1">
      <alignment horizontal="center" vertical="center"/>
    </xf>
    <xf numFmtId="164" fontId="7" fillId="0" borderId="6" xfId="29" applyFont="1" applyFill="1" applyBorder="1" applyAlignment="1">
      <alignment horizontal="center" vertical="center"/>
    </xf>
    <xf numFmtId="0" fontId="7" fillId="0" borderId="4" xfId="0" applyFont="1" applyFill="1" applyBorder="1" applyAlignment="1">
      <alignment horizontal="center" vertical="top"/>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164" fontId="8" fillId="0" borderId="4" xfId="29" applyFont="1" applyFill="1" applyBorder="1" applyAlignment="1" applyProtection="1">
      <alignment horizontal="center" vertical="center"/>
    </xf>
    <xf numFmtId="4" fontId="7" fillId="0" borderId="7" xfId="10" applyNumberFormat="1" applyFont="1" applyFill="1" applyBorder="1" applyAlignment="1" applyProtection="1">
      <alignment horizontal="center" vertical="center"/>
    </xf>
    <xf numFmtId="4" fontId="7" fillId="0" borderId="10" xfId="10" applyNumberFormat="1" applyFont="1" applyFill="1" applyBorder="1" applyAlignment="1" applyProtection="1">
      <alignment horizontal="center" vertical="center"/>
    </xf>
    <xf numFmtId="4" fontId="7" fillId="0" borderId="6" xfId="10" applyNumberFormat="1" applyFont="1" applyFill="1" applyBorder="1" applyAlignment="1" applyProtection="1">
      <alignment horizontal="center" vertical="center"/>
    </xf>
    <xf numFmtId="164" fontId="7" fillId="0" borderId="7" xfId="29" applyFont="1" applyFill="1" applyBorder="1" applyAlignment="1" applyProtection="1">
      <alignment horizontal="center" vertical="center"/>
    </xf>
    <xf numFmtId="164" fontId="7" fillId="0" borderId="10" xfId="29" applyFont="1" applyFill="1" applyBorder="1" applyAlignment="1" applyProtection="1">
      <alignment horizontal="center" vertical="center"/>
    </xf>
    <xf numFmtId="164" fontId="7" fillId="0" borderId="6" xfId="29" applyFont="1" applyFill="1" applyBorder="1" applyAlignment="1" applyProtection="1">
      <alignment horizontal="center" vertical="center"/>
    </xf>
    <xf numFmtId="0" fontId="8" fillId="7" borderId="5" xfId="10" applyFont="1" applyFill="1" applyBorder="1" applyAlignment="1">
      <alignment horizontal="center" vertical="center" wrapText="1"/>
    </xf>
    <xf numFmtId="0" fontId="8" fillId="7" borderId="3" xfId="10" applyFont="1" applyFill="1" applyBorder="1" applyAlignment="1">
      <alignment horizontal="center" vertical="center" wrapText="1"/>
    </xf>
    <xf numFmtId="0" fontId="8" fillId="7" borderId="8" xfId="10" applyFont="1" applyFill="1" applyBorder="1" applyAlignment="1">
      <alignment horizontal="center" vertical="center" wrapText="1"/>
    </xf>
    <xf numFmtId="0" fontId="8" fillId="7" borderId="4" xfId="10" applyFont="1" applyFill="1" applyBorder="1" applyAlignment="1">
      <alignment horizontal="center" wrapText="1"/>
    </xf>
    <xf numFmtId="4" fontId="8" fillId="0" borderId="4" xfId="10" applyNumberFormat="1" applyFont="1" applyFill="1" applyBorder="1" applyAlignment="1" applyProtection="1">
      <alignment horizontal="center" vertical="center"/>
    </xf>
    <xf numFmtId="2" fontId="7" fillId="0" borderId="7" xfId="10" applyNumberFormat="1" applyFont="1" applyFill="1" applyBorder="1" applyAlignment="1" applyProtection="1">
      <alignment horizontal="center" vertical="center"/>
    </xf>
    <xf numFmtId="2" fontId="7" fillId="0" borderId="10" xfId="10" applyNumberFormat="1" applyFont="1" applyFill="1" applyBorder="1" applyAlignment="1" applyProtection="1">
      <alignment horizontal="center" vertical="center"/>
    </xf>
    <xf numFmtId="2" fontId="7" fillId="0" borderId="6" xfId="10" applyNumberFormat="1" applyFont="1" applyFill="1" applyBorder="1" applyAlignment="1" applyProtection="1">
      <alignment horizontal="center" vertical="center"/>
    </xf>
    <xf numFmtId="0" fontId="8" fillId="7" borderId="5" xfId="14" applyFont="1" applyFill="1" applyBorder="1" applyAlignment="1">
      <alignment horizontal="center" vertical="center" wrapText="1"/>
    </xf>
    <xf numFmtId="0" fontId="8" fillId="7" borderId="3" xfId="14" applyFont="1" applyFill="1" applyBorder="1" applyAlignment="1">
      <alignment horizontal="center" vertical="center" wrapText="1"/>
    </xf>
    <xf numFmtId="0" fontId="8" fillId="7" borderId="8" xfId="14" applyFont="1" applyFill="1" applyBorder="1" applyAlignment="1">
      <alignment horizontal="center" vertical="center" wrapText="1"/>
    </xf>
    <xf numFmtId="0" fontId="8" fillId="0" borderId="0" xfId="10" applyFont="1" applyFill="1" applyAlignment="1">
      <alignment horizontal="left"/>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7" borderId="5" xfId="10" applyFont="1" applyFill="1" applyBorder="1" applyAlignment="1">
      <alignment horizontal="center" vertical="center"/>
    </xf>
    <xf numFmtId="0" fontId="8" fillId="7" borderId="8" xfId="10" applyFont="1" applyFill="1" applyBorder="1" applyAlignment="1">
      <alignment horizontal="center" vertical="center"/>
    </xf>
    <xf numFmtId="0" fontId="8" fillId="0" borderId="0" xfId="10" applyFont="1" applyAlignment="1">
      <alignment horizontal="left"/>
    </xf>
    <xf numFmtId="0" fontId="8" fillId="0" borderId="0" xfId="14" applyFont="1" applyFill="1" applyBorder="1" applyAlignment="1">
      <alignment horizontal="center" vertical="center"/>
    </xf>
    <xf numFmtId="0" fontId="17" fillId="0" borderId="4" xfId="10" applyBorder="1" applyAlignment="1">
      <alignment vertical="center"/>
    </xf>
    <xf numFmtId="0" fontId="12" fillId="0" borderId="0" xfId="14" applyFont="1" applyFill="1" applyBorder="1" applyAlignment="1">
      <alignment horizontal="center" vertical="center" wrapText="1"/>
    </xf>
    <xf numFmtId="175" fontId="8" fillId="4" borderId="4" xfId="69" applyNumberFormat="1" applyFont="1" applyFill="1" applyBorder="1" applyAlignment="1">
      <alignment horizontal="center" vertical="center" wrapText="1"/>
    </xf>
    <xf numFmtId="164" fontId="8" fillId="4" borderId="4" xfId="69" applyFont="1" applyFill="1" applyBorder="1" applyAlignment="1">
      <alignment horizontal="center" vertical="center" wrapText="1"/>
    </xf>
    <xf numFmtId="188" fontId="8" fillId="4" borderId="4" xfId="69" applyNumberFormat="1" applyFont="1" applyFill="1" applyBorder="1" applyAlignment="1">
      <alignment horizontal="center" vertical="center" wrapText="1"/>
    </xf>
    <xf numFmtId="0" fontId="11" fillId="4" borderId="4" xfId="10" applyFont="1" applyFill="1" applyBorder="1" applyAlignment="1">
      <alignment horizontal="center" vertical="center" wrapText="1"/>
    </xf>
    <xf numFmtId="188" fontId="8" fillId="4" borderId="4" xfId="10" applyNumberFormat="1" applyFont="1" applyFill="1" applyBorder="1" applyAlignment="1">
      <alignment horizontal="center" vertical="center" wrapText="1"/>
    </xf>
    <xf numFmtId="188" fontId="8" fillId="4" borderId="4" xfId="10" applyNumberFormat="1" applyFont="1" applyFill="1" applyBorder="1" applyAlignment="1">
      <alignment horizontal="center" vertical="center"/>
    </xf>
    <xf numFmtId="0" fontId="68" fillId="0" borderId="7" xfId="10" applyFont="1" applyBorder="1" applyAlignment="1">
      <alignment horizontal="left" vertical="center" wrapText="1"/>
    </xf>
    <xf numFmtId="0" fontId="68" fillId="0" borderId="6" xfId="10" applyFont="1" applyBorder="1" applyAlignment="1">
      <alignment horizontal="left" vertical="center" wrapText="1"/>
    </xf>
    <xf numFmtId="0" fontId="68" fillId="14" borderId="7" xfId="10" applyFont="1" applyFill="1" applyBorder="1" applyAlignment="1">
      <alignment horizontal="left" vertical="top" wrapText="1"/>
    </xf>
    <xf numFmtId="0" fontId="68" fillId="14" borderId="6" xfId="10" applyFont="1" applyFill="1" applyBorder="1" applyAlignment="1">
      <alignment horizontal="left" vertical="top" wrapText="1"/>
    </xf>
    <xf numFmtId="0" fontId="69" fillId="4" borderId="4" xfId="10" applyFont="1" applyFill="1" applyBorder="1" applyAlignment="1">
      <alignment horizontal="center" vertical="center" wrapText="1"/>
    </xf>
    <xf numFmtId="188" fontId="69" fillId="4" borderId="4" xfId="10" applyNumberFormat="1" applyFont="1" applyFill="1" applyBorder="1" applyAlignment="1">
      <alignment horizontal="center" vertical="center" wrapText="1"/>
    </xf>
    <xf numFmtId="164" fontId="69" fillId="4" borderId="4" xfId="69" applyFont="1" applyFill="1" applyBorder="1" applyAlignment="1">
      <alignment horizontal="center" vertical="center" wrapText="1"/>
    </xf>
    <xf numFmtId="0" fontId="69" fillId="14" borderId="4" xfId="10" applyFont="1" applyFill="1" applyBorder="1" applyAlignment="1">
      <alignment horizontal="center" vertical="center" wrapText="1"/>
    </xf>
    <xf numFmtId="9" fontId="69" fillId="4" borderId="4" xfId="70" applyFont="1" applyFill="1" applyBorder="1" applyAlignment="1">
      <alignment horizontal="center" vertical="center" wrapText="1"/>
    </xf>
    <xf numFmtId="164" fontId="69" fillId="4" borderId="7" xfId="69" applyFont="1" applyFill="1" applyBorder="1" applyAlignment="1">
      <alignment horizontal="center" vertical="center" wrapText="1"/>
    </xf>
    <xf numFmtId="164" fontId="69" fillId="4" borderId="6" xfId="69" applyFont="1" applyFill="1" applyBorder="1" applyAlignment="1">
      <alignment horizontal="center" vertical="center" wrapText="1"/>
    </xf>
    <xf numFmtId="2" fontId="69" fillId="4" borderId="4" xfId="69" applyNumberFormat="1" applyFont="1" applyFill="1" applyBorder="1" applyAlignment="1">
      <alignment horizontal="center" vertical="center" wrapText="1"/>
    </xf>
    <xf numFmtId="164" fontId="55" fillId="4" borderId="7" xfId="69" applyFont="1" applyFill="1" applyBorder="1" applyAlignment="1">
      <alignment horizontal="center" vertical="center" wrapText="1"/>
    </xf>
    <xf numFmtId="164" fontId="55" fillId="4" borderId="10" xfId="69" applyFont="1" applyFill="1" applyBorder="1" applyAlignment="1">
      <alignment horizontal="center" vertical="center" wrapText="1"/>
    </xf>
    <xf numFmtId="164" fontId="55" fillId="4" borderId="6" xfId="69" applyFont="1" applyFill="1" applyBorder="1" applyAlignment="1">
      <alignment horizontal="center" vertical="center" wrapText="1"/>
    </xf>
    <xf numFmtId="0" fontId="55" fillId="4" borderId="7" xfId="10" applyFont="1" applyFill="1" applyBorder="1" applyAlignment="1">
      <alignment horizontal="center" vertical="center" wrapText="1"/>
    </xf>
    <xf numFmtId="0" fontId="55" fillId="4" borderId="10" xfId="10" applyFont="1" applyFill="1" applyBorder="1" applyAlignment="1">
      <alignment horizontal="center" vertical="center" wrapText="1"/>
    </xf>
    <xf numFmtId="0" fontId="55" fillId="4" borderId="6" xfId="10" applyFont="1" applyFill="1" applyBorder="1" applyAlignment="1">
      <alignment horizontal="center" vertical="center" wrapText="1"/>
    </xf>
    <xf numFmtId="164" fontId="55" fillId="4" borderId="4" xfId="69" applyFont="1" applyFill="1" applyBorder="1" applyAlignment="1">
      <alignment horizontal="center" vertical="center" wrapText="1"/>
    </xf>
    <xf numFmtId="0" fontId="55" fillId="4" borderId="4" xfId="10" applyFont="1" applyFill="1" applyBorder="1" applyAlignment="1">
      <alignment horizontal="center" vertical="center" wrapText="1"/>
    </xf>
    <xf numFmtId="188" fontId="55" fillId="4" borderId="4" xfId="10" applyNumberFormat="1" applyFont="1" applyFill="1" applyBorder="1" applyAlignment="1">
      <alignment horizontal="center" vertical="center" wrapText="1"/>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wrapText="1"/>
    </xf>
    <xf numFmtId="0" fontId="25" fillId="0" borderId="4" xfId="10" applyFont="1" applyBorder="1" applyAlignment="1">
      <alignment horizontal="center" wrapText="1"/>
    </xf>
    <xf numFmtId="0" fontId="8" fillId="4" borderId="4" xfId="31" applyFont="1" applyFill="1" applyBorder="1" applyAlignment="1">
      <alignment horizontal="center" wrapText="1"/>
    </xf>
    <xf numFmtId="0" fontId="17" fillId="0" borderId="4" xfId="31" applyBorder="1" applyAlignment="1">
      <alignment horizontal="center" wrapText="1"/>
    </xf>
    <xf numFmtId="0" fontId="7" fillId="6" borderId="0" xfId="68" applyFont="1" applyFill="1" applyAlignment="1">
      <alignment horizontal="left" vertical="center"/>
    </xf>
    <xf numFmtId="0" fontId="8" fillId="4" borderId="5" xfId="31" applyFont="1" applyFill="1" applyBorder="1" applyAlignment="1">
      <alignment horizontal="center" vertical="center" wrapText="1"/>
    </xf>
    <xf numFmtId="0" fontId="8" fillId="4" borderId="3" xfId="31" applyFont="1" applyFill="1" applyBorder="1" applyAlignment="1">
      <alignment horizontal="center" vertical="center" wrapText="1"/>
    </xf>
    <xf numFmtId="0" fontId="8" fillId="4" borderId="8" xfId="31" applyFont="1" applyFill="1" applyBorder="1" applyAlignment="1">
      <alignment horizontal="center" vertical="center" wrapText="1"/>
    </xf>
    <xf numFmtId="0" fontId="8" fillId="4" borderId="5" xfId="31" applyFont="1" applyFill="1" applyBorder="1" applyAlignment="1">
      <alignment horizontal="center" wrapText="1"/>
    </xf>
    <xf numFmtId="0" fontId="8" fillId="4" borderId="3" xfId="31" applyFont="1" applyFill="1" applyBorder="1" applyAlignment="1">
      <alignment horizontal="center" wrapText="1"/>
    </xf>
    <xf numFmtId="0" fontId="8" fillId="4" borderId="8" xfId="31" applyFont="1" applyFill="1" applyBorder="1" applyAlignment="1">
      <alignment horizontal="center" wrapText="1"/>
    </xf>
    <xf numFmtId="0" fontId="8" fillId="4" borderId="5" xfId="10" applyFont="1" applyFill="1" applyBorder="1" applyAlignment="1">
      <alignment horizontal="center" vertical="center" wrapText="1"/>
    </xf>
    <xf numFmtId="0" fontId="8" fillId="4" borderId="3" xfId="10" applyFont="1" applyFill="1" applyBorder="1" applyAlignment="1">
      <alignment horizontal="center" vertical="center" wrapText="1"/>
    </xf>
    <xf numFmtId="0" fontId="8" fillId="4" borderId="8" xfId="10" applyFont="1" applyFill="1" applyBorder="1" applyAlignment="1">
      <alignment horizontal="center" vertical="center" wrapText="1"/>
    </xf>
    <xf numFmtId="176" fontId="7" fillId="5" borderId="0" xfId="69" applyNumberFormat="1" applyFont="1" applyFill="1" applyBorder="1" applyAlignment="1">
      <alignment horizontal="left" vertical="top" wrapText="1"/>
    </xf>
    <xf numFmtId="0" fontId="8" fillId="4" borderId="4" xfId="14" applyNumberFormat="1" applyFont="1" applyFill="1" applyBorder="1" applyAlignment="1">
      <alignment horizontal="center" vertical="center" wrapText="1"/>
    </xf>
    <xf numFmtId="176" fontId="8" fillId="4" borderId="7" xfId="69" applyNumberFormat="1" applyFont="1" applyFill="1" applyBorder="1" applyAlignment="1">
      <alignment horizontal="center" vertical="center" wrapText="1"/>
    </xf>
    <xf numFmtId="176" fontId="8" fillId="4" borderId="10" xfId="69" applyNumberFormat="1" applyFont="1" applyFill="1" applyBorder="1" applyAlignment="1">
      <alignment horizontal="center" vertical="center" wrapText="1"/>
    </xf>
    <xf numFmtId="176" fontId="8" fillId="4" borderId="6" xfId="69" applyNumberFormat="1" applyFont="1" applyFill="1" applyBorder="1" applyAlignment="1">
      <alignment horizontal="center" vertical="center" wrapText="1"/>
    </xf>
    <xf numFmtId="0" fontId="8" fillId="4" borderId="7" xfId="14" applyNumberFormat="1" applyFont="1" applyFill="1" applyBorder="1" applyAlignment="1">
      <alignment horizontal="center" vertical="center" wrapText="1"/>
    </xf>
    <xf numFmtId="0" fontId="8" fillId="4" borderId="10" xfId="14" applyNumberFormat="1" applyFont="1" applyFill="1" applyBorder="1" applyAlignment="1">
      <alignment horizontal="center" vertical="center" wrapText="1"/>
    </xf>
    <xf numFmtId="0" fontId="8" fillId="4" borderId="6" xfId="14" applyNumberFormat="1" applyFont="1" applyFill="1" applyBorder="1" applyAlignment="1">
      <alignment horizontal="center" vertical="center" wrapText="1"/>
    </xf>
    <xf numFmtId="176" fontId="8" fillId="4" borderId="4" xfId="69" applyNumberFormat="1" applyFont="1" applyFill="1" applyBorder="1" applyAlignment="1">
      <alignment horizontal="center" vertical="center" wrapText="1"/>
    </xf>
    <xf numFmtId="0" fontId="7" fillId="0" borderId="0" xfId="14" applyFont="1" applyAlignment="1">
      <alignment horizontal="left" vertical="center" wrapText="1"/>
    </xf>
    <xf numFmtId="0" fontId="12" fillId="0" borderId="0" xfId="14" applyFont="1" applyAlignment="1">
      <alignment horizontal="center" vertical="center" wrapText="1"/>
    </xf>
    <xf numFmtId="0" fontId="8" fillId="4" borderId="7" xfId="14" applyFont="1" applyFill="1" applyBorder="1" applyAlignment="1">
      <alignment horizontal="center" vertical="center"/>
    </xf>
    <xf numFmtId="0" fontId="8" fillId="4" borderId="6" xfId="14" applyFont="1" applyFill="1" applyBorder="1" applyAlignment="1">
      <alignment horizontal="center" vertical="center"/>
    </xf>
    <xf numFmtId="0" fontId="17" fillId="0" borderId="0" xfId="10" applyFill="1" applyAlignment="1">
      <alignment horizontal="center" vertical="center"/>
    </xf>
    <xf numFmtId="0" fontId="8" fillId="4" borderId="4" xfId="10" applyFont="1" applyFill="1" applyBorder="1" applyAlignment="1">
      <alignment horizontal="center"/>
    </xf>
    <xf numFmtId="0" fontId="10" fillId="4" borderId="4" xfId="14" applyFont="1" applyFill="1" applyBorder="1" applyAlignment="1">
      <alignment horizontal="center" vertical="center"/>
    </xf>
    <xf numFmtId="0" fontId="8" fillId="4" borderId="4" xfId="10" applyFont="1" applyFill="1" applyBorder="1" applyAlignment="1">
      <alignment horizontal="center" vertical="top" wrapText="1"/>
    </xf>
    <xf numFmtId="0" fontId="17" fillId="0" borderId="4" xfId="10" applyBorder="1"/>
    <xf numFmtId="0" fontId="8" fillId="0" borderId="0" xfId="10" applyFont="1" applyBorder="1" applyAlignment="1">
      <alignment horizontal="center" vertical="top"/>
    </xf>
    <xf numFmtId="0" fontId="9" fillId="0" borderId="0" xfId="10" applyFont="1" applyAlignment="1">
      <alignment horizontal="center" vertical="center"/>
    </xf>
    <xf numFmtId="0" fontId="9" fillId="6" borderId="0" xfId="10" applyFont="1" applyFill="1" applyAlignment="1">
      <alignment horizontal="center" vertical="center"/>
    </xf>
    <xf numFmtId="0" fontId="9" fillId="7" borderId="4" xfId="10" applyFont="1" applyFill="1" applyBorder="1" applyAlignment="1">
      <alignment horizontal="center" vertical="center" wrapText="1"/>
    </xf>
    <xf numFmtId="0" fontId="8" fillId="0" borderId="0" xfId="10" applyFont="1" applyAlignment="1">
      <alignment horizontal="center" vertical="center" wrapText="1"/>
    </xf>
    <xf numFmtId="0" fontId="91" fillId="0" borderId="0" xfId="14" applyFont="1" applyAlignment="1">
      <alignment horizontal="left" vertical="center" wrapText="1"/>
    </xf>
    <xf numFmtId="0" fontId="8" fillId="0" borderId="0" xfId="10" applyFont="1" applyBorder="1" applyAlignment="1">
      <alignment horizontal="center" vertical="center" wrapText="1"/>
    </xf>
    <xf numFmtId="0" fontId="7" fillId="0" borderId="9" xfId="10" applyFont="1" applyBorder="1" applyAlignment="1">
      <alignment horizontal="center" vertical="center" wrapText="1"/>
    </xf>
    <xf numFmtId="0" fontId="7" fillId="0" borderId="11" xfId="10" applyFont="1" applyBorder="1" applyAlignment="1">
      <alignment horizontal="center" vertical="center" wrapText="1"/>
    </xf>
    <xf numFmtId="0" fontId="7" fillId="0" borderId="13" xfId="10" applyFont="1" applyBorder="1" applyAlignment="1">
      <alignment horizontal="center" vertical="center" wrapText="1"/>
    </xf>
    <xf numFmtId="0" fontId="7" fillId="0" borderId="12"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14" xfId="10" applyFont="1" applyBorder="1" applyAlignment="1">
      <alignment horizontal="center" vertical="center" wrapText="1"/>
    </xf>
    <xf numFmtId="0" fontId="7" fillId="0" borderId="15" xfId="10" applyFont="1" applyBorder="1" applyAlignment="1">
      <alignment horizontal="center" vertical="center" wrapText="1"/>
    </xf>
    <xf numFmtId="0" fontId="7" fillId="0" borderId="16" xfId="10" applyFont="1" applyBorder="1" applyAlignment="1">
      <alignment horizontal="center" vertical="center" wrapText="1"/>
    </xf>
    <xf numFmtId="0" fontId="7" fillId="0" borderId="17" xfId="10" applyFont="1" applyBorder="1" applyAlignment="1">
      <alignment horizontal="center" vertical="center" wrapText="1"/>
    </xf>
    <xf numFmtId="0" fontId="7" fillId="0" borderId="9" xfId="71" applyFont="1" applyBorder="1" applyAlignment="1">
      <alignment horizontal="center" vertical="center"/>
    </xf>
    <xf numFmtId="0" fontId="7" fillId="0" borderId="11" xfId="71" applyFont="1" applyBorder="1" applyAlignment="1">
      <alignment horizontal="center" vertical="center"/>
    </xf>
    <xf numFmtId="0" fontId="7" fillId="0" borderId="13" xfId="71" applyFont="1" applyBorder="1" applyAlignment="1">
      <alignment horizontal="center" vertical="center"/>
    </xf>
    <xf numFmtId="0" fontId="7" fillId="0" borderId="12" xfId="71" applyFont="1" applyBorder="1" applyAlignment="1">
      <alignment horizontal="center" vertical="center"/>
    </xf>
    <xf numFmtId="0" fontId="7" fillId="0" borderId="0" xfId="71" applyFont="1" applyBorder="1" applyAlignment="1">
      <alignment horizontal="center" vertical="center"/>
    </xf>
    <xf numFmtId="0" fontId="7" fillId="0" borderId="14" xfId="71" applyFont="1" applyBorder="1" applyAlignment="1">
      <alignment horizontal="center" vertical="center"/>
    </xf>
    <xf numFmtId="0" fontId="7" fillId="0" borderId="15" xfId="71" applyFont="1" applyBorder="1" applyAlignment="1">
      <alignment horizontal="center" vertical="center"/>
    </xf>
    <xf numFmtId="0" fontId="7" fillId="0" borderId="16" xfId="71" applyFont="1" applyBorder="1" applyAlignment="1">
      <alignment horizontal="center" vertical="center"/>
    </xf>
    <xf numFmtId="0" fontId="7" fillId="0" borderId="17" xfId="71" applyFont="1" applyBorder="1" applyAlignment="1">
      <alignment horizontal="center" vertical="center"/>
    </xf>
    <xf numFmtId="0" fontId="8" fillId="0" borderId="9" xfId="35" applyFont="1" applyBorder="1" applyAlignment="1">
      <alignment horizontal="center" vertical="top"/>
    </xf>
    <xf numFmtId="0" fontId="8" fillId="0" borderId="11" xfId="35" applyFont="1" applyBorder="1" applyAlignment="1">
      <alignment horizontal="center" vertical="top"/>
    </xf>
    <xf numFmtId="0" fontId="8" fillId="0" borderId="13" xfId="35" applyFont="1" applyBorder="1" applyAlignment="1">
      <alignment horizontal="center" vertical="top"/>
    </xf>
    <xf numFmtId="0" fontId="8" fillId="0" borderId="12" xfId="35" applyFont="1" applyBorder="1" applyAlignment="1">
      <alignment horizontal="center" vertical="top"/>
    </xf>
    <xf numFmtId="0" fontId="8" fillId="0" borderId="0" xfId="35" applyFont="1" applyBorder="1" applyAlignment="1">
      <alignment horizontal="center" vertical="top"/>
    </xf>
    <xf numFmtId="0" fontId="8" fillId="0" borderId="14" xfId="35" applyFont="1" applyBorder="1" applyAlignment="1">
      <alignment horizontal="center" vertical="top"/>
    </xf>
    <xf numFmtId="0" fontId="8" fillId="0" borderId="15" xfId="35" applyFont="1" applyBorder="1" applyAlignment="1">
      <alignment horizontal="center" vertical="top"/>
    </xf>
    <xf numFmtId="0" fontId="8" fillId="0" borderId="16" xfId="35" applyFont="1" applyBorder="1" applyAlignment="1">
      <alignment horizontal="center" vertical="top"/>
    </xf>
    <xf numFmtId="0" fontId="8" fillId="0" borderId="17" xfId="35" applyFont="1" applyBorder="1" applyAlignment="1">
      <alignment horizontal="center" vertical="top"/>
    </xf>
    <xf numFmtId="0" fontId="8" fillId="4" borderId="7" xfId="35" applyFont="1" applyFill="1" applyBorder="1" applyAlignment="1">
      <alignment horizontal="left" vertical="center" wrapText="1"/>
    </xf>
    <xf numFmtId="0" fontId="8" fillId="4" borderId="10" xfId="35" applyFont="1" applyFill="1" applyBorder="1" applyAlignment="1">
      <alignment horizontal="left" vertical="center" wrapText="1"/>
    </xf>
    <xf numFmtId="0" fontId="7" fillId="0" borderId="10" xfId="71" applyFont="1" applyBorder="1" applyAlignment="1">
      <alignment horizontal="left" vertical="center" wrapText="1"/>
    </xf>
    <xf numFmtId="0" fontId="7" fillId="0" borderId="6" xfId="71" applyFont="1" applyBorder="1" applyAlignment="1">
      <alignment horizontal="left" vertical="center" wrapText="1"/>
    </xf>
    <xf numFmtId="0" fontId="8" fillId="4" borderId="6" xfId="35" applyFont="1" applyFill="1" applyBorder="1" applyAlignment="1">
      <alignment horizontal="left" vertical="center" wrapText="1"/>
    </xf>
    <xf numFmtId="0" fontId="8" fillId="4" borderId="5" xfId="35" applyFont="1" applyFill="1" applyBorder="1" applyAlignment="1">
      <alignment horizontal="center" vertical="center"/>
    </xf>
    <xf numFmtId="0" fontId="8" fillId="4" borderId="3" xfId="35" applyFont="1" applyFill="1" applyBorder="1" applyAlignment="1">
      <alignment horizontal="center" vertical="center"/>
    </xf>
    <xf numFmtId="0" fontId="8" fillId="4" borderId="8" xfId="35" applyFont="1" applyFill="1" applyBorder="1" applyAlignment="1">
      <alignment horizontal="center" vertical="center"/>
    </xf>
    <xf numFmtId="2" fontId="8" fillId="4" borderId="7" xfId="35" applyNumberFormat="1" applyFont="1" applyFill="1" applyBorder="1" applyAlignment="1">
      <alignment horizontal="center" vertical="top"/>
    </xf>
    <xf numFmtId="2" fontId="8" fillId="4" borderId="10" xfId="35" applyNumberFormat="1" applyFont="1" applyFill="1" applyBorder="1" applyAlignment="1">
      <alignment horizontal="center" vertical="top"/>
    </xf>
    <xf numFmtId="2" fontId="8" fillId="4" borderId="6" xfId="35" applyNumberFormat="1" applyFont="1" applyFill="1" applyBorder="1" applyAlignment="1">
      <alignment horizontal="center" vertical="top"/>
    </xf>
    <xf numFmtId="0" fontId="8" fillId="4" borderId="7" xfId="35" applyFont="1" applyFill="1" applyBorder="1" applyAlignment="1">
      <alignment horizontal="center" vertical="top" wrapText="1"/>
    </xf>
    <xf numFmtId="0" fontId="8" fillId="4" borderId="10" xfId="35" applyFont="1" applyFill="1" applyBorder="1" applyAlignment="1">
      <alignment horizontal="center" vertical="top" wrapText="1"/>
    </xf>
    <xf numFmtId="0" fontId="8" fillId="4" borderId="6" xfId="35" applyFont="1" applyFill="1" applyBorder="1" applyAlignment="1">
      <alignment horizontal="center" vertical="top" wrapText="1"/>
    </xf>
    <xf numFmtId="0" fontId="8" fillId="4" borderId="4" xfId="35" applyFont="1" applyFill="1" applyBorder="1" applyAlignment="1">
      <alignment horizontal="center" vertical="center" wrapText="1"/>
    </xf>
    <xf numFmtId="0" fontId="7" fillId="0" borderId="9" xfId="71" applyFont="1" applyBorder="1" applyAlignment="1">
      <alignment horizontal="center" vertical="center" wrapText="1"/>
    </xf>
    <xf numFmtId="0" fontId="7" fillId="0" borderId="11" xfId="71" applyFont="1" applyBorder="1" applyAlignment="1">
      <alignment horizontal="center" vertical="center" wrapText="1"/>
    </xf>
    <xf numFmtId="0" fontId="7" fillId="0" borderId="19" xfId="71" applyFont="1" applyBorder="1" applyAlignment="1">
      <alignment horizontal="center" vertical="center" wrapText="1"/>
    </xf>
    <xf numFmtId="0" fontId="7" fillId="0" borderId="12" xfId="71" applyFont="1" applyBorder="1" applyAlignment="1">
      <alignment horizontal="center" vertical="center" wrapText="1"/>
    </xf>
    <xf numFmtId="0" fontId="7" fillId="0" borderId="0" xfId="71" applyFont="1" applyBorder="1" applyAlignment="1">
      <alignment horizontal="center" vertical="center" wrapText="1"/>
    </xf>
    <xf numFmtId="0" fontId="7" fillId="0" borderId="20" xfId="71" applyFont="1" applyBorder="1" applyAlignment="1">
      <alignment horizontal="center" vertical="center" wrapText="1"/>
    </xf>
    <xf numFmtId="0" fontId="7" fillId="0" borderId="22" xfId="71" applyFont="1" applyBorder="1" applyAlignment="1">
      <alignment horizontal="center" vertical="center" wrapText="1"/>
    </xf>
    <xf numFmtId="0" fontId="7" fillId="0" borderId="23" xfId="71" applyFont="1" applyBorder="1" applyAlignment="1">
      <alignment horizontal="center" vertical="center" wrapText="1"/>
    </xf>
    <xf numFmtId="0" fontId="7" fillId="0" borderId="24" xfId="71" applyFont="1" applyBorder="1" applyAlignment="1">
      <alignment horizontal="center" vertical="center" wrapText="1"/>
    </xf>
    <xf numFmtId="0" fontId="8" fillId="0" borderId="9"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13"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14" xfId="10" applyFont="1" applyBorder="1" applyAlignment="1">
      <alignment horizontal="center" vertical="center" wrapText="1"/>
    </xf>
    <xf numFmtId="0" fontId="8" fillId="0" borderId="15" xfId="10" applyFont="1" applyBorder="1" applyAlignment="1">
      <alignment horizontal="center" vertical="center" wrapText="1"/>
    </xf>
    <xf numFmtId="0" fontId="8" fillId="0" borderId="16" xfId="10" applyFont="1" applyBorder="1" applyAlignment="1">
      <alignment horizontal="center" vertical="center" wrapText="1"/>
    </xf>
    <xf numFmtId="0" fontId="8" fillId="0" borderId="17" xfId="10" applyFont="1" applyBorder="1" applyAlignment="1">
      <alignment horizontal="center" vertical="center" wrapText="1"/>
    </xf>
    <xf numFmtId="0" fontId="8" fillId="4" borderId="5" xfId="10" applyFont="1" applyFill="1" applyBorder="1" applyAlignment="1">
      <alignment horizontal="center" vertical="top" wrapText="1"/>
    </xf>
    <xf numFmtId="0" fontId="8" fillId="4" borderId="3" xfId="10" applyFont="1" applyFill="1" applyBorder="1" applyAlignment="1">
      <alignment horizontal="center" vertical="top" wrapText="1"/>
    </xf>
    <xf numFmtId="0" fontId="8" fillId="4" borderId="8" xfId="10" applyFont="1" applyFill="1" applyBorder="1" applyAlignment="1">
      <alignment horizontal="center" vertical="top" wrapText="1"/>
    </xf>
    <xf numFmtId="0" fontId="7" fillId="0" borderId="0" xfId="10" applyFont="1" applyAlignment="1">
      <alignment horizontal="left" wrapText="1"/>
    </xf>
    <xf numFmtId="0" fontId="8" fillId="0" borderId="0" xfId="10" applyFont="1" applyAlignment="1">
      <alignment horizontal="center" vertical="center"/>
    </xf>
    <xf numFmtId="0" fontId="8" fillId="0" borderId="0" xfId="71" applyFont="1" applyAlignment="1">
      <alignment horizontal="center" vertical="center"/>
    </xf>
    <xf numFmtId="0" fontId="8" fillId="0" borderId="7" xfId="10" quotePrefix="1" applyFont="1" applyBorder="1" applyAlignment="1">
      <alignment horizontal="center" vertical="center"/>
    </xf>
    <xf numFmtId="0" fontId="8" fillId="0" borderId="10" xfId="10" quotePrefix="1" applyFont="1" applyBorder="1" applyAlignment="1">
      <alignment horizontal="center" vertical="center"/>
    </xf>
    <xf numFmtId="0" fontId="8" fillId="0" borderId="6" xfId="10" quotePrefix="1" applyFont="1" applyBorder="1" applyAlignment="1">
      <alignment horizontal="center" vertical="center"/>
    </xf>
    <xf numFmtId="0" fontId="8" fillId="4" borderId="5" xfId="35" applyFont="1" applyFill="1" applyBorder="1" applyAlignment="1">
      <alignment horizontal="center" vertical="top" wrapText="1"/>
    </xf>
    <xf numFmtId="0" fontId="8" fillId="4" borderId="8" xfId="35" applyFont="1" applyFill="1" applyBorder="1" applyAlignment="1">
      <alignment horizontal="center" vertical="top" wrapText="1"/>
    </xf>
    <xf numFmtId="0" fontId="7" fillId="0" borderId="9" xfId="35" applyFont="1" applyBorder="1" applyAlignment="1">
      <alignment horizontal="center" vertical="center"/>
    </xf>
    <xf numFmtId="0" fontId="7" fillId="0" borderId="11" xfId="35" applyFont="1" applyBorder="1" applyAlignment="1">
      <alignment horizontal="center" vertical="center"/>
    </xf>
    <xf numFmtId="0" fontId="7" fillId="0" borderId="13" xfId="35" applyFont="1" applyBorder="1" applyAlignment="1">
      <alignment horizontal="center" vertical="center"/>
    </xf>
    <xf numFmtId="0" fontId="7" fillId="0" borderId="12" xfId="35" applyFont="1" applyBorder="1" applyAlignment="1">
      <alignment horizontal="center" vertical="center"/>
    </xf>
    <xf numFmtId="0" fontId="7" fillId="0" borderId="0" xfId="35" applyFont="1" applyBorder="1" applyAlignment="1">
      <alignment horizontal="center" vertical="center"/>
    </xf>
    <xf numFmtId="0" fontId="7" fillId="0" borderId="14" xfId="35" applyFont="1" applyBorder="1" applyAlignment="1">
      <alignment horizontal="center" vertical="center"/>
    </xf>
    <xf numFmtId="0" fontId="7" fillId="0" borderId="22" xfId="35" applyFont="1" applyBorder="1" applyAlignment="1">
      <alignment horizontal="center" vertical="center"/>
    </xf>
    <xf numFmtId="0" fontId="7" fillId="0" borderId="23" xfId="35" applyFont="1" applyBorder="1" applyAlignment="1">
      <alignment horizontal="center" vertical="center"/>
    </xf>
    <xf numFmtId="0" fontId="7" fillId="0" borderId="27" xfId="35" applyFont="1" applyBorder="1" applyAlignment="1">
      <alignment horizontal="center" vertical="center"/>
    </xf>
    <xf numFmtId="0" fontId="8" fillId="7" borderId="7" xfId="71" applyFont="1" applyFill="1" applyBorder="1" applyAlignment="1">
      <alignment horizontal="center" vertical="top" wrapText="1"/>
    </xf>
    <xf numFmtId="0" fontId="8" fillId="7" borderId="10" xfId="71" applyFont="1" applyFill="1" applyBorder="1" applyAlignment="1">
      <alignment horizontal="center" vertical="top" wrapText="1"/>
    </xf>
    <xf numFmtId="0" fontId="8" fillId="7" borderId="6" xfId="71" applyFont="1" applyFill="1" applyBorder="1" applyAlignment="1">
      <alignment horizontal="center" vertical="top" wrapText="1"/>
    </xf>
    <xf numFmtId="0" fontId="8" fillId="7" borderId="4" xfId="71" applyFont="1" applyFill="1" applyBorder="1" applyAlignment="1">
      <alignment horizontal="center"/>
    </xf>
    <xf numFmtId="0" fontId="38" fillId="12" borderId="7" xfId="79" applyFont="1" applyFill="1" applyBorder="1" applyAlignment="1">
      <alignment horizontal="center" vertical="center" wrapText="1"/>
    </xf>
    <xf numFmtId="0" fontId="38" fillId="12" borderId="6" xfId="79" applyFont="1" applyFill="1" applyBorder="1" applyAlignment="1">
      <alignment horizontal="center" vertical="center" wrapText="1"/>
    </xf>
    <xf numFmtId="0" fontId="40" fillId="12" borderId="5" xfId="79" applyFont="1" applyFill="1" applyBorder="1" applyAlignment="1">
      <alignment horizontal="center"/>
    </xf>
    <xf numFmtId="0" fontId="40" fillId="12" borderId="3" xfId="79" applyFont="1" applyFill="1" applyBorder="1" applyAlignment="1">
      <alignment horizontal="center"/>
    </xf>
    <xf numFmtId="0" fontId="40" fillId="12" borderId="8" xfId="79" applyFont="1" applyFill="1" applyBorder="1" applyAlignment="1">
      <alignment horizontal="center"/>
    </xf>
    <xf numFmtId="0" fontId="8" fillId="6" borderId="0" xfId="10" applyFont="1" applyFill="1" applyAlignment="1">
      <alignment horizontal="center" vertical="center"/>
    </xf>
    <xf numFmtId="0" fontId="38" fillId="12" borderId="7" xfId="79" applyFont="1" applyFill="1" applyBorder="1" applyAlignment="1">
      <alignment horizontal="center" vertical="center"/>
    </xf>
    <xf numFmtId="0" fontId="38" fillId="12" borderId="6" xfId="79" applyFont="1" applyFill="1" applyBorder="1" applyAlignment="1">
      <alignment horizontal="center" vertical="center"/>
    </xf>
    <xf numFmtId="0" fontId="39" fillId="0" borderId="0" xfId="14" applyFont="1" applyAlignment="1">
      <alignment horizontal="left" vertical="center"/>
    </xf>
    <xf numFmtId="0" fontId="7" fillId="0" borderId="7" xfId="14" applyFont="1" applyBorder="1" applyAlignment="1">
      <alignment horizontal="center" vertical="center"/>
    </xf>
    <xf numFmtId="0" fontId="7" fillId="0" borderId="10" xfId="14" applyFont="1" applyBorder="1" applyAlignment="1">
      <alignment horizontal="center" vertical="center"/>
    </xf>
    <xf numFmtId="0" fontId="7" fillId="0" borderId="6" xfId="14" applyFont="1" applyBorder="1" applyAlignment="1">
      <alignment horizontal="center" vertical="center"/>
    </xf>
    <xf numFmtId="0" fontId="30" fillId="0" borderId="7" xfId="19" applyFont="1" applyBorder="1" applyAlignment="1">
      <alignment horizontal="center" vertical="center"/>
    </xf>
    <xf numFmtId="0" fontId="30" fillId="0" borderId="10" xfId="19" applyFont="1" applyBorder="1" applyAlignment="1">
      <alignment horizontal="center" vertical="center"/>
    </xf>
    <xf numFmtId="0" fontId="30" fillId="0" borderId="6" xfId="19" applyFont="1" applyBorder="1" applyAlignment="1">
      <alignment horizontal="center" vertical="center"/>
    </xf>
    <xf numFmtId="0" fontId="29" fillId="0" borderId="9" xfId="19" applyFont="1" applyFill="1" applyBorder="1" applyAlignment="1">
      <alignment horizontal="center" vertical="center"/>
    </xf>
    <xf numFmtId="0" fontId="29" fillId="0" borderId="11" xfId="19" applyFont="1" applyFill="1" applyBorder="1" applyAlignment="1">
      <alignment horizontal="center" vertical="center"/>
    </xf>
    <xf numFmtId="0" fontId="29" fillId="0" borderId="13" xfId="19" applyFont="1" applyFill="1" applyBorder="1" applyAlignment="1">
      <alignment horizontal="center" vertical="center"/>
    </xf>
    <xf numFmtId="0" fontId="29" fillId="0" borderId="12" xfId="19" applyFont="1" applyFill="1" applyBorder="1" applyAlignment="1">
      <alignment horizontal="center" vertical="center"/>
    </xf>
    <xf numFmtId="0" fontId="29" fillId="0" borderId="0" xfId="19" applyFont="1" applyFill="1" applyBorder="1" applyAlignment="1">
      <alignment horizontal="center" vertical="center"/>
    </xf>
    <xf numFmtId="0" fontId="29" fillId="0" borderId="14" xfId="19" applyFont="1" applyFill="1" applyBorder="1" applyAlignment="1">
      <alignment horizontal="center" vertical="center"/>
    </xf>
    <xf numFmtId="0" fontId="29" fillId="0" borderId="15" xfId="19" applyFont="1" applyFill="1" applyBorder="1" applyAlignment="1">
      <alignment horizontal="center" vertical="center"/>
    </xf>
    <xf numFmtId="0" fontId="29" fillId="0" borderId="16" xfId="19" applyFont="1" applyFill="1" applyBorder="1" applyAlignment="1">
      <alignment horizontal="center" vertical="center"/>
    </xf>
    <xf numFmtId="0" fontId="29" fillId="0" borderId="17" xfId="19" applyFont="1" applyFill="1" applyBorder="1" applyAlignment="1">
      <alignment horizontal="center"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8" fillId="7" borderId="7" xfId="68" applyFont="1" applyFill="1" applyBorder="1" applyAlignment="1">
      <alignment horizontal="center" vertical="center"/>
    </xf>
    <xf numFmtId="0" fontId="8" fillId="7" borderId="6" xfId="68" applyFont="1" applyFill="1" applyBorder="1" applyAlignment="1">
      <alignment horizontal="center" vertical="center"/>
    </xf>
    <xf numFmtId="0" fontId="8" fillId="7" borderId="5" xfId="31" applyFont="1" applyFill="1" applyBorder="1" applyAlignment="1">
      <alignment horizontal="center" vertical="center" wrapText="1"/>
    </xf>
    <xf numFmtId="0" fontId="8" fillId="7" borderId="3" xfId="31" applyFont="1" applyFill="1" applyBorder="1" applyAlignment="1">
      <alignment horizontal="center" vertical="center" wrapText="1"/>
    </xf>
    <xf numFmtId="0" fontId="8" fillId="7" borderId="8" xfId="31" applyFont="1" applyFill="1" applyBorder="1" applyAlignment="1">
      <alignment horizontal="center" vertical="center" wrapText="1"/>
    </xf>
    <xf numFmtId="0" fontId="8"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8"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8" fillId="4" borderId="10" xfId="10" applyFont="1" applyFill="1" applyBorder="1" applyAlignment="1">
      <alignment horizontal="center" vertical="center"/>
    </xf>
  </cellXfs>
  <cellStyles count="91">
    <cellStyle name="Body" xfId="1" xr:uid="{00000000-0005-0000-0000-000000000000}"/>
    <cellStyle name="Comma" xfId="69" builtinId="3"/>
    <cellStyle name="Comma  - Style1" xfId="2" xr:uid="{00000000-0005-0000-0000-000002000000}"/>
    <cellStyle name="Comma 10" xfId="73" xr:uid="{00000000-0005-0000-0000-000003000000}"/>
    <cellStyle name="Comma 10 2" xfId="86" xr:uid="{00000000-0005-0000-0000-000004000000}"/>
    <cellStyle name="Comma 10 3" xfId="88" xr:uid="{00000000-0005-0000-0000-000005000000}"/>
    <cellStyle name="Comma 11" xfId="83" xr:uid="{00000000-0005-0000-0000-000006000000}"/>
    <cellStyle name="Comma 11 2" xfId="20" xr:uid="{00000000-0005-0000-0000-000007000000}"/>
    <cellStyle name="Comma 11 2 2" xfId="90" xr:uid="{00000000-0005-0000-0000-000008000000}"/>
    <cellStyle name="Comma 2" xfId="25" xr:uid="{00000000-0005-0000-0000-000009000000}"/>
    <cellStyle name="Comma 2 2" xfId="26" xr:uid="{00000000-0005-0000-0000-00000A000000}"/>
    <cellStyle name="Comma 2 2 2" xfId="64" xr:uid="{00000000-0005-0000-0000-00000B000000}"/>
    <cellStyle name="Comma 2 2 3" xfId="87" xr:uid="{00000000-0005-0000-0000-00000C000000}"/>
    <cellStyle name="Comma 2 3" xfId="27" xr:uid="{00000000-0005-0000-0000-00000D000000}"/>
    <cellStyle name="Comma 2 4" xfId="57" xr:uid="{00000000-0005-0000-0000-00000E000000}"/>
    <cellStyle name="Comma 3" xfId="28" xr:uid="{00000000-0005-0000-0000-00000F000000}"/>
    <cellStyle name="Comma 3 2" xfId="63" xr:uid="{00000000-0005-0000-0000-000010000000}"/>
    <cellStyle name="Comma 3 2 3" xfId="80" xr:uid="{00000000-0005-0000-0000-000011000000}"/>
    <cellStyle name="Comma 4" xfId="29" xr:uid="{00000000-0005-0000-0000-000012000000}"/>
    <cellStyle name="Comma 4 2" xfId="65" xr:uid="{00000000-0005-0000-0000-000013000000}"/>
    <cellStyle name="Comma 4 2 3" xfId="81" xr:uid="{00000000-0005-0000-0000-000014000000}"/>
    <cellStyle name="Comma 5" xfId="30" xr:uid="{00000000-0005-0000-0000-000015000000}"/>
    <cellStyle name="Comma 6" xfId="49" xr:uid="{00000000-0005-0000-0000-000016000000}"/>
    <cellStyle name="Comma 6 2" xfId="50" xr:uid="{00000000-0005-0000-0000-000017000000}"/>
    <cellStyle name="Comma 6 3" xfId="51" xr:uid="{00000000-0005-0000-0000-000018000000}"/>
    <cellStyle name="Comma 6 4" xfId="52" xr:uid="{00000000-0005-0000-0000-000019000000}"/>
    <cellStyle name="Comma 6 5" xfId="77" xr:uid="{00000000-0005-0000-0000-00001A000000}"/>
    <cellStyle name="Comma 7" xfId="22" xr:uid="{00000000-0005-0000-0000-00001B000000}"/>
    <cellStyle name="Comma 8" xfId="66" xr:uid="{00000000-0005-0000-0000-00001C000000}"/>
    <cellStyle name="Comma 8 3" xfId="82" xr:uid="{00000000-0005-0000-0000-00001D000000}"/>
    <cellStyle name="Comma 9" xfId="72" xr:uid="{00000000-0005-0000-0000-00001E000000}"/>
    <cellStyle name="Curren - Style2" xfId="3" xr:uid="{00000000-0005-0000-0000-00001F000000}"/>
    <cellStyle name="Grey" xfId="4" xr:uid="{00000000-0005-0000-0000-000020000000}"/>
    <cellStyle name="Header1" xfId="5" xr:uid="{00000000-0005-0000-0000-000021000000}"/>
    <cellStyle name="Header2" xfId="6" xr:uid="{00000000-0005-0000-0000-000022000000}"/>
    <cellStyle name="Input [yellow]" xfId="7" xr:uid="{00000000-0005-0000-0000-000023000000}"/>
    <cellStyle name="no dec" xfId="8" xr:uid="{00000000-0005-0000-0000-000024000000}"/>
    <cellStyle name="Normal" xfId="0" builtinId="0"/>
    <cellStyle name="Normal - Style1" xfId="9" xr:uid="{00000000-0005-0000-0000-000026000000}"/>
    <cellStyle name="Normal 10" xfId="74" xr:uid="{00000000-0005-0000-0000-000027000000}"/>
    <cellStyle name="Normal 11" xfId="84" xr:uid="{00000000-0005-0000-0000-000028000000}"/>
    <cellStyle name="Normal 142" xfId="71" xr:uid="{00000000-0005-0000-0000-000029000000}"/>
    <cellStyle name="Normal 15" xfId="19" xr:uid="{00000000-0005-0000-0000-00002A000000}"/>
    <cellStyle name="Normal 15 2" xfId="89" xr:uid="{00000000-0005-0000-0000-00002B000000}"/>
    <cellStyle name="Normal 18" xfId="62" xr:uid="{00000000-0005-0000-0000-00002C000000}"/>
    <cellStyle name="Normal 18 3" xfId="79" xr:uid="{00000000-0005-0000-0000-00002D000000}"/>
    <cellStyle name="Normal 2" xfId="10" xr:uid="{00000000-0005-0000-0000-00002E000000}"/>
    <cellStyle name="Normal 2 2" xfId="11" xr:uid="{00000000-0005-0000-0000-00002F000000}"/>
    <cellStyle name="Normal 2 2 2" xfId="31" xr:uid="{00000000-0005-0000-0000-000030000000}"/>
    <cellStyle name="Normal 2 2 2 2" xfId="58" xr:uid="{00000000-0005-0000-0000-000031000000}"/>
    <cellStyle name="Normal 2 2_Working APR 2007-08 Mahagenco_Bhushan_1.3" xfId="32" xr:uid="{00000000-0005-0000-0000-000032000000}"/>
    <cellStyle name="Normal 2 3" xfId="12" xr:uid="{00000000-0005-0000-0000-000033000000}"/>
    <cellStyle name="Normal 2 4" xfId="53" xr:uid="{00000000-0005-0000-0000-000034000000}"/>
    <cellStyle name="Normal 2_ARR FINAL" xfId="33" xr:uid="{00000000-0005-0000-0000-000035000000}"/>
    <cellStyle name="Normal 3" xfId="13" xr:uid="{00000000-0005-0000-0000-000036000000}"/>
    <cellStyle name="Normal 3 2" xfId="34" xr:uid="{00000000-0005-0000-0000-000037000000}"/>
    <cellStyle name="Normal 3 2 2" xfId="59" xr:uid="{00000000-0005-0000-0000-000038000000}"/>
    <cellStyle name="Normal 39" xfId="23" xr:uid="{00000000-0005-0000-0000-000039000000}"/>
    <cellStyle name="Normal 4" xfId="35" xr:uid="{00000000-0005-0000-0000-00003A000000}"/>
    <cellStyle name="Normal 4 2" xfId="60" xr:uid="{00000000-0005-0000-0000-00003B000000}"/>
    <cellStyle name="Normal 5" xfId="36" xr:uid="{00000000-0005-0000-0000-00003C000000}"/>
    <cellStyle name="Normal 5 2" xfId="37" xr:uid="{00000000-0005-0000-0000-00003D000000}"/>
    <cellStyle name="Normal 6" xfId="38" xr:uid="{00000000-0005-0000-0000-00003E000000}"/>
    <cellStyle name="Normal 7" xfId="39" xr:uid="{00000000-0005-0000-0000-00003F000000}"/>
    <cellStyle name="Normal 8" xfId="54" xr:uid="{00000000-0005-0000-0000-000040000000}"/>
    <cellStyle name="Normal 9" xfId="55" xr:uid="{00000000-0005-0000-0000-000041000000}"/>
    <cellStyle name="Normal_FORMATS 5 YEAR ALOKE 2" xfId="14" xr:uid="{00000000-0005-0000-0000-000042000000}"/>
    <cellStyle name="Normal_FORMATS 5 YEAR ALOKE 2 2" xfId="68" xr:uid="{00000000-0005-0000-0000-000043000000}"/>
    <cellStyle name="Normal_FORMATS 5 YEAR ALOKE 3 2" xfId="15" xr:uid="{00000000-0005-0000-0000-000044000000}"/>
    <cellStyle name="Normal_FORMATS 5 YEAR ALOKE 4" xfId="78" xr:uid="{00000000-0005-0000-0000-000045000000}"/>
    <cellStyle name="Normal_Sheet1" xfId="76" xr:uid="{00000000-0005-0000-0000-000046000000}"/>
    <cellStyle name="Percent" xfId="70" builtinId="5"/>
    <cellStyle name="Percent [0]_#6 Temps &amp; Contractors" xfId="16" xr:uid="{00000000-0005-0000-0000-000048000000}"/>
    <cellStyle name="Percent [2]" xfId="17" xr:uid="{00000000-0005-0000-0000-000049000000}"/>
    <cellStyle name="Percent 2" xfId="40" xr:uid="{00000000-0005-0000-0000-00004A000000}"/>
    <cellStyle name="Percent 2 2" xfId="41" xr:uid="{00000000-0005-0000-0000-00004B000000}"/>
    <cellStyle name="Percent 2 3" xfId="61" xr:uid="{00000000-0005-0000-0000-00004C000000}"/>
    <cellStyle name="Percent 3" xfId="42" xr:uid="{00000000-0005-0000-0000-00004D000000}"/>
    <cellStyle name="Percent 3 2" xfId="43" xr:uid="{00000000-0005-0000-0000-00004E000000}"/>
    <cellStyle name="Percent 4" xfId="24" xr:uid="{00000000-0005-0000-0000-00004F000000}"/>
    <cellStyle name="Percent 41" xfId="21" xr:uid="{00000000-0005-0000-0000-000050000000}"/>
    <cellStyle name="Percent 5" xfId="44" xr:uid="{00000000-0005-0000-0000-000051000000}"/>
    <cellStyle name="Percent 5 2" xfId="45" xr:uid="{00000000-0005-0000-0000-000052000000}"/>
    <cellStyle name="Percent 5 3" xfId="46" xr:uid="{00000000-0005-0000-0000-000053000000}"/>
    <cellStyle name="Percent 6" xfId="47" xr:uid="{00000000-0005-0000-0000-000054000000}"/>
    <cellStyle name="Percent 6 2" xfId="48" xr:uid="{00000000-0005-0000-0000-000055000000}"/>
    <cellStyle name="Percent 7" xfId="67" xr:uid="{00000000-0005-0000-0000-000056000000}"/>
    <cellStyle name="Percent 8" xfId="75" xr:uid="{00000000-0005-0000-0000-000057000000}"/>
    <cellStyle name="Percent 9" xfId="85" xr:uid="{00000000-0005-0000-0000-000058000000}"/>
    <cellStyle name="Style 1" xfId="18" xr:uid="{00000000-0005-0000-0000-000059000000}"/>
    <cellStyle name="Style 2" xfId="56" xr:uid="{00000000-0005-0000-0000-00005A000000}"/>
  </cellStyles>
  <dxfs count="1054">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rgb="FFFFC000"/>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ill>
        <patternFill patternType="solid">
          <bgColor rgb="FFFFC000"/>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rgb="FFFFC000"/>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rgb="FFFFC000"/>
        </patternFill>
      </fill>
    </dxf>
    <dxf>
      <fill>
        <patternFill patternType="solid">
          <bgColor rgb="FFFFC000"/>
        </patternFill>
      </fill>
    </dxf>
    <dxf>
      <fill>
        <patternFill patternType="solid">
          <bgColor rgb="FFFFC000"/>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rgb="FFFFC000"/>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6500"/>
      </font>
      <fill>
        <patternFill patternType="solid">
          <bgColor rgb="FFFFEB9C"/>
        </patternFill>
      </fill>
    </dxf>
    <dxf>
      <font>
        <color rgb="FF9C0006"/>
      </font>
      <fill>
        <patternFill patternType="solid">
          <bgColor rgb="FFFFC7CE"/>
        </patternFill>
      </fill>
    </dxf>
    <dxf>
      <font>
        <color rgb="FF006100"/>
      </font>
      <fill>
        <patternFill patternType="solid">
          <bgColor rgb="FFC6EFCE"/>
        </patternFill>
      </fill>
    </dxf>
    <dxf>
      <font>
        <b/>
        <i/>
        <color rgb="FFFF0000"/>
      </font>
    </dxf>
    <dxf>
      <font>
        <b/>
        <i/>
        <color rgb="FFFF0000"/>
      </font>
    </dxf>
    <dxf>
      <font>
        <color auto="1"/>
      </font>
      <fill>
        <patternFill patternType="solid">
          <bgColor rgb="FFFFC000"/>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D1">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view="pageBreakPreview" topLeftCell="A39" zoomScale="80" zoomScaleNormal="80" zoomScaleSheetLayoutView="80" workbookViewId="0">
      <selection activeCell="D65" sqref="D65"/>
    </sheetView>
  </sheetViews>
  <sheetFormatPr defaultColWidth="9.36328125" defaultRowHeight="14" x14ac:dyDescent="0.25"/>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x14ac:dyDescent="0.25">
      <c r="B2" s="1600" t="s">
        <v>777</v>
      </c>
      <c r="C2" s="1601"/>
      <c r="D2" s="1601"/>
      <c r="E2" s="30"/>
      <c r="F2" s="30"/>
      <c r="G2" s="30"/>
      <c r="H2" s="30"/>
      <c r="I2" s="30"/>
      <c r="J2" s="30"/>
      <c r="K2" s="30"/>
      <c r="L2" s="30"/>
      <c r="M2" s="30"/>
      <c r="N2" s="30"/>
    </row>
    <row r="3" spans="2:14" s="5" customFormat="1" ht="15.5" customHeight="1" x14ac:dyDescent="0.3">
      <c r="B3" s="1602" t="s">
        <v>1052</v>
      </c>
      <c r="C3" s="1603"/>
      <c r="D3" s="1603"/>
      <c r="E3" s="30"/>
      <c r="F3" s="30"/>
      <c r="G3" s="30"/>
      <c r="H3" s="30"/>
      <c r="I3" s="30"/>
      <c r="J3" s="30"/>
      <c r="K3" s="30"/>
      <c r="L3" s="30"/>
      <c r="M3" s="30"/>
      <c r="N3" s="30"/>
    </row>
    <row r="4" spans="2:14" ht="15.5" x14ac:dyDescent="0.25">
      <c r="B4" s="31"/>
      <c r="C4" s="31"/>
      <c r="D4" s="31"/>
      <c r="E4" s="31"/>
      <c r="F4" s="31"/>
      <c r="G4" s="31"/>
      <c r="H4" s="31"/>
      <c r="I4" s="31"/>
      <c r="J4" s="31"/>
      <c r="K4" s="31"/>
      <c r="L4" s="31"/>
      <c r="M4" s="31"/>
      <c r="N4" s="31"/>
    </row>
    <row r="5" spans="2:14" ht="15.5" x14ac:dyDescent="0.25">
      <c r="B5" s="31"/>
      <c r="C5" s="31"/>
      <c r="D5" s="31"/>
      <c r="E5" s="31"/>
      <c r="F5" s="31"/>
      <c r="G5" s="31"/>
      <c r="H5" s="31"/>
      <c r="I5" s="31"/>
      <c r="J5" s="31"/>
      <c r="K5" s="31"/>
      <c r="L5" s="31"/>
      <c r="M5" s="32"/>
      <c r="N5" s="31"/>
    </row>
    <row r="6" spans="2:14" x14ac:dyDescent="0.25">
      <c r="B6" s="1604" t="s">
        <v>341</v>
      </c>
      <c r="C6" s="1607" t="s">
        <v>15</v>
      </c>
      <c r="D6" s="1607" t="s">
        <v>5</v>
      </c>
    </row>
    <row r="7" spans="2:14" x14ac:dyDescent="0.25">
      <c r="B7" s="1605"/>
      <c r="C7" s="1607"/>
      <c r="D7" s="1607"/>
    </row>
    <row r="8" spans="2:14" x14ac:dyDescent="0.25">
      <c r="B8" s="1606"/>
      <c r="C8" s="1608"/>
      <c r="D8" s="1608"/>
    </row>
    <row r="9" spans="2:14" ht="15.5" x14ac:dyDescent="0.25">
      <c r="B9" s="119">
        <v>1</v>
      </c>
      <c r="C9" s="118" t="s">
        <v>53</v>
      </c>
      <c r="D9" s="917" t="s">
        <v>13</v>
      </c>
    </row>
    <row r="10" spans="2:14" ht="15.5" x14ac:dyDescent="0.25">
      <c r="B10" s="119">
        <f>B9+1</f>
        <v>2</v>
      </c>
      <c r="C10" s="118" t="s">
        <v>371</v>
      </c>
      <c r="D10" s="917" t="s">
        <v>372</v>
      </c>
    </row>
    <row r="11" spans="2:14" ht="15.5" x14ac:dyDescent="0.25">
      <c r="B11" s="119">
        <f>B10+1</f>
        <v>3</v>
      </c>
      <c r="C11" s="118" t="s">
        <v>390</v>
      </c>
      <c r="D11" s="917" t="s">
        <v>55</v>
      </c>
    </row>
    <row r="12" spans="2:14" ht="15.5" x14ac:dyDescent="0.25">
      <c r="B12" s="119">
        <f>B11+1</f>
        <v>4</v>
      </c>
      <c r="C12" s="118" t="s">
        <v>54</v>
      </c>
      <c r="D12" s="917" t="s">
        <v>56</v>
      </c>
    </row>
    <row r="13" spans="2:14" ht="15.5" x14ac:dyDescent="0.25">
      <c r="B13" s="119">
        <f>B12+1</f>
        <v>5</v>
      </c>
      <c r="C13" s="118" t="s">
        <v>309</v>
      </c>
      <c r="D13" s="917" t="s">
        <v>58</v>
      </c>
    </row>
    <row r="14" spans="2:14" ht="15.5" x14ac:dyDescent="0.25">
      <c r="B14" s="119">
        <f t="shared" ref="B14:B41" si="0">B13+1</f>
        <v>6</v>
      </c>
      <c r="C14" s="118" t="s">
        <v>57</v>
      </c>
      <c r="D14" s="917" t="s">
        <v>60</v>
      </c>
    </row>
    <row r="15" spans="2:14" ht="15.5" x14ac:dyDescent="0.25">
      <c r="B15" s="119">
        <f t="shared" si="0"/>
        <v>7</v>
      </c>
      <c r="C15" s="118" t="s">
        <v>59</v>
      </c>
      <c r="D15" s="917" t="s">
        <v>62</v>
      </c>
    </row>
    <row r="16" spans="2:14" ht="15.5" x14ac:dyDescent="0.25">
      <c r="B16" s="119">
        <f t="shared" si="0"/>
        <v>8</v>
      </c>
      <c r="C16" s="120" t="s">
        <v>357</v>
      </c>
      <c r="D16" s="917" t="s">
        <v>64</v>
      </c>
    </row>
    <row r="17" spans="2:4" ht="15.5" x14ac:dyDescent="0.25">
      <c r="B17" s="119">
        <f t="shared" si="0"/>
        <v>9</v>
      </c>
      <c r="C17" s="120" t="s">
        <v>61</v>
      </c>
      <c r="D17" s="917" t="s">
        <v>356</v>
      </c>
    </row>
    <row r="18" spans="2:4" ht="15.5" x14ac:dyDescent="0.25">
      <c r="B18" s="119">
        <f t="shared" si="0"/>
        <v>10</v>
      </c>
      <c r="C18" s="118" t="s">
        <v>63</v>
      </c>
      <c r="D18" s="917" t="s">
        <v>389</v>
      </c>
    </row>
    <row r="19" spans="2:4" ht="15.5" x14ac:dyDescent="0.25">
      <c r="B19" s="119">
        <f t="shared" si="0"/>
        <v>11</v>
      </c>
      <c r="C19" s="120" t="s">
        <v>65</v>
      </c>
      <c r="D19" s="917" t="s">
        <v>40</v>
      </c>
    </row>
    <row r="20" spans="2:4" ht="15.5" x14ac:dyDescent="0.25">
      <c r="B20" s="119">
        <f t="shared" si="0"/>
        <v>12</v>
      </c>
      <c r="C20" s="120" t="s">
        <v>652</v>
      </c>
      <c r="D20" s="917" t="s">
        <v>66</v>
      </c>
    </row>
    <row r="21" spans="2:4" ht="15.5" x14ac:dyDescent="0.25">
      <c r="B21" s="119">
        <f t="shared" si="0"/>
        <v>13</v>
      </c>
      <c r="C21" s="120" t="s">
        <v>179</v>
      </c>
      <c r="D21" s="917" t="s">
        <v>67</v>
      </c>
    </row>
    <row r="22" spans="2:4" ht="15.5" x14ac:dyDescent="0.25">
      <c r="B22" s="119">
        <f t="shared" si="0"/>
        <v>14</v>
      </c>
      <c r="C22" s="120" t="s">
        <v>650</v>
      </c>
      <c r="D22" s="917" t="s">
        <v>68</v>
      </c>
    </row>
    <row r="23" spans="2:4" ht="15.5" x14ac:dyDescent="0.25">
      <c r="B23" s="119">
        <f t="shared" si="0"/>
        <v>15</v>
      </c>
      <c r="C23" s="118" t="s">
        <v>651</v>
      </c>
      <c r="D23" s="917" t="s">
        <v>69</v>
      </c>
    </row>
    <row r="24" spans="2:4" ht="15.5" x14ac:dyDescent="0.25">
      <c r="B24" s="119">
        <f t="shared" si="0"/>
        <v>16</v>
      </c>
      <c r="C24" s="118" t="s">
        <v>485</v>
      </c>
      <c r="D24" s="917" t="s">
        <v>41</v>
      </c>
    </row>
    <row r="25" spans="2:4" ht="15.5" x14ac:dyDescent="0.25">
      <c r="B25" s="119">
        <f t="shared" si="0"/>
        <v>17</v>
      </c>
      <c r="C25" s="118" t="s">
        <v>14</v>
      </c>
      <c r="D25" s="917" t="s">
        <v>396</v>
      </c>
    </row>
    <row r="26" spans="2:4" ht="15.5" x14ac:dyDescent="0.25">
      <c r="B26" s="119">
        <f t="shared" si="0"/>
        <v>18</v>
      </c>
      <c r="C26" s="118" t="s">
        <v>310</v>
      </c>
      <c r="D26" s="917" t="s">
        <v>397</v>
      </c>
    </row>
    <row r="27" spans="2:4" ht="15.5" x14ac:dyDescent="0.25">
      <c r="B27" s="119">
        <f t="shared" si="0"/>
        <v>19</v>
      </c>
      <c r="C27" s="118" t="s">
        <v>48</v>
      </c>
      <c r="D27" s="917" t="s">
        <v>486</v>
      </c>
    </row>
    <row r="28" spans="2:4" ht="15.5" x14ac:dyDescent="0.25">
      <c r="B28" s="119">
        <f t="shared" si="0"/>
        <v>20</v>
      </c>
      <c r="C28" s="118" t="s">
        <v>1053</v>
      </c>
      <c r="D28" s="917" t="s">
        <v>70</v>
      </c>
    </row>
    <row r="29" spans="2:4" ht="46.5" x14ac:dyDescent="0.25">
      <c r="B29" s="119">
        <f t="shared" si="0"/>
        <v>21</v>
      </c>
      <c r="C29" s="918" t="s">
        <v>1054</v>
      </c>
      <c r="D29" s="917" t="s">
        <v>1055</v>
      </c>
    </row>
    <row r="30" spans="2:4" ht="15.5" x14ac:dyDescent="0.25">
      <c r="B30" s="119">
        <f t="shared" si="0"/>
        <v>22</v>
      </c>
      <c r="C30" s="118" t="s">
        <v>1056</v>
      </c>
      <c r="D30" s="917" t="s">
        <v>1057</v>
      </c>
    </row>
    <row r="31" spans="2:4" ht="15.5" x14ac:dyDescent="0.25">
      <c r="B31" s="119">
        <f t="shared" si="0"/>
        <v>23</v>
      </c>
      <c r="C31" s="120" t="s">
        <v>33</v>
      </c>
      <c r="D31" s="917" t="s">
        <v>71</v>
      </c>
    </row>
    <row r="32" spans="2:4" ht="15.5" x14ac:dyDescent="0.25">
      <c r="B32" s="119">
        <f t="shared" si="0"/>
        <v>24</v>
      </c>
      <c r="C32" s="118" t="s">
        <v>42</v>
      </c>
      <c r="D32" s="917" t="s">
        <v>73</v>
      </c>
    </row>
    <row r="33" spans="2:4" ht="15.5" x14ac:dyDescent="0.25">
      <c r="B33" s="119">
        <f t="shared" si="0"/>
        <v>25</v>
      </c>
      <c r="C33" s="118" t="s">
        <v>72</v>
      </c>
      <c r="D33" s="917" t="s">
        <v>74</v>
      </c>
    </row>
    <row r="34" spans="2:4" ht="15.5" x14ac:dyDescent="0.25">
      <c r="B34" s="119">
        <f t="shared" si="0"/>
        <v>26</v>
      </c>
      <c r="C34" s="120" t="s">
        <v>674</v>
      </c>
      <c r="D34" s="917" t="s">
        <v>75</v>
      </c>
    </row>
    <row r="35" spans="2:4" ht="15.5" x14ac:dyDescent="0.25">
      <c r="B35" s="119">
        <f t="shared" si="0"/>
        <v>27</v>
      </c>
      <c r="C35" s="222" t="s">
        <v>441</v>
      </c>
      <c r="D35" s="917" t="s">
        <v>311</v>
      </c>
    </row>
    <row r="36" spans="2:4" ht="15.5" x14ac:dyDescent="0.25">
      <c r="B36" s="119">
        <f t="shared" si="0"/>
        <v>28</v>
      </c>
      <c r="C36" s="120" t="s">
        <v>313</v>
      </c>
      <c r="D36" s="917" t="s">
        <v>312</v>
      </c>
    </row>
    <row r="37" spans="2:4" ht="15.5" x14ac:dyDescent="0.25">
      <c r="B37" s="119">
        <f t="shared" si="0"/>
        <v>29</v>
      </c>
      <c r="C37" s="118" t="s">
        <v>447</v>
      </c>
      <c r="D37" s="917" t="s">
        <v>440</v>
      </c>
    </row>
    <row r="38" spans="2:4" ht="15.5" x14ac:dyDescent="0.25">
      <c r="B38" s="119">
        <f t="shared" si="0"/>
        <v>30</v>
      </c>
      <c r="C38" s="118" t="s">
        <v>322</v>
      </c>
      <c r="D38" s="917" t="s">
        <v>76</v>
      </c>
    </row>
    <row r="39" spans="2:4" ht="15.5" x14ac:dyDescent="0.25">
      <c r="B39" s="119">
        <f t="shared" si="0"/>
        <v>31</v>
      </c>
      <c r="C39" s="118" t="s">
        <v>314</v>
      </c>
      <c r="D39" s="917" t="s">
        <v>77</v>
      </c>
    </row>
    <row r="40" spans="2:4" ht="15.5" x14ac:dyDescent="0.25">
      <c r="B40" s="119">
        <f t="shared" si="0"/>
        <v>32</v>
      </c>
      <c r="C40" s="118" t="s">
        <v>89</v>
      </c>
      <c r="D40" s="917" t="s">
        <v>323</v>
      </c>
    </row>
    <row r="41" spans="2:4" ht="15.5" x14ac:dyDescent="0.25">
      <c r="B41" s="119">
        <f t="shared" si="0"/>
        <v>33</v>
      </c>
      <c r="C41" s="118" t="s">
        <v>315</v>
      </c>
      <c r="D41" s="917" t="s">
        <v>350</v>
      </c>
    </row>
    <row r="42" spans="2:4" ht="15.5" x14ac:dyDescent="0.25">
      <c r="B42" s="919"/>
      <c r="C42" s="920" t="s">
        <v>1058</v>
      </c>
      <c r="D42" s="921"/>
    </row>
    <row r="43" spans="2:4" ht="15.5" x14ac:dyDescent="0.25">
      <c r="B43" s="119">
        <f>B41+1</f>
        <v>34</v>
      </c>
      <c r="C43" s="118" t="s">
        <v>1059</v>
      </c>
      <c r="D43" s="917" t="s">
        <v>1060</v>
      </c>
    </row>
    <row r="44" spans="2:4" ht="15.5" x14ac:dyDescent="0.25">
      <c r="B44" s="119">
        <f>B43+1</f>
        <v>35</v>
      </c>
      <c r="C44" s="118" t="s">
        <v>1061</v>
      </c>
      <c r="D44" s="917" t="s">
        <v>1062</v>
      </c>
    </row>
    <row r="45" spans="2:4" ht="15.5" x14ac:dyDescent="0.25">
      <c r="B45" s="119">
        <f>B44+1</f>
        <v>36</v>
      </c>
      <c r="C45" s="118" t="s">
        <v>1063</v>
      </c>
      <c r="D45" s="917" t="s">
        <v>1064</v>
      </c>
    </row>
    <row r="46" spans="2:4" ht="15.5" x14ac:dyDescent="0.25">
      <c r="B46" s="119">
        <f t="shared" ref="B46:B55" si="1">B45+1</f>
        <v>37</v>
      </c>
      <c r="C46" s="118" t="s">
        <v>1065</v>
      </c>
      <c r="D46" s="917" t="s">
        <v>1066</v>
      </c>
    </row>
    <row r="47" spans="2:4" ht="15.5" x14ac:dyDescent="0.25">
      <c r="B47" s="119">
        <f t="shared" si="1"/>
        <v>38</v>
      </c>
      <c r="C47" s="118" t="s">
        <v>1067</v>
      </c>
      <c r="D47" s="917" t="s">
        <v>1068</v>
      </c>
    </row>
    <row r="48" spans="2:4" ht="15.5" x14ac:dyDescent="0.25">
      <c r="B48" s="119">
        <f t="shared" si="1"/>
        <v>39</v>
      </c>
      <c r="C48" s="118" t="s">
        <v>1069</v>
      </c>
      <c r="D48" s="917" t="s">
        <v>1070</v>
      </c>
    </row>
    <row r="49" spans="2:4" ht="15.5" x14ac:dyDescent="0.25">
      <c r="B49" s="119">
        <f t="shared" si="1"/>
        <v>40</v>
      </c>
      <c r="C49" s="118" t="s">
        <v>1071</v>
      </c>
      <c r="D49" s="917" t="s">
        <v>1072</v>
      </c>
    </row>
    <row r="50" spans="2:4" ht="15.5" x14ac:dyDescent="0.25">
      <c r="B50" s="119">
        <f t="shared" si="1"/>
        <v>41</v>
      </c>
      <c r="C50" s="118" t="s">
        <v>1073</v>
      </c>
      <c r="D50" s="917" t="s">
        <v>1074</v>
      </c>
    </row>
    <row r="51" spans="2:4" ht="15.5" x14ac:dyDescent="0.25">
      <c r="B51" s="119">
        <f t="shared" si="1"/>
        <v>42</v>
      </c>
      <c r="C51" s="118" t="s">
        <v>1075</v>
      </c>
      <c r="D51" s="917" t="s">
        <v>1076</v>
      </c>
    </row>
    <row r="52" spans="2:4" ht="15.5" x14ac:dyDescent="0.25">
      <c r="B52" s="119">
        <f t="shared" si="1"/>
        <v>43</v>
      </c>
      <c r="C52" s="283" t="s">
        <v>1077</v>
      </c>
      <c r="D52" s="284" t="s">
        <v>1078</v>
      </c>
    </row>
    <row r="53" spans="2:4" ht="15.5" x14ac:dyDescent="0.25">
      <c r="B53" s="119">
        <f t="shared" si="1"/>
        <v>44</v>
      </c>
      <c r="C53" s="283" t="s">
        <v>1079</v>
      </c>
      <c r="D53" s="284" t="s">
        <v>1080</v>
      </c>
    </row>
    <row r="54" spans="2:4" ht="15.5" x14ac:dyDescent="0.25">
      <c r="B54" s="119">
        <f t="shared" si="1"/>
        <v>45</v>
      </c>
      <c r="C54" s="283" t="s">
        <v>558</v>
      </c>
      <c r="D54" s="284" t="s">
        <v>559</v>
      </c>
    </row>
    <row r="55" spans="2:4" ht="15.5" x14ac:dyDescent="0.25">
      <c r="B55" s="922">
        <f t="shared" si="1"/>
        <v>46</v>
      </c>
      <c r="C55" s="923" t="s">
        <v>629</v>
      </c>
      <c r="D55" s="924" t="s">
        <v>1081</v>
      </c>
    </row>
    <row r="56" spans="2:4" ht="15.5" x14ac:dyDescent="0.25">
      <c r="B56" s="119">
        <f>B55+1</f>
        <v>47</v>
      </c>
      <c r="C56" s="283" t="s">
        <v>1082</v>
      </c>
      <c r="D56" s="284" t="s">
        <v>1083</v>
      </c>
    </row>
    <row r="57" spans="2:4" x14ac:dyDescent="0.25">
      <c r="B57" s="96">
        <v>48</v>
      </c>
      <c r="C57" s="24" t="s">
        <v>1084</v>
      </c>
      <c r="D57" s="24" t="s">
        <v>1085</v>
      </c>
    </row>
    <row r="58" spans="2:4" x14ac:dyDescent="0.25">
      <c r="B58" s="285" t="s">
        <v>1086</v>
      </c>
    </row>
  </sheetData>
  <mergeCells count="5">
    <mergeCell ref="B2:D2"/>
    <mergeCell ref="B3:D3"/>
    <mergeCell ref="B6:B8"/>
    <mergeCell ref="C6:C8"/>
    <mergeCell ref="D6:D8"/>
  </mergeCells>
  <phoneticPr fontId="20"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zoomScale="87" zoomScaleNormal="80" zoomScaleSheetLayoutView="87" workbookViewId="0">
      <selection activeCell="H30" sqref="H30"/>
    </sheetView>
  </sheetViews>
  <sheetFormatPr defaultColWidth="9.36328125" defaultRowHeight="14" x14ac:dyDescent="0.25"/>
  <cols>
    <col min="1" max="1" width="3.36328125" style="87" customWidth="1"/>
    <col min="2" max="2" width="7.6328125" style="87" customWidth="1"/>
    <col min="3" max="3" width="54.54296875" style="87" bestFit="1" customWidth="1"/>
    <col min="4" max="4" width="13" style="87" bestFit="1" customWidth="1"/>
    <col min="5" max="5" width="6.6328125" style="87" bestFit="1" customWidth="1"/>
    <col min="6" max="6" width="15.36328125" style="87" customWidth="1"/>
    <col min="7" max="7" width="12.6328125" style="87" bestFit="1" customWidth="1"/>
    <col min="8" max="8" width="6.6328125" style="87" bestFit="1" customWidth="1"/>
    <col min="9" max="10" width="12.54296875" style="87" bestFit="1" customWidth="1"/>
    <col min="11" max="11" width="6.6328125" style="87" bestFit="1" customWidth="1"/>
    <col min="12" max="12" width="8.6328125" style="87" bestFit="1" customWidth="1"/>
    <col min="13" max="13" width="11.90625" style="87" bestFit="1" customWidth="1"/>
    <col min="14" max="14" width="13.90625" style="87" bestFit="1" customWidth="1"/>
    <col min="15" max="20" width="15.36328125" style="87" customWidth="1"/>
    <col min="21" max="21" width="9.54296875" style="87" bestFit="1" customWidth="1"/>
    <col min="22" max="16384" width="9.36328125" style="87"/>
  </cols>
  <sheetData>
    <row r="2" spans="2:21" x14ac:dyDescent="0.25">
      <c r="B2" s="1616" t="str">
        <f>Index!B2</f>
        <v xml:space="preserve">      Maharashtra State Power Generation Company Ltd.</v>
      </c>
      <c r="C2" s="1616"/>
      <c r="D2" s="1616"/>
      <c r="E2" s="1616"/>
      <c r="F2" s="1616"/>
      <c r="G2" s="1616"/>
      <c r="H2" s="1616"/>
      <c r="I2" s="1616"/>
      <c r="J2" s="1616"/>
      <c r="K2" s="1642" t="str">
        <f>B2</f>
        <v xml:space="preserve">      Maharashtra State Power Generation Company Ltd.</v>
      </c>
      <c r="L2" s="1642"/>
      <c r="M2" s="1642"/>
      <c r="N2" s="1642"/>
      <c r="O2" s="1642"/>
      <c r="P2" s="1642"/>
      <c r="Q2" s="1642"/>
      <c r="R2" s="1642"/>
      <c r="S2" s="1642"/>
      <c r="T2" s="1642"/>
      <c r="U2" s="1642"/>
    </row>
    <row r="3" spans="2:21" x14ac:dyDescent="0.25">
      <c r="B3" s="1616" t="str">
        <f>Index!B3</f>
        <v>MYT Petition Formats for Uran</v>
      </c>
      <c r="C3" s="1616"/>
      <c r="D3" s="1616"/>
      <c r="E3" s="1616"/>
      <c r="F3" s="1616"/>
      <c r="G3" s="1616"/>
      <c r="H3" s="1616"/>
      <c r="I3" s="1616"/>
      <c r="J3" s="1616"/>
      <c r="K3" s="1642" t="str">
        <f>B3</f>
        <v>MYT Petition Formats for Uran</v>
      </c>
      <c r="L3" s="1642"/>
      <c r="M3" s="1642"/>
      <c r="N3" s="1642"/>
      <c r="O3" s="1642"/>
      <c r="P3" s="1642"/>
      <c r="Q3" s="1642"/>
      <c r="R3" s="1642"/>
      <c r="S3" s="1642"/>
      <c r="T3" s="1642"/>
      <c r="U3" s="1642"/>
    </row>
    <row r="4" spans="2:21" x14ac:dyDescent="0.25">
      <c r="B4" s="1616" t="s">
        <v>460</v>
      </c>
      <c r="C4" s="1616"/>
      <c r="D4" s="1616"/>
      <c r="E4" s="1616"/>
      <c r="F4" s="1616"/>
      <c r="G4" s="1616"/>
      <c r="H4" s="1616"/>
      <c r="I4" s="1616"/>
      <c r="J4" s="1616"/>
      <c r="K4" s="1642" t="str">
        <f>B4</f>
        <v>Form 2.6: Capacity Charge &amp; Energy Charge Rate - Hydel Generation</v>
      </c>
      <c r="L4" s="1642"/>
      <c r="M4" s="1642"/>
      <c r="N4" s="1642"/>
      <c r="O4" s="1642"/>
      <c r="P4" s="1642"/>
      <c r="Q4" s="1642"/>
      <c r="R4" s="1642"/>
      <c r="S4" s="1642"/>
      <c r="T4" s="1642"/>
      <c r="U4" s="1642"/>
    </row>
    <row r="6" spans="2:21" x14ac:dyDescent="0.25">
      <c r="B6" s="152"/>
      <c r="C6" s="153"/>
      <c r="D6" s="154"/>
      <c r="E6" s="154"/>
      <c r="F6" s="154"/>
      <c r="G6" s="154"/>
      <c r="H6" s="154"/>
      <c r="I6" s="154"/>
      <c r="J6" s="154"/>
      <c r="U6" s="21"/>
    </row>
    <row r="7" spans="2:21" ht="13.75" customHeight="1" x14ac:dyDescent="0.25">
      <c r="B7" s="1661" t="s">
        <v>341</v>
      </c>
      <c r="C7" s="1663" t="s">
        <v>37</v>
      </c>
      <c r="D7" s="1663" t="s">
        <v>456</v>
      </c>
      <c r="E7" s="1612" t="s">
        <v>509</v>
      </c>
      <c r="F7" s="1613"/>
      <c r="G7" s="1614"/>
      <c r="H7" s="1612" t="s">
        <v>510</v>
      </c>
      <c r="I7" s="1613"/>
      <c r="J7" s="1614"/>
      <c r="K7" s="1612" t="s">
        <v>511</v>
      </c>
      <c r="L7" s="1613"/>
      <c r="M7" s="1613"/>
      <c r="N7" s="1613"/>
      <c r="O7" s="1614"/>
      <c r="P7" s="1615" t="s">
        <v>958</v>
      </c>
      <c r="Q7" s="1615"/>
      <c r="R7" s="1615"/>
      <c r="S7" s="1615"/>
      <c r="T7" s="1615"/>
      <c r="U7" s="1610" t="s">
        <v>27</v>
      </c>
    </row>
    <row r="8" spans="2:21" ht="42" x14ac:dyDescent="0.25">
      <c r="B8" s="1661"/>
      <c r="C8" s="1663"/>
      <c r="D8" s="1663"/>
      <c r="E8" s="372" t="s">
        <v>965</v>
      </c>
      <c r="F8" s="292" t="s">
        <v>79</v>
      </c>
      <c r="G8" s="292" t="s">
        <v>811</v>
      </c>
      <c r="H8" s="372" t="s">
        <v>965</v>
      </c>
      <c r="I8" s="292" t="s">
        <v>79</v>
      </c>
      <c r="J8" s="372" t="s">
        <v>811</v>
      </c>
      <c r="K8" s="372" t="s">
        <v>965</v>
      </c>
      <c r="L8" s="292" t="s">
        <v>445</v>
      </c>
      <c r="M8" s="292" t="s">
        <v>449</v>
      </c>
      <c r="N8" s="292" t="s">
        <v>80</v>
      </c>
      <c r="O8" s="292" t="s">
        <v>453</v>
      </c>
      <c r="P8" s="721" t="s">
        <v>959</v>
      </c>
      <c r="Q8" s="721" t="s">
        <v>960</v>
      </c>
      <c r="R8" s="721" t="s">
        <v>961</v>
      </c>
      <c r="S8" s="721" t="s">
        <v>962</v>
      </c>
      <c r="T8" s="721" t="s">
        <v>963</v>
      </c>
      <c r="U8" s="1610"/>
    </row>
    <row r="9" spans="2:21" x14ac:dyDescent="0.25">
      <c r="B9" s="1662"/>
      <c r="C9" s="1622"/>
      <c r="D9" s="1622"/>
      <c r="E9" s="292" t="s">
        <v>81</v>
      </c>
      <c r="F9" s="292" t="s">
        <v>82</v>
      </c>
      <c r="G9" s="292" t="s">
        <v>676</v>
      </c>
      <c r="H9" s="292" t="s">
        <v>392</v>
      </c>
      <c r="I9" s="292" t="s">
        <v>410</v>
      </c>
      <c r="J9" s="292" t="s">
        <v>457</v>
      </c>
      <c r="K9" s="292" t="s">
        <v>655</v>
      </c>
      <c r="L9" s="292" t="s">
        <v>593</v>
      </c>
      <c r="M9" s="292" t="s">
        <v>594</v>
      </c>
      <c r="N9" s="292" t="s">
        <v>678</v>
      </c>
      <c r="O9" s="292" t="s">
        <v>679</v>
      </c>
      <c r="P9" s="710" t="s">
        <v>21</v>
      </c>
      <c r="Q9" s="710" t="s">
        <v>21</v>
      </c>
      <c r="R9" s="710" t="s">
        <v>21</v>
      </c>
      <c r="S9" s="710" t="s">
        <v>21</v>
      </c>
      <c r="T9" s="710" t="s">
        <v>21</v>
      </c>
      <c r="U9" s="1611"/>
    </row>
    <row r="10" spans="2:21" s="62" customFormat="1" x14ac:dyDescent="0.25">
      <c r="B10" s="155">
        <v>1</v>
      </c>
      <c r="C10" s="156" t="s">
        <v>459</v>
      </c>
      <c r="D10" s="163" t="s">
        <v>353</v>
      </c>
      <c r="E10" s="1676" t="s">
        <v>770</v>
      </c>
      <c r="F10" s="1677"/>
      <c r="G10" s="1677"/>
      <c r="H10" s="1677"/>
      <c r="I10" s="1677"/>
      <c r="J10" s="1677"/>
      <c r="K10" s="1682" t="str">
        <f>E10</f>
        <v>Not Applicable for Thermal Power Plant</v>
      </c>
      <c r="L10" s="1682"/>
      <c r="M10" s="1682"/>
      <c r="N10" s="1682"/>
      <c r="O10" s="1682"/>
      <c r="P10" s="1682"/>
      <c r="Q10" s="1682"/>
      <c r="R10" s="1682"/>
      <c r="S10" s="1682"/>
      <c r="T10" s="1682"/>
      <c r="U10" s="1683"/>
    </row>
    <row r="11" spans="2:21" s="62" customFormat="1" x14ac:dyDescent="0.25">
      <c r="B11" s="155">
        <f>B10+1</f>
        <v>2</v>
      </c>
      <c r="C11" s="156" t="s">
        <v>420</v>
      </c>
      <c r="D11" s="163" t="s">
        <v>354</v>
      </c>
      <c r="E11" s="1678"/>
      <c r="F11" s="1679"/>
      <c r="G11" s="1679"/>
      <c r="H11" s="1679"/>
      <c r="I11" s="1679"/>
      <c r="J11" s="1679"/>
      <c r="K11" s="1684"/>
      <c r="L11" s="1684"/>
      <c r="M11" s="1684"/>
      <c r="N11" s="1684"/>
      <c r="O11" s="1684"/>
      <c r="P11" s="1684"/>
      <c r="Q11" s="1684"/>
      <c r="R11" s="1684"/>
      <c r="S11" s="1684"/>
      <c r="T11" s="1684"/>
      <c r="U11" s="1685"/>
    </row>
    <row r="12" spans="2:21" s="62" customFormat="1" x14ac:dyDescent="0.25">
      <c r="B12" s="155">
        <f t="shared" ref="B12:B18" si="0">B11+1</f>
        <v>3</v>
      </c>
      <c r="C12" s="156" t="s">
        <v>364</v>
      </c>
      <c r="D12" s="163" t="s">
        <v>358</v>
      </c>
      <c r="E12" s="1678"/>
      <c r="F12" s="1679"/>
      <c r="G12" s="1679"/>
      <c r="H12" s="1679"/>
      <c r="I12" s="1679"/>
      <c r="J12" s="1679"/>
      <c r="K12" s="1684"/>
      <c r="L12" s="1684"/>
      <c r="M12" s="1684"/>
      <c r="N12" s="1684"/>
      <c r="O12" s="1684"/>
      <c r="P12" s="1684"/>
      <c r="Q12" s="1684"/>
      <c r="R12" s="1684"/>
      <c r="S12" s="1684"/>
      <c r="T12" s="1684"/>
      <c r="U12" s="1685"/>
    </row>
    <row r="13" spans="2:21" x14ac:dyDescent="0.25">
      <c r="B13" s="155">
        <f t="shared" si="0"/>
        <v>4</v>
      </c>
      <c r="C13" s="157" t="s">
        <v>461</v>
      </c>
      <c r="D13" s="163" t="s">
        <v>458</v>
      </c>
      <c r="E13" s="1678"/>
      <c r="F13" s="1679"/>
      <c r="G13" s="1679"/>
      <c r="H13" s="1679"/>
      <c r="I13" s="1679"/>
      <c r="J13" s="1679"/>
      <c r="K13" s="1684"/>
      <c r="L13" s="1684"/>
      <c r="M13" s="1684"/>
      <c r="N13" s="1684"/>
      <c r="O13" s="1684"/>
      <c r="P13" s="1684"/>
      <c r="Q13" s="1684"/>
      <c r="R13" s="1684"/>
      <c r="S13" s="1684"/>
      <c r="T13" s="1684"/>
      <c r="U13" s="1685"/>
    </row>
    <row r="14" spans="2:21" x14ac:dyDescent="0.25">
      <c r="B14" s="155"/>
      <c r="C14" s="158"/>
      <c r="D14" s="163"/>
      <c r="E14" s="1678"/>
      <c r="F14" s="1679"/>
      <c r="G14" s="1679"/>
      <c r="H14" s="1679"/>
      <c r="I14" s="1679"/>
      <c r="J14" s="1679"/>
      <c r="K14" s="1684"/>
      <c r="L14" s="1684"/>
      <c r="M14" s="1684"/>
      <c r="N14" s="1684"/>
      <c r="O14" s="1684"/>
      <c r="P14" s="1684"/>
      <c r="Q14" s="1684"/>
      <c r="R14" s="1684"/>
      <c r="S14" s="1684"/>
      <c r="T14" s="1684"/>
      <c r="U14" s="1685"/>
    </row>
    <row r="15" spans="2:21" x14ac:dyDescent="0.25">
      <c r="B15" s="155">
        <v>5</v>
      </c>
      <c r="C15" s="156" t="s">
        <v>365</v>
      </c>
      <c r="D15" s="163" t="s">
        <v>355</v>
      </c>
      <c r="E15" s="1678"/>
      <c r="F15" s="1679"/>
      <c r="G15" s="1679"/>
      <c r="H15" s="1679"/>
      <c r="I15" s="1679"/>
      <c r="J15" s="1679"/>
      <c r="K15" s="1684"/>
      <c r="L15" s="1684"/>
      <c r="M15" s="1684"/>
      <c r="N15" s="1684"/>
      <c r="O15" s="1684"/>
      <c r="P15" s="1684"/>
      <c r="Q15" s="1684"/>
      <c r="R15" s="1684"/>
      <c r="S15" s="1684"/>
      <c r="T15" s="1684"/>
      <c r="U15" s="1685"/>
    </row>
    <row r="16" spans="2:21" s="93" customFormat="1" x14ac:dyDescent="0.25">
      <c r="B16" s="155">
        <f t="shared" si="0"/>
        <v>6</v>
      </c>
      <c r="C16" s="156" t="s">
        <v>366</v>
      </c>
      <c r="D16" s="163" t="s">
        <v>360</v>
      </c>
      <c r="E16" s="1678"/>
      <c r="F16" s="1679"/>
      <c r="G16" s="1679"/>
      <c r="H16" s="1679"/>
      <c r="I16" s="1679"/>
      <c r="J16" s="1679"/>
      <c r="K16" s="1684"/>
      <c r="L16" s="1684"/>
      <c r="M16" s="1684"/>
      <c r="N16" s="1684"/>
      <c r="O16" s="1684"/>
      <c r="P16" s="1684"/>
      <c r="Q16" s="1684"/>
      <c r="R16" s="1684"/>
      <c r="S16" s="1684"/>
      <c r="T16" s="1684"/>
      <c r="U16" s="1685"/>
    </row>
    <row r="17" spans="2:21" s="93" customFormat="1" x14ac:dyDescent="0.25">
      <c r="B17" s="155">
        <f t="shared" si="0"/>
        <v>7</v>
      </c>
      <c r="C17" s="156" t="s">
        <v>367</v>
      </c>
      <c r="D17" s="163" t="s">
        <v>361</v>
      </c>
      <c r="E17" s="1678"/>
      <c r="F17" s="1679"/>
      <c r="G17" s="1679"/>
      <c r="H17" s="1679"/>
      <c r="I17" s="1679"/>
      <c r="J17" s="1679"/>
      <c r="K17" s="1684"/>
      <c r="L17" s="1684"/>
      <c r="M17" s="1684"/>
      <c r="N17" s="1684"/>
      <c r="O17" s="1684"/>
      <c r="P17" s="1684"/>
      <c r="Q17" s="1684"/>
      <c r="R17" s="1684"/>
      <c r="S17" s="1684"/>
      <c r="T17" s="1684"/>
      <c r="U17" s="1685"/>
    </row>
    <row r="18" spans="2:21" s="93" customFormat="1" x14ac:dyDescent="0.25">
      <c r="B18" s="155">
        <f t="shared" si="0"/>
        <v>8</v>
      </c>
      <c r="C18" s="164" t="s">
        <v>368</v>
      </c>
      <c r="D18" s="163" t="s">
        <v>362</v>
      </c>
      <c r="E18" s="1680"/>
      <c r="F18" s="1681"/>
      <c r="G18" s="1681"/>
      <c r="H18" s="1681"/>
      <c r="I18" s="1681"/>
      <c r="J18" s="1681"/>
      <c r="K18" s="1686"/>
      <c r="L18" s="1686"/>
      <c r="M18" s="1686"/>
      <c r="N18" s="1686"/>
      <c r="O18" s="1686"/>
      <c r="P18" s="1686"/>
      <c r="Q18" s="1686"/>
      <c r="R18" s="1686"/>
      <c r="S18" s="1686"/>
      <c r="T18" s="1686"/>
      <c r="U18" s="1687"/>
    </row>
    <row r="19" spans="2:21" s="93" customFormat="1" x14ac:dyDescent="0.25">
      <c r="B19" s="87"/>
      <c r="C19" s="87"/>
    </row>
    <row r="20" spans="2:21" s="93" customFormat="1" x14ac:dyDescent="0.25">
      <c r="B20" s="174"/>
      <c r="C20" s="159"/>
      <c r="D20" s="159"/>
      <c r="E20" s="159"/>
      <c r="F20" s="159"/>
      <c r="G20" s="159"/>
      <c r="H20" s="159"/>
      <c r="I20" s="159"/>
      <c r="J20" s="159"/>
    </row>
    <row r="21" spans="2:21" s="93" customFormat="1" ht="16" x14ac:dyDescent="0.25">
      <c r="B21" s="160"/>
      <c r="C21" s="161"/>
      <c r="D21" s="162"/>
      <c r="E21" s="89"/>
      <c r="F21" s="89"/>
      <c r="G21" s="89"/>
      <c r="H21" s="89"/>
      <c r="I21" s="89"/>
      <c r="J21" s="89"/>
    </row>
    <row r="22" spans="2:21" s="93" customFormat="1" ht="18" customHeight="1" x14ac:dyDescent="0.3">
      <c r="B22" s="7"/>
      <c r="C22" s="160"/>
      <c r="D22" s="160"/>
      <c r="E22" s="160"/>
      <c r="F22" s="160"/>
      <c r="G22" s="160"/>
      <c r="H22" s="160"/>
      <c r="I22" s="160"/>
      <c r="J22" s="160"/>
    </row>
  </sheetData>
  <mergeCells count="16">
    <mergeCell ref="B2:J2"/>
    <mergeCell ref="B3:J3"/>
    <mergeCell ref="B4:J4"/>
    <mergeCell ref="K2:U2"/>
    <mergeCell ref="K3:U3"/>
    <mergeCell ref="K4:U4"/>
    <mergeCell ref="B7:B9"/>
    <mergeCell ref="C7:C9"/>
    <mergeCell ref="D7:D9"/>
    <mergeCell ref="E7:G7"/>
    <mergeCell ref="H7:J7"/>
    <mergeCell ref="E10:J18"/>
    <mergeCell ref="K10:U18"/>
    <mergeCell ref="U7:U9"/>
    <mergeCell ref="K7:O7"/>
    <mergeCell ref="P7:T7"/>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x14ac:dyDescent="0.3"/>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x14ac:dyDescent="0.3">
      <c r="B2" s="1616" t="str">
        <f>Index!B2</f>
        <v xml:space="preserve">      Maharashtra State Power Generation Company Ltd.</v>
      </c>
      <c r="C2" s="1675"/>
      <c r="D2" s="1675"/>
      <c r="E2" s="1675"/>
      <c r="F2" s="1675"/>
      <c r="G2" s="1675"/>
      <c r="H2" s="1675"/>
      <c r="I2" s="1675"/>
      <c r="J2" s="1675"/>
      <c r="K2" s="1675"/>
      <c r="L2" s="1675"/>
      <c r="M2" s="1675"/>
    </row>
    <row r="3" spans="2:14" x14ac:dyDescent="0.3">
      <c r="B3" s="1616" t="str">
        <f>Index!B3</f>
        <v>MYT Petition Formats for Uran</v>
      </c>
      <c r="C3" s="1675"/>
      <c r="D3" s="1675"/>
      <c r="E3" s="1675"/>
      <c r="F3" s="1675"/>
      <c r="G3" s="1675"/>
      <c r="H3" s="1675"/>
      <c r="I3" s="1675"/>
      <c r="J3" s="1675"/>
      <c r="K3" s="1675"/>
      <c r="L3" s="1675"/>
      <c r="M3" s="1675"/>
    </row>
    <row r="4" spans="2:14" x14ac:dyDescent="0.3">
      <c r="B4" s="1617" t="s">
        <v>387</v>
      </c>
      <c r="C4" s="1675"/>
      <c r="D4" s="1675"/>
      <c r="E4" s="1675"/>
      <c r="F4" s="1675"/>
      <c r="G4" s="1675"/>
      <c r="H4" s="1675"/>
      <c r="I4" s="1675"/>
      <c r="J4" s="1675"/>
      <c r="K4" s="1675"/>
      <c r="L4" s="1675"/>
      <c r="M4" s="1675"/>
    </row>
    <row r="6" spans="2:14" x14ac:dyDescent="0.3">
      <c r="B6" s="6" t="s">
        <v>1007</v>
      </c>
    </row>
    <row r="7" spans="2:14" x14ac:dyDescent="0.3">
      <c r="B7" s="50"/>
      <c r="C7" s="17"/>
      <c r="D7" s="18"/>
      <c r="E7" s="18"/>
      <c r="F7" s="21" t="s">
        <v>10</v>
      </c>
      <c r="G7" s="18"/>
      <c r="H7" s="18"/>
      <c r="I7" s="18"/>
      <c r="J7" s="18"/>
      <c r="K7" s="18"/>
      <c r="L7" s="18"/>
      <c r="M7" s="18"/>
      <c r="N7" s="18"/>
    </row>
    <row r="8" spans="2:14" s="35" customFormat="1" ht="15.75" customHeight="1" x14ac:dyDescent="0.3">
      <c r="B8" s="1665" t="s">
        <v>341</v>
      </c>
      <c r="C8" s="1667" t="s">
        <v>37</v>
      </c>
      <c r="D8" s="1667" t="s">
        <v>145</v>
      </c>
      <c r="E8" s="1612" t="s">
        <v>509</v>
      </c>
      <c r="F8" s="1614"/>
      <c r="G8" s="1667" t="s">
        <v>145</v>
      </c>
      <c r="H8" s="1612" t="s">
        <v>510</v>
      </c>
      <c r="I8" s="1614"/>
      <c r="J8" s="1667" t="s">
        <v>145</v>
      </c>
      <c r="K8" s="1612" t="s">
        <v>511</v>
      </c>
      <c r="L8" s="1614"/>
    </row>
    <row r="9" spans="2:14" s="35" customFormat="1" ht="26.25" customHeight="1" x14ac:dyDescent="0.3">
      <c r="B9" s="1666"/>
      <c r="C9" s="1668"/>
      <c r="D9" s="1668"/>
      <c r="E9" s="372" t="s">
        <v>812</v>
      </c>
      <c r="F9" s="254" t="s">
        <v>813</v>
      </c>
      <c r="G9" s="1668"/>
      <c r="H9" s="763" t="s">
        <v>812</v>
      </c>
      <c r="I9" s="763" t="s">
        <v>813</v>
      </c>
      <c r="J9" s="1668"/>
      <c r="K9" s="763" t="s">
        <v>812</v>
      </c>
      <c r="L9" s="763" t="s">
        <v>813</v>
      </c>
    </row>
    <row r="10" spans="2:14" s="6" customFormat="1" x14ac:dyDescent="0.3">
      <c r="B10" s="134">
        <v>1</v>
      </c>
      <c r="C10" s="57" t="s">
        <v>380</v>
      </c>
      <c r="D10" s="1697" t="s">
        <v>770</v>
      </c>
      <c r="E10" s="1698"/>
      <c r="F10" s="1699"/>
      <c r="G10" s="1697" t="s">
        <v>770</v>
      </c>
      <c r="H10" s="1698"/>
      <c r="I10" s="1699"/>
      <c r="J10" s="1697" t="s">
        <v>770</v>
      </c>
      <c r="K10" s="1698"/>
      <c r="L10" s="1699"/>
    </row>
    <row r="11" spans="2:14" s="6" customFormat="1" x14ac:dyDescent="0.3">
      <c r="B11" s="134">
        <v>2</v>
      </c>
      <c r="C11" s="57" t="s">
        <v>149</v>
      </c>
      <c r="D11" s="1700"/>
      <c r="E11" s="1701"/>
      <c r="F11" s="1702"/>
      <c r="G11" s="1700"/>
      <c r="H11" s="1701"/>
      <c r="I11" s="1702"/>
      <c r="J11" s="1700"/>
      <c r="K11" s="1701"/>
      <c r="L11" s="1702"/>
    </row>
    <row r="12" spans="2:14" s="6" customFormat="1" x14ac:dyDescent="0.3">
      <c r="B12" s="134">
        <v>3</v>
      </c>
      <c r="C12" s="57" t="s">
        <v>150</v>
      </c>
      <c r="D12" s="1700"/>
      <c r="E12" s="1701"/>
      <c r="F12" s="1702"/>
      <c r="G12" s="1700"/>
      <c r="H12" s="1701"/>
      <c r="I12" s="1702"/>
      <c r="J12" s="1700"/>
      <c r="K12" s="1701"/>
      <c r="L12" s="1702"/>
    </row>
    <row r="13" spans="2:14" x14ac:dyDescent="0.3">
      <c r="B13" s="134">
        <v>4</v>
      </c>
      <c r="C13" s="136" t="s">
        <v>151</v>
      </c>
      <c r="D13" s="1700"/>
      <c r="E13" s="1701"/>
      <c r="F13" s="1702"/>
      <c r="G13" s="1700"/>
      <c r="H13" s="1701"/>
      <c r="I13" s="1702"/>
      <c r="J13" s="1700"/>
      <c r="K13" s="1701"/>
      <c r="L13" s="1702"/>
    </row>
    <row r="14" spans="2:14" x14ac:dyDescent="0.3">
      <c r="B14" s="10"/>
      <c r="C14" s="9"/>
      <c r="D14" s="1700"/>
      <c r="E14" s="1701"/>
      <c r="F14" s="1702"/>
      <c r="G14" s="1700"/>
      <c r="H14" s="1701"/>
      <c r="I14" s="1702"/>
      <c r="J14" s="1700"/>
      <c r="K14" s="1701"/>
      <c r="L14" s="1702"/>
    </row>
    <row r="15" spans="2:14" ht="14" customHeight="1" x14ac:dyDescent="0.3">
      <c r="B15" s="137">
        <v>5</v>
      </c>
      <c r="C15" s="58" t="s">
        <v>152</v>
      </c>
      <c r="D15" s="1700"/>
      <c r="E15" s="1701"/>
      <c r="F15" s="1702"/>
      <c r="G15" s="1700"/>
      <c r="H15" s="1701"/>
      <c r="I15" s="1702"/>
      <c r="J15" s="1700"/>
      <c r="K15" s="1701"/>
      <c r="L15" s="1702"/>
    </row>
    <row r="16" spans="2:14" s="1" customFormat="1" ht="17.25" customHeight="1" x14ac:dyDescent="0.3">
      <c r="B16" s="138">
        <v>6</v>
      </c>
      <c r="C16" s="57" t="s">
        <v>382</v>
      </c>
      <c r="D16" s="1700"/>
      <c r="E16" s="1701"/>
      <c r="F16" s="1702"/>
      <c r="G16" s="1700"/>
      <c r="H16" s="1701"/>
      <c r="I16" s="1702"/>
      <c r="J16" s="1700"/>
      <c r="K16" s="1701"/>
      <c r="L16" s="1702"/>
    </row>
    <row r="17" spans="2:14" s="1" customFormat="1" x14ac:dyDescent="0.3">
      <c r="B17" s="134">
        <v>7</v>
      </c>
      <c r="C17" s="58" t="s">
        <v>87</v>
      </c>
      <c r="D17" s="1700"/>
      <c r="E17" s="1701"/>
      <c r="F17" s="1702"/>
      <c r="G17" s="1700"/>
      <c r="H17" s="1701"/>
      <c r="I17" s="1702"/>
      <c r="J17" s="1700"/>
      <c r="K17" s="1701"/>
      <c r="L17" s="1702"/>
    </row>
    <row r="18" spans="2:14" s="1" customFormat="1" x14ac:dyDescent="0.3">
      <c r="B18" s="134"/>
      <c r="C18" s="58"/>
      <c r="D18" s="1700"/>
      <c r="E18" s="1701"/>
      <c r="F18" s="1702"/>
      <c r="G18" s="1700"/>
      <c r="H18" s="1701"/>
      <c r="I18" s="1702"/>
      <c r="J18" s="1700"/>
      <c r="K18" s="1701"/>
      <c r="L18" s="1702"/>
    </row>
    <row r="19" spans="2:14" s="1" customFormat="1" x14ac:dyDescent="0.3">
      <c r="B19" s="155">
        <v>8</v>
      </c>
      <c r="C19" s="58" t="s">
        <v>487</v>
      </c>
      <c r="D19" s="1703"/>
      <c r="E19" s="1704"/>
      <c r="F19" s="1705"/>
      <c r="G19" s="1703"/>
      <c r="H19" s="1704"/>
      <c r="I19" s="1705"/>
      <c r="J19" s="1703"/>
      <c r="K19" s="1704"/>
      <c r="L19" s="1705"/>
    </row>
    <row r="20" spans="2:14" s="1" customFormat="1" hidden="1" x14ac:dyDescent="0.3">
      <c r="B20" s="6" t="s">
        <v>161</v>
      </c>
      <c r="C20" s="36"/>
    </row>
    <row r="21" spans="2:14" s="1" customFormat="1" hidden="1" x14ac:dyDescent="0.3">
      <c r="B21" s="5">
        <v>1</v>
      </c>
      <c r="C21" s="7" t="s">
        <v>708</v>
      </c>
    </row>
    <row r="22" spans="2:14" s="1" customFormat="1" hidden="1" x14ac:dyDescent="0.3">
      <c r="B22" s="5">
        <v>2</v>
      </c>
      <c r="C22" s="7" t="s">
        <v>455</v>
      </c>
    </row>
    <row r="23" spans="2:14" s="1" customFormat="1" hidden="1" x14ac:dyDescent="0.3">
      <c r="B23" s="5">
        <v>3</v>
      </c>
      <c r="C23" s="44" t="s">
        <v>160</v>
      </c>
    </row>
    <row r="24" spans="2:14" s="1" customFormat="1" x14ac:dyDescent="0.3">
      <c r="B24" s="5"/>
      <c r="C24" s="44"/>
    </row>
    <row r="25" spans="2:14" x14ac:dyDescent="0.3">
      <c r="B25" s="6" t="s">
        <v>998</v>
      </c>
    </row>
    <row r="26" spans="2:14" x14ac:dyDescent="0.3">
      <c r="B26" s="50"/>
      <c r="C26" s="17"/>
      <c r="D26" s="18"/>
      <c r="E26" s="18"/>
      <c r="F26" s="18"/>
      <c r="G26" s="18"/>
      <c r="H26" s="18"/>
    </row>
    <row r="27" spans="2:14" s="35" customFormat="1" ht="15.75" customHeight="1" x14ac:dyDescent="0.3">
      <c r="B27" s="1665" t="s">
        <v>341</v>
      </c>
      <c r="C27" s="1667" t="s">
        <v>37</v>
      </c>
      <c r="D27" s="1618" t="s">
        <v>381</v>
      </c>
      <c r="E27" s="1612" t="s">
        <v>959</v>
      </c>
      <c r="F27" s="1613"/>
      <c r="G27" s="1612" t="s">
        <v>960</v>
      </c>
      <c r="H27" s="1613"/>
      <c r="I27" s="1612" t="s">
        <v>961</v>
      </c>
      <c r="J27" s="1613"/>
      <c r="K27" s="1612" t="s">
        <v>962</v>
      </c>
      <c r="L27" s="1613"/>
      <c r="M27" s="1612" t="s">
        <v>963</v>
      </c>
      <c r="N27" s="1613"/>
    </row>
    <row r="28" spans="2:14" s="6" customFormat="1" ht="35" customHeight="1" x14ac:dyDescent="0.3">
      <c r="B28" s="1666"/>
      <c r="C28" s="1668"/>
      <c r="D28" s="1664"/>
      <c r="E28" s="372" t="s">
        <v>812</v>
      </c>
      <c r="F28" s="372" t="s">
        <v>813</v>
      </c>
      <c r="G28" s="372" t="s">
        <v>812</v>
      </c>
      <c r="H28" s="372" t="s">
        <v>813</v>
      </c>
      <c r="I28" s="372" t="s">
        <v>812</v>
      </c>
      <c r="J28" s="372" t="s">
        <v>813</v>
      </c>
      <c r="K28" s="372" t="s">
        <v>812</v>
      </c>
      <c r="L28" s="372" t="s">
        <v>813</v>
      </c>
      <c r="M28" s="372" t="s">
        <v>812</v>
      </c>
      <c r="N28" s="372" t="s">
        <v>813</v>
      </c>
    </row>
    <row r="29" spans="2:14" s="6" customFormat="1" x14ac:dyDescent="0.3">
      <c r="B29" s="134">
        <v>1</v>
      </c>
      <c r="C29" s="57" t="s">
        <v>380</v>
      </c>
      <c r="D29" s="135"/>
      <c r="E29" s="1688" t="s">
        <v>770</v>
      </c>
      <c r="F29" s="1689"/>
      <c r="G29" s="1689"/>
      <c r="H29" s="1689"/>
      <c r="I29" s="1689"/>
      <c r="J29" s="1689"/>
      <c r="K29" s="1689"/>
      <c r="L29" s="1689"/>
      <c r="M29" s="1689"/>
      <c r="N29" s="1690"/>
    </row>
    <row r="30" spans="2:14" s="6" customFormat="1" x14ac:dyDescent="0.3">
      <c r="B30" s="134">
        <v>2</v>
      </c>
      <c r="C30" s="57" t="s">
        <v>149</v>
      </c>
      <c r="D30" s="135"/>
      <c r="E30" s="1691"/>
      <c r="F30" s="1692"/>
      <c r="G30" s="1692"/>
      <c r="H30" s="1692"/>
      <c r="I30" s="1692"/>
      <c r="J30" s="1692"/>
      <c r="K30" s="1692"/>
      <c r="L30" s="1692"/>
      <c r="M30" s="1692"/>
      <c r="N30" s="1693"/>
    </row>
    <row r="31" spans="2:14" x14ac:dyDescent="0.3">
      <c r="B31" s="134">
        <v>3</v>
      </c>
      <c r="C31" s="57" t="s">
        <v>709</v>
      </c>
      <c r="D31" s="135"/>
      <c r="E31" s="1691"/>
      <c r="F31" s="1692"/>
      <c r="G31" s="1692"/>
      <c r="H31" s="1692"/>
      <c r="I31" s="1692"/>
      <c r="J31" s="1692"/>
      <c r="K31" s="1692"/>
      <c r="L31" s="1692"/>
      <c r="M31" s="1692"/>
      <c r="N31" s="1693"/>
    </row>
    <row r="32" spans="2:14" x14ac:dyDescent="0.3">
      <c r="B32" s="134">
        <v>4</v>
      </c>
      <c r="C32" s="136" t="s">
        <v>151</v>
      </c>
      <c r="D32" s="135"/>
      <c r="E32" s="1691"/>
      <c r="F32" s="1692"/>
      <c r="G32" s="1692"/>
      <c r="H32" s="1692"/>
      <c r="I32" s="1692"/>
      <c r="J32" s="1692"/>
      <c r="K32" s="1692"/>
      <c r="L32" s="1692"/>
      <c r="M32" s="1692"/>
      <c r="N32" s="1693"/>
    </row>
    <row r="33" spans="2:14" ht="14" customHeight="1" x14ac:dyDescent="0.3">
      <c r="B33" s="10"/>
      <c r="C33" s="9"/>
      <c r="D33" s="135"/>
      <c r="E33" s="1691"/>
      <c r="F33" s="1692"/>
      <c r="G33" s="1692"/>
      <c r="H33" s="1692"/>
      <c r="I33" s="1692"/>
      <c r="J33" s="1692"/>
      <c r="K33" s="1692"/>
      <c r="L33" s="1692"/>
      <c r="M33" s="1692"/>
      <c r="N33" s="1693"/>
    </row>
    <row r="34" spans="2:14" s="1" customFormat="1" x14ac:dyDescent="0.3">
      <c r="B34" s="137">
        <v>5</v>
      </c>
      <c r="C34" s="58" t="s">
        <v>152</v>
      </c>
      <c r="D34" s="135"/>
      <c r="E34" s="1691"/>
      <c r="F34" s="1692"/>
      <c r="G34" s="1692"/>
      <c r="H34" s="1692"/>
      <c r="I34" s="1692"/>
      <c r="J34" s="1692"/>
      <c r="K34" s="1692"/>
      <c r="L34" s="1692"/>
      <c r="M34" s="1692"/>
      <c r="N34" s="1693"/>
    </row>
    <row r="35" spans="2:14" s="1" customFormat="1" x14ac:dyDescent="0.3">
      <c r="B35" s="147">
        <v>6</v>
      </c>
      <c r="C35" s="57" t="s">
        <v>382</v>
      </c>
      <c r="D35" s="135"/>
      <c r="E35" s="1691"/>
      <c r="F35" s="1692"/>
      <c r="G35" s="1692"/>
      <c r="H35" s="1692"/>
      <c r="I35" s="1692"/>
      <c r="J35" s="1692"/>
      <c r="K35" s="1692"/>
      <c r="L35" s="1692"/>
      <c r="M35" s="1692"/>
      <c r="N35" s="1693"/>
    </row>
    <row r="36" spans="2:14" s="1" customFormat="1" x14ac:dyDescent="0.3">
      <c r="B36" s="134">
        <v>7</v>
      </c>
      <c r="C36" s="58" t="s">
        <v>87</v>
      </c>
      <c r="D36" s="9"/>
      <c r="E36" s="1694"/>
      <c r="F36" s="1695"/>
      <c r="G36" s="1695"/>
      <c r="H36" s="1695"/>
      <c r="I36" s="1695"/>
      <c r="J36" s="1695"/>
      <c r="K36" s="1695"/>
      <c r="L36" s="1695"/>
      <c r="M36" s="1695"/>
      <c r="N36" s="1696"/>
    </row>
    <row r="37" spans="2:14" s="1" customFormat="1" x14ac:dyDescent="0.3">
      <c r="B37" s="5"/>
      <c r="C37" s="36"/>
    </row>
    <row r="38" spans="2:14" s="1" customFormat="1" x14ac:dyDescent="0.3">
      <c r="B38" s="51"/>
      <c r="C38" s="7"/>
      <c r="D38" s="45"/>
      <c r="E38" s="45"/>
      <c r="F38" s="45"/>
      <c r="G38" s="11"/>
      <c r="H38" s="11"/>
      <c r="I38" s="7"/>
    </row>
    <row r="39" spans="2:14" s="1" customFormat="1" ht="18" customHeight="1" x14ac:dyDescent="0.3">
      <c r="B39" s="44"/>
      <c r="C39" s="43"/>
      <c r="D39" s="44"/>
      <c r="E39" s="44"/>
      <c r="F39" s="44"/>
      <c r="G39" s="44"/>
      <c r="H39" s="44"/>
      <c r="I39" s="7"/>
    </row>
    <row r="40" spans="2:14" s="1" customFormat="1" ht="13.5" customHeight="1" x14ac:dyDescent="0.3">
      <c r="B40" s="44"/>
      <c r="C40" s="43"/>
      <c r="D40" s="44"/>
      <c r="E40" s="44"/>
      <c r="F40" s="44"/>
      <c r="G40" s="44"/>
      <c r="H40" s="44"/>
      <c r="I40" s="7"/>
    </row>
    <row r="41" spans="2:14" x14ac:dyDescent="0.3">
      <c r="B41" s="44"/>
      <c r="C41" s="44"/>
      <c r="D41" s="7"/>
      <c r="E41" s="7"/>
      <c r="F41" s="7"/>
      <c r="G41" s="7"/>
      <c r="H41" s="7"/>
      <c r="I41" s="7"/>
    </row>
    <row r="42" spans="2:14" x14ac:dyDescent="0.3">
      <c r="B42" s="7"/>
      <c r="C42" s="7"/>
      <c r="D42" s="7"/>
      <c r="E42" s="7"/>
      <c r="F42" s="7"/>
      <c r="G42" s="7"/>
      <c r="H42" s="7"/>
      <c r="I42" s="7"/>
    </row>
    <row r="43" spans="2:14" x14ac:dyDescent="0.3">
      <c r="B43" s="7"/>
      <c r="C43" s="7"/>
      <c r="D43" s="7"/>
      <c r="E43" s="7"/>
      <c r="F43" s="7"/>
      <c r="G43" s="7"/>
      <c r="H43" s="53"/>
      <c r="I43" s="7"/>
    </row>
    <row r="44" spans="2:14" x14ac:dyDescent="0.3">
      <c r="B44" s="7"/>
      <c r="C44" s="7"/>
      <c r="D44" s="7"/>
      <c r="E44" s="7"/>
      <c r="F44" s="7"/>
      <c r="G44" s="7"/>
      <c r="H44" s="7"/>
      <c r="I44" s="7"/>
    </row>
    <row r="45" spans="2:14" x14ac:dyDescent="0.3">
      <c r="B45" s="7"/>
      <c r="C45" s="7"/>
    </row>
  </sheetData>
  <mergeCells count="23">
    <mergeCell ref="B27:B28"/>
    <mergeCell ref="B2:M2"/>
    <mergeCell ref="B3:M3"/>
    <mergeCell ref="B4:M4"/>
    <mergeCell ref="D8:D9"/>
    <mergeCell ref="E8:F8"/>
    <mergeCell ref="C8:C9"/>
    <mergeCell ref="B8:B9"/>
    <mergeCell ref="D27:D28"/>
    <mergeCell ref="C27:C28"/>
    <mergeCell ref="E27:F27"/>
    <mergeCell ref="G27:H27"/>
    <mergeCell ref="I27:J27"/>
    <mergeCell ref="D10:F19"/>
    <mergeCell ref="E29:N36"/>
    <mergeCell ref="G8:G9"/>
    <mergeCell ref="H8:I8"/>
    <mergeCell ref="G10:I19"/>
    <mergeCell ref="J8:J9"/>
    <mergeCell ref="K8:L8"/>
    <mergeCell ref="J10:L19"/>
    <mergeCell ref="K27:L27"/>
    <mergeCell ref="M27:N27"/>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x14ac:dyDescent="0.3"/>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x14ac:dyDescent="0.3">
      <c r="B2" s="1616" t="str">
        <f>Index!B2</f>
        <v xml:space="preserve">      Maharashtra State Power Generation Company Ltd.</v>
      </c>
      <c r="C2" s="1675"/>
      <c r="D2" s="1675"/>
      <c r="E2" s="1675"/>
      <c r="F2" s="1675"/>
      <c r="G2" s="1675"/>
      <c r="H2" s="1675"/>
      <c r="I2" s="1675"/>
      <c r="J2" s="1675"/>
      <c r="K2" s="1675"/>
      <c r="L2" s="1675"/>
      <c r="M2" s="1675"/>
      <c r="N2" s="1675"/>
      <c r="O2" s="1675"/>
      <c r="P2" s="1675"/>
    </row>
    <row r="3" spans="2:16" x14ac:dyDescent="0.3">
      <c r="B3" s="1616" t="str">
        <f>Index!B3</f>
        <v>MYT Petition Formats for Uran</v>
      </c>
      <c r="C3" s="1675"/>
      <c r="D3" s="1675"/>
      <c r="E3" s="1675"/>
      <c r="F3" s="1675"/>
      <c r="G3" s="1675"/>
      <c r="H3" s="1675"/>
      <c r="I3" s="1675"/>
      <c r="J3" s="1675"/>
      <c r="K3" s="1675"/>
      <c r="L3" s="1675"/>
      <c r="M3" s="1675"/>
      <c r="N3" s="1675"/>
      <c r="O3" s="1675"/>
      <c r="P3" s="1675"/>
    </row>
    <row r="4" spans="2:16" x14ac:dyDescent="0.3">
      <c r="B4" s="1617" t="s">
        <v>388</v>
      </c>
      <c r="C4" s="1675"/>
      <c r="D4" s="1675"/>
      <c r="E4" s="1675"/>
      <c r="F4" s="1675"/>
      <c r="G4" s="1675"/>
      <c r="H4" s="1675"/>
      <c r="I4" s="1675"/>
      <c r="J4" s="1675"/>
      <c r="K4" s="1675"/>
      <c r="L4" s="1675"/>
      <c r="M4" s="1675"/>
      <c r="N4" s="1675"/>
      <c r="O4" s="1675"/>
      <c r="P4" s="1675"/>
    </row>
    <row r="5" spans="2:16" x14ac:dyDescent="0.3">
      <c r="C5" s="19"/>
      <c r="D5" s="19"/>
      <c r="E5" s="19"/>
      <c r="F5" s="19"/>
      <c r="G5" s="19"/>
    </row>
    <row r="6" spans="2:16" x14ac:dyDescent="0.3">
      <c r="B6" s="50"/>
      <c r="C6" s="17"/>
      <c r="D6" s="17"/>
      <c r="E6" s="17"/>
      <c r="F6" s="17"/>
      <c r="G6" s="17"/>
      <c r="H6" s="18"/>
      <c r="I6" s="18"/>
      <c r="J6" s="18"/>
    </row>
    <row r="7" spans="2:16" s="35" customFormat="1" x14ac:dyDescent="0.3">
      <c r="B7" s="1661" t="s">
        <v>6</v>
      </c>
      <c r="C7" s="1663" t="s">
        <v>37</v>
      </c>
      <c r="D7" s="1715" t="s">
        <v>509</v>
      </c>
      <c r="E7" s="1716"/>
      <c r="F7" s="1715" t="s">
        <v>510</v>
      </c>
      <c r="G7" s="1716"/>
      <c r="H7" s="1612" t="s">
        <v>511</v>
      </c>
      <c r="I7" s="1613"/>
      <c r="J7" s="1613"/>
      <c r="K7" s="1613"/>
      <c r="L7" s="1612" t="s">
        <v>510</v>
      </c>
      <c r="M7" s="1614"/>
      <c r="N7" s="1612" t="s">
        <v>511</v>
      </c>
      <c r="O7" s="1614"/>
      <c r="P7" s="1618" t="s">
        <v>27</v>
      </c>
    </row>
    <row r="8" spans="2:16" s="36" customFormat="1" ht="28" x14ac:dyDescent="0.25">
      <c r="B8" s="1661"/>
      <c r="C8" s="1663"/>
      <c r="D8" s="230" t="s">
        <v>706</v>
      </c>
      <c r="E8" s="230" t="s">
        <v>79</v>
      </c>
      <c r="F8" s="292" t="s">
        <v>451</v>
      </c>
      <c r="G8" s="292" t="s">
        <v>79</v>
      </c>
      <c r="H8" s="292" t="s">
        <v>451</v>
      </c>
      <c r="I8" s="210" t="s">
        <v>445</v>
      </c>
      <c r="J8" s="210" t="s">
        <v>449</v>
      </c>
      <c r="K8" s="210" t="s">
        <v>80</v>
      </c>
      <c r="L8" s="292" t="s">
        <v>451</v>
      </c>
      <c r="M8" s="292" t="s">
        <v>675</v>
      </c>
      <c r="N8" s="292" t="s">
        <v>451</v>
      </c>
      <c r="O8" s="292" t="s">
        <v>675</v>
      </c>
      <c r="P8" s="1619"/>
    </row>
    <row r="9" spans="2:16" s="36" customFormat="1" ht="24.75" customHeight="1" x14ac:dyDescent="0.25">
      <c r="B9" s="1662"/>
      <c r="C9" s="1622"/>
      <c r="D9" s="230" t="s">
        <v>81</v>
      </c>
      <c r="E9" s="230" t="s">
        <v>82</v>
      </c>
      <c r="F9" s="292" t="s">
        <v>462</v>
      </c>
      <c r="G9" s="292" t="s">
        <v>392</v>
      </c>
      <c r="H9" s="210" t="s">
        <v>411</v>
      </c>
      <c r="I9" s="210" t="s">
        <v>412</v>
      </c>
      <c r="J9" s="210" t="s">
        <v>504</v>
      </c>
      <c r="K9" s="210" t="s">
        <v>505</v>
      </c>
      <c r="L9" s="230" t="s">
        <v>593</v>
      </c>
      <c r="M9" s="230" t="s">
        <v>594</v>
      </c>
      <c r="N9" s="230" t="s">
        <v>595</v>
      </c>
      <c r="O9" s="230" t="s">
        <v>596</v>
      </c>
      <c r="P9" s="1664"/>
    </row>
    <row r="10" spans="2:16" s="36" customFormat="1" ht="28.25" customHeight="1" x14ac:dyDescent="0.25">
      <c r="B10" s="151">
        <v>1</v>
      </c>
      <c r="C10" s="59" t="s">
        <v>334</v>
      </c>
      <c r="D10" s="1706" t="s">
        <v>771</v>
      </c>
      <c r="E10" s="1707"/>
      <c r="F10" s="1707"/>
      <c r="G10" s="1707"/>
      <c r="H10" s="1707"/>
      <c r="I10" s="1707"/>
      <c r="J10" s="1707"/>
      <c r="K10" s="1707"/>
      <c r="L10" s="1707"/>
      <c r="M10" s="1707"/>
      <c r="N10" s="1707"/>
      <c r="O10" s="1707"/>
      <c r="P10" s="1708"/>
    </row>
    <row r="11" spans="2:16" s="6" customFormat="1" x14ac:dyDescent="0.3">
      <c r="B11" s="148" t="s">
        <v>162</v>
      </c>
      <c r="C11" s="55" t="s">
        <v>163</v>
      </c>
      <c r="D11" s="1709"/>
      <c r="E11" s="1710"/>
      <c r="F11" s="1710"/>
      <c r="G11" s="1710"/>
      <c r="H11" s="1710"/>
      <c r="I11" s="1710"/>
      <c r="J11" s="1710"/>
      <c r="K11" s="1710"/>
      <c r="L11" s="1710"/>
      <c r="M11" s="1710"/>
      <c r="N11" s="1710"/>
      <c r="O11" s="1710"/>
      <c r="P11" s="1711"/>
    </row>
    <row r="12" spans="2:16" s="6" customFormat="1" x14ac:dyDescent="0.3">
      <c r="B12" s="134"/>
      <c r="C12" s="56" t="s">
        <v>164</v>
      </c>
      <c r="D12" s="1709"/>
      <c r="E12" s="1710"/>
      <c r="F12" s="1710"/>
      <c r="G12" s="1710"/>
      <c r="H12" s="1710"/>
      <c r="I12" s="1710"/>
      <c r="J12" s="1710"/>
      <c r="K12" s="1710"/>
      <c r="L12" s="1710"/>
      <c r="M12" s="1710"/>
      <c r="N12" s="1710"/>
      <c r="O12" s="1710"/>
      <c r="P12" s="1711"/>
    </row>
    <row r="13" spans="2:16" s="6" customFormat="1" x14ac:dyDescent="0.3">
      <c r="B13" s="134"/>
      <c r="C13" s="56" t="s">
        <v>165</v>
      </c>
      <c r="D13" s="1709"/>
      <c r="E13" s="1710"/>
      <c r="F13" s="1710"/>
      <c r="G13" s="1710"/>
      <c r="H13" s="1710"/>
      <c r="I13" s="1710"/>
      <c r="J13" s="1710"/>
      <c r="K13" s="1710"/>
      <c r="L13" s="1710"/>
      <c r="M13" s="1710"/>
      <c r="N13" s="1710"/>
      <c r="O13" s="1710"/>
      <c r="P13" s="1711"/>
    </row>
    <row r="14" spans="2:16" s="6" customFormat="1" x14ac:dyDescent="0.3">
      <c r="B14" s="134"/>
      <c r="C14" s="56" t="s">
        <v>166</v>
      </c>
      <c r="D14" s="1709"/>
      <c r="E14" s="1710"/>
      <c r="F14" s="1710"/>
      <c r="G14" s="1710"/>
      <c r="H14" s="1710"/>
      <c r="I14" s="1710"/>
      <c r="J14" s="1710"/>
      <c r="K14" s="1710"/>
      <c r="L14" s="1710"/>
      <c r="M14" s="1710"/>
      <c r="N14" s="1710"/>
      <c r="O14" s="1710"/>
      <c r="P14" s="1711"/>
    </row>
    <row r="15" spans="2:16" s="6" customFormat="1" x14ac:dyDescent="0.3">
      <c r="B15" s="134"/>
      <c r="C15" s="57"/>
      <c r="D15" s="1709"/>
      <c r="E15" s="1710"/>
      <c r="F15" s="1710"/>
      <c r="G15" s="1710"/>
      <c r="H15" s="1710"/>
      <c r="I15" s="1710"/>
      <c r="J15" s="1710"/>
      <c r="K15" s="1710"/>
      <c r="L15" s="1710"/>
      <c r="M15" s="1710"/>
      <c r="N15" s="1710"/>
      <c r="O15" s="1710"/>
      <c r="P15" s="1711"/>
    </row>
    <row r="16" spans="2:16" s="6" customFormat="1" x14ac:dyDescent="0.3">
      <c r="B16" s="148" t="s">
        <v>167</v>
      </c>
      <c r="C16" s="58" t="s">
        <v>168</v>
      </c>
      <c r="D16" s="1709"/>
      <c r="E16" s="1710"/>
      <c r="F16" s="1710"/>
      <c r="G16" s="1710"/>
      <c r="H16" s="1710"/>
      <c r="I16" s="1710"/>
      <c r="J16" s="1710"/>
      <c r="K16" s="1710"/>
      <c r="L16" s="1710"/>
      <c r="M16" s="1710"/>
      <c r="N16" s="1710"/>
      <c r="O16" s="1710"/>
      <c r="P16" s="1711"/>
    </row>
    <row r="17" spans="2:16" s="6" customFormat="1" x14ac:dyDescent="0.3">
      <c r="B17" s="134"/>
      <c r="C17" s="56" t="s">
        <v>164</v>
      </c>
      <c r="D17" s="1709"/>
      <c r="E17" s="1710"/>
      <c r="F17" s="1710"/>
      <c r="G17" s="1710"/>
      <c r="H17" s="1710"/>
      <c r="I17" s="1710"/>
      <c r="J17" s="1710"/>
      <c r="K17" s="1710"/>
      <c r="L17" s="1710"/>
      <c r="M17" s="1710"/>
      <c r="N17" s="1710"/>
      <c r="O17" s="1710"/>
      <c r="P17" s="1711"/>
    </row>
    <row r="18" spans="2:16" x14ac:dyDescent="0.3">
      <c r="B18" s="134"/>
      <c r="C18" s="56" t="s">
        <v>165</v>
      </c>
      <c r="D18" s="1709"/>
      <c r="E18" s="1710"/>
      <c r="F18" s="1710"/>
      <c r="G18" s="1710"/>
      <c r="H18" s="1710"/>
      <c r="I18" s="1710"/>
      <c r="J18" s="1710"/>
      <c r="K18" s="1710"/>
      <c r="L18" s="1710"/>
      <c r="M18" s="1710"/>
      <c r="N18" s="1710"/>
      <c r="O18" s="1710"/>
      <c r="P18" s="1711"/>
    </row>
    <row r="19" spans="2:16" x14ac:dyDescent="0.3">
      <c r="B19" s="10"/>
      <c r="C19" s="56" t="s">
        <v>169</v>
      </c>
      <c r="D19" s="1709"/>
      <c r="E19" s="1710"/>
      <c r="F19" s="1710"/>
      <c r="G19" s="1710"/>
      <c r="H19" s="1710"/>
      <c r="I19" s="1710"/>
      <c r="J19" s="1710"/>
      <c r="K19" s="1710"/>
      <c r="L19" s="1710"/>
      <c r="M19" s="1710"/>
      <c r="N19" s="1710"/>
      <c r="O19" s="1710"/>
      <c r="P19" s="1711"/>
    </row>
    <row r="20" spans="2:16" x14ac:dyDescent="0.3">
      <c r="B20" s="10"/>
      <c r="C20" s="58"/>
      <c r="D20" s="1709"/>
      <c r="E20" s="1710"/>
      <c r="F20" s="1710"/>
      <c r="G20" s="1710"/>
      <c r="H20" s="1710"/>
      <c r="I20" s="1710"/>
      <c r="J20" s="1710"/>
      <c r="K20" s="1710"/>
      <c r="L20" s="1710"/>
      <c r="M20" s="1710"/>
      <c r="N20" s="1710"/>
      <c r="O20" s="1710"/>
      <c r="P20" s="1711"/>
    </row>
    <row r="21" spans="2:16" s="1" customFormat="1" ht="17.25" customHeight="1" x14ac:dyDescent="0.3">
      <c r="B21" s="138">
        <v>2</v>
      </c>
      <c r="C21" s="59" t="s">
        <v>335</v>
      </c>
      <c r="D21" s="1709"/>
      <c r="E21" s="1710"/>
      <c r="F21" s="1710"/>
      <c r="G21" s="1710"/>
      <c r="H21" s="1710"/>
      <c r="I21" s="1710"/>
      <c r="J21" s="1710"/>
      <c r="K21" s="1710"/>
      <c r="L21" s="1710"/>
      <c r="M21" s="1710"/>
      <c r="N21" s="1710"/>
      <c r="O21" s="1710"/>
      <c r="P21" s="1711"/>
    </row>
    <row r="22" spans="2:16" s="1" customFormat="1" ht="17.25" customHeight="1" x14ac:dyDescent="0.3">
      <c r="B22" s="138"/>
      <c r="C22" s="59" t="s">
        <v>170</v>
      </c>
      <c r="D22" s="1709"/>
      <c r="E22" s="1710"/>
      <c r="F22" s="1710"/>
      <c r="G22" s="1710"/>
      <c r="H22" s="1710"/>
      <c r="I22" s="1710"/>
      <c r="J22" s="1710"/>
      <c r="K22" s="1710"/>
      <c r="L22" s="1710"/>
      <c r="M22" s="1710"/>
      <c r="N22" s="1710"/>
      <c r="O22" s="1710"/>
      <c r="P22" s="1711"/>
    </row>
    <row r="23" spans="2:16" s="1" customFormat="1" ht="17.25" customHeight="1" x14ac:dyDescent="0.3">
      <c r="B23" s="138"/>
      <c r="C23" s="59" t="s">
        <v>170</v>
      </c>
      <c r="D23" s="1709"/>
      <c r="E23" s="1710"/>
      <c r="F23" s="1710"/>
      <c r="G23" s="1710"/>
      <c r="H23" s="1710"/>
      <c r="I23" s="1710"/>
      <c r="J23" s="1710"/>
      <c r="K23" s="1710"/>
      <c r="L23" s="1710"/>
      <c r="M23" s="1710"/>
      <c r="N23" s="1710"/>
      <c r="O23" s="1710"/>
      <c r="P23" s="1711"/>
    </row>
    <row r="24" spans="2:16" s="1" customFormat="1" x14ac:dyDescent="0.3">
      <c r="B24" s="134"/>
      <c r="C24" s="58" t="s">
        <v>171</v>
      </c>
      <c r="D24" s="1712"/>
      <c r="E24" s="1713"/>
      <c r="F24" s="1713"/>
      <c r="G24" s="1713"/>
      <c r="H24" s="1713"/>
      <c r="I24" s="1713"/>
      <c r="J24" s="1713"/>
      <c r="K24" s="1713"/>
      <c r="L24" s="1713"/>
      <c r="M24" s="1713"/>
      <c r="N24" s="1713"/>
      <c r="O24" s="1713"/>
      <c r="P24" s="1714"/>
    </row>
    <row r="25" spans="2:16" s="1" customFormat="1" x14ac:dyDescent="0.3">
      <c r="B25" s="5"/>
      <c r="C25" s="36"/>
      <c r="D25" s="36"/>
      <c r="E25" s="36"/>
      <c r="F25" s="36"/>
      <c r="G25" s="36"/>
    </row>
    <row r="26" spans="2:16" s="1" customFormat="1" x14ac:dyDescent="0.3">
      <c r="B26" s="51"/>
      <c r="C26" s="7"/>
      <c r="D26" s="7"/>
      <c r="E26" s="7"/>
      <c r="F26" s="7"/>
      <c r="G26" s="7"/>
      <c r="H26" s="7"/>
      <c r="I26" s="7"/>
      <c r="J26" s="7"/>
      <c r="K26" s="7"/>
    </row>
    <row r="27" spans="2:16" s="1" customFormat="1" x14ac:dyDescent="0.3">
      <c r="B27" s="41"/>
      <c r="C27" s="41"/>
      <c r="D27" s="41"/>
      <c r="E27" s="41"/>
      <c r="F27" s="41"/>
      <c r="G27" s="41"/>
      <c r="H27" s="45"/>
      <c r="I27" s="11"/>
      <c r="J27" s="11"/>
      <c r="K27" s="7"/>
    </row>
    <row r="28" spans="2:16" s="1" customFormat="1" x14ac:dyDescent="0.3">
      <c r="B28" s="7"/>
      <c r="C28" s="41"/>
      <c r="D28" s="41"/>
      <c r="E28" s="41"/>
      <c r="F28" s="41"/>
      <c r="G28" s="41"/>
      <c r="H28" s="41"/>
      <c r="I28" s="41"/>
      <c r="J28" s="41"/>
      <c r="K28" s="7"/>
    </row>
    <row r="29" spans="2:16" x14ac:dyDescent="0.3">
      <c r="B29" s="7"/>
      <c r="C29" s="7"/>
      <c r="D29" s="7"/>
      <c r="E29" s="7"/>
      <c r="F29" s="7"/>
      <c r="G29" s="7"/>
      <c r="H29" s="7"/>
      <c r="I29" s="7"/>
      <c r="J29" s="7"/>
      <c r="K29" s="7"/>
    </row>
    <row r="30" spans="2:16" x14ac:dyDescent="0.3">
      <c r="B30" s="7"/>
      <c r="C30" s="7"/>
      <c r="D30" s="7"/>
      <c r="E30" s="7"/>
      <c r="F30" s="7"/>
      <c r="G30" s="7"/>
      <c r="H30" s="7"/>
      <c r="I30" s="7"/>
      <c r="J30" s="7"/>
      <c r="K30" s="7"/>
    </row>
    <row r="31" spans="2:16" x14ac:dyDescent="0.3">
      <c r="B31" s="7"/>
      <c r="C31" s="7"/>
      <c r="D31" s="7"/>
      <c r="E31" s="7"/>
      <c r="F31" s="7"/>
      <c r="G31" s="7"/>
      <c r="H31" s="7"/>
      <c r="I31" s="7"/>
      <c r="J31" s="53"/>
      <c r="K31" s="7"/>
    </row>
    <row r="32" spans="2:16" x14ac:dyDescent="0.3">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90" zoomScaleSheetLayoutView="70" workbookViewId="0">
      <pane xSplit="4" ySplit="9" topLeftCell="G10" activePane="bottomRight" state="frozen"/>
      <selection pane="topRight" activeCell="E1" sqref="E1"/>
      <selection pane="bottomLeft" activeCell="A10" sqref="A10"/>
      <selection pane="bottomRight" activeCell="G10" sqref="G10"/>
    </sheetView>
  </sheetViews>
  <sheetFormatPr defaultColWidth="9.36328125" defaultRowHeight="14" x14ac:dyDescent="0.3"/>
  <cols>
    <col min="1" max="1" width="4.36328125" style="5"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x14ac:dyDescent="0.3">
      <c r="B1" s="50"/>
    </row>
    <row r="2" spans="2:27" x14ac:dyDescent="0.3">
      <c r="B2" s="1684" t="str">
        <f>Index!B2</f>
        <v xml:space="preserve">      Maharashtra State Power Generation Company Ltd.</v>
      </c>
      <c r="C2" s="1684"/>
      <c r="D2" s="1684"/>
      <c r="E2" s="1684"/>
      <c r="F2" s="1684"/>
      <c r="G2" s="1684"/>
      <c r="H2" s="1684"/>
      <c r="I2" s="1684"/>
      <c r="J2" s="1684"/>
      <c r="K2" s="1684"/>
      <c r="L2" s="1684"/>
      <c r="M2" s="649"/>
      <c r="N2" s="1684" t="s">
        <v>777</v>
      </c>
      <c r="O2" s="1684"/>
      <c r="P2" s="1684"/>
      <c r="Q2" s="1684"/>
      <c r="R2" s="1684"/>
      <c r="S2" s="1684"/>
      <c r="T2" s="1684"/>
      <c r="U2" s="1684"/>
      <c r="V2" s="1684"/>
      <c r="W2" s="1684"/>
      <c r="X2" s="1684"/>
      <c r="Y2" s="576"/>
      <c r="Z2" s="576"/>
      <c r="AA2" s="576"/>
    </row>
    <row r="3" spans="2:27" x14ac:dyDescent="0.3">
      <c r="B3" s="1684" t="str">
        <f>Index!B3</f>
        <v>MYT Petition Formats for Uran</v>
      </c>
      <c r="C3" s="1684"/>
      <c r="D3" s="1684"/>
      <c r="E3" s="1684"/>
      <c r="F3" s="1684"/>
      <c r="G3" s="1684"/>
      <c r="H3" s="1684"/>
      <c r="I3" s="1684"/>
      <c r="J3" s="1684"/>
      <c r="K3" s="1684"/>
      <c r="L3" s="1684"/>
      <c r="M3" s="649"/>
      <c r="N3" s="1684" t="s">
        <v>778</v>
      </c>
      <c r="O3" s="1684"/>
      <c r="P3" s="1684"/>
      <c r="Q3" s="1684"/>
      <c r="R3" s="1684"/>
      <c r="S3" s="1684"/>
      <c r="T3" s="1684"/>
      <c r="U3" s="1684"/>
      <c r="V3" s="1684"/>
      <c r="W3" s="1684"/>
      <c r="X3" s="1684"/>
      <c r="Y3" s="576"/>
      <c r="Z3" s="576"/>
      <c r="AA3" s="576"/>
    </row>
    <row r="4" spans="2:27" x14ac:dyDescent="0.3">
      <c r="B4" s="1684" t="s">
        <v>649</v>
      </c>
      <c r="C4" s="1684"/>
      <c r="D4" s="1684"/>
      <c r="E4" s="1684"/>
      <c r="F4" s="1684"/>
      <c r="G4" s="1684"/>
      <c r="H4" s="1684"/>
      <c r="I4" s="1684"/>
      <c r="J4" s="1684"/>
      <c r="K4" s="1684"/>
      <c r="L4" s="1684"/>
      <c r="M4" s="649"/>
      <c r="N4" s="1684" t="s">
        <v>926</v>
      </c>
      <c r="O4" s="1684"/>
      <c r="P4" s="1684"/>
      <c r="Q4" s="1684"/>
      <c r="R4" s="1684"/>
      <c r="S4" s="1684"/>
      <c r="T4" s="1684"/>
      <c r="U4" s="1684"/>
      <c r="V4" s="1684"/>
      <c r="W4" s="1684"/>
      <c r="X4" s="1684"/>
      <c r="Y4" s="576"/>
      <c r="Z4" s="576"/>
      <c r="AA4" s="576"/>
    </row>
    <row r="5" spans="2:27" x14ac:dyDescent="0.3">
      <c r="C5" s="60"/>
      <c r="D5" s="60"/>
      <c r="E5" s="60"/>
      <c r="F5" s="60"/>
      <c r="G5" s="60"/>
      <c r="H5" s="60"/>
      <c r="I5" s="60"/>
      <c r="J5" s="60"/>
      <c r="K5" s="60"/>
      <c r="L5" s="60"/>
      <c r="M5" s="60"/>
      <c r="N5" s="60"/>
      <c r="O5" s="60"/>
      <c r="P5" s="60"/>
      <c r="Q5" s="60"/>
      <c r="R5" s="60"/>
      <c r="S5" s="60"/>
      <c r="T5" s="60"/>
      <c r="U5" s="60"/>
      <c r="V5" s="60"/>
      <c r="W5" s="60"/>
    </row>
    <row r="6" spans="2:27" x14ac:dyDescent="0.3">
      <c r="X6" s="21" t="s">
        <v>10</v>
      </c>
    </row>
    <row r="7" spans="2:27" s="35" customFormat="1" ht="15" customHeight="1" x14ac:dyDescent="0.3">
      <c r="B7" s="1725" t="s">
        <v>341</v>
      </c>
      <c r="C7" s="1726" t="s">
        <v>37</v>
      </c>
      <c r="D7" s="1625" t="s">
        <v>5</v>
      </c>
      <c r="E7" s="1625" t="s">
        <v>509</v>
      </c>
      <c r="F7" s="1625"/>
      <c r="G7" s="1625"/>
      <c r="H7" s="1625"/>
      <c r="I7" s="1625" t="s">
        <v>510</v>
      </c>
      <c r="J7" s="1625"/>
      <c r="K7" s="1625"/>
      <c r="L7" s="1625"/>
      <c r="M7" s="1625" t="s">
        <v>511</v>
      </c>
      <c r="N7" s="1625"/>
      <c r="O7" s="1625"/>
      <c r="P7" s="1625"/>
      <c r="Q7" s="1625"/>
      <c r="R7" s="1625"/>
      <c r="S7" s="1615" t="s">
        <v>958</v>
      </c>
      <c r="T7" s="1615"/>
      <c r="U7" s="1615"/>
      <c r="V7" s="1615"/>
      <c r="W7" s="1615"/>
      <c r="X7" s="1625" t="s">
        <v>27</v>
      </c>
    </row>
    <row r="8" spans="2:27" s="36" customFormat="1" ht="35.4" customHeight="1" x14ac:dyDescent="0.25">
      <c r="B8" s="1725"/>
      <c r="C8" s="1726"/>
      <c r="D8" s="1625"/>
      <c r="E8" s="1269" t="s">
        <v>1540</v>
      </c>
      <c r="F8" s="1269" t="s">
        <v>913</v>
      </c>
      <c r="G8" s="1269" t="s">
        <v>79</v>
      </c>
      <c r="H8" s="1269" t="s">
        <v>452</v>
      </c>
      <c r="I8" s="1269" t="s">
        <v>1540</v>
      </c>
      <c r="J8" s="1269" t="s">
        <v>913</v>
      </c>
      <c r="K8" s="1269" t="s">
        <v>79</v>
      </c>
      <c r="L8" s="1269" t="s">
        <v>452</v>
      </c>
      <c r="M8" s="1269" t="s">
        <v>1540</v>
      </c>
      <c r="N8" s="1269" t="s">
        <v>913</v>
      </c>
      <c r="O8" s="1269" t="s">
        <v>445</v>
      </c>
      <c r="P8" s="1269" t="s">
        <v>449</v>
      </c>
      <c r="Q8" s="1269" t="s">
        <v>80</v>
      </c>
      <c r="R8" s="1269" t="s">
        <v>453</v>
      </c>
      <c r="S8" s="1270" t="s">
        <v>959</v>
      </c>
      <c r="T8" s="1270" t="s">
        <v>960</v>
      </c>
      <c r="U8" s="1270" t="s">
        <v>961</v>
      </c>
      <c r="V8" s="1270" t="s">
        <v>962</v>
      </c>
      <c r="W8" s="1270" t="s">
        <v>963</v>
      </c>
      <c r="X8" s="1625"/>
    </row>
    <row r="9" spans="2:27" s="36" customFormat="1" ht="15.75" customHeight="1" x14ac:dyDescent="0.25">
      <c r="B9" s="1725"/>
      <c r="C9" s="1726"/>
      <c r="D9" s="1625"/>
      <c r="E9" s="1269" t="s">
        <v>81</v>
      </c>
      <c r="F9" s="1269" t="s">
        <v>82</v>
      </c>
      <c r="G9" s="1269" t="s">
        <v>1538</v>
      </c>
      <c r="H9" s="1269" t="s">
        <v>1536</v>
      </c>
      <c r="I9" s="1269" t="s">
        <v>1514</v>
      </c>
      <c r="J9" s="1269" t="s">
        <v>512</v>
      </c>
      <c r="K9" s="1269" t="s">
        <v>411</v>
      </c>
      <c r="L9" s="1269" t="s">
        <v>1541</v>
      </c>
      <c r="M9" s="1269" t="s">
        <v>592</v>
      </c>
      <c r="N9" s="1269" t="s">
        <v>655</v>
      </c>
      <c r="O9" s="1269" t="s">
        <v>593</v>
      </c>
      <c r="P9" s="1269" t="s">
        <v>594</v>
      </c>
      <c r="Q9" s="1269" t="s">
        <v>678</v>
      </c>
      <c r="R9" s="1269" t="s">
        <v>679</v>
      </c>
      <c r="S9" s="1269" t="s">
        <v>1542</v>
      </c>
      <c r="T9" s="1269" t="s">
        <v>1542</v>
      </c>
      <c r="U9" s="1269" t="s">
        <v>1542</v>
      </c>
      <c r="V9" s="1269" t="s">
        <v>1542</v>
      </c>
      <c r="W9" s="1269" t="s">
        <v>1542</v>
      </c>
      <c r="X9" s="1626"/>
    </row>
    <row r="10" spans="2:27" s="89" customFormat="1" ht="18.649999999999999" customHeight="1" x14ac:dyDescent="0.3">
      <c r="B10" s="175">
        <v>1</v>
      </c>
      <c r="C10" s="500" t="s">
        <v>173</v>
      </c>
      <c r="D10" s="176" t="s">
        <v>66</v>
      </c>
      <c r="E10" s="176"/>
      <c r="F10" s="599">
        <f>SUM(F11:F13)</f>
        <v>98.822425080658277</v>
      </c>
      <c r="G10" s="599">
        <f>SUM(G11:G13)</f>
        <v>105.15395452981014</v>
      </c>
      <c r="H10" s="599">
        <f>G10-F10</f>
        <v>6.3315294491518586</v>
      </c>
      <c r="I10" s="1212">
        <f>SUM(I11:I13)</f>
        <v>101.78692048510419</v>
      </c>
      <c r="J10" s="599">
        <f>SUM(J11:J13)</f>
        <v>103.12774678623518</v>
      </c>
      <c r="K10" s="1211">
        <f>SUM(K11:K13)</f>
        <v>114.14282237248449</v>
      </c>
      <c r="L10" s="599">
        <f>K10-J10</f>
        <v>11.01507558624931</v>
      </c>
      <c r="M10" s="1189"/>
      <c r="N10" s="599">
        <f>SUM(N11:N13)</f>
        <v>107.62063517997403</v>
      </c>
      <c r="O10" s="599">
        <f>'F3.1'!M10/2</f>
        <v>58.512755302382025</v>
      </c>
      <c r="P10" s="599">
        <f>'F3.1'!M10/2</f>
        <v>58.512755302382025</v>
      </c>
      <c r="Q10" s="1390">
        <f>O10+P10</f>
        <v>117.02551060476405</v>
      </c>
      <c r="R10" s="1189">
        <f>Q10-N10</f>
        <v>9.4048754247900206</v>
      </c>
      <c r="S10" s="1189">
        <f>S11</f>
        <v>112.13999253020296</v>
      </c>
      <c r="T10" s="1189">
        <f t="shared" ref="T10:W10" si="0">T11</f>
        <v>117.02551060476405</v>
      </c>
      <c r="U10" s="1189">
        <f t="shared" si="0"/>
        <v>122.12387234302018</v>
      </c>
      <c r="V10" s="1189">
        <f t="shared" si="0"/>
        <v>127.44435054357403</v>
      </c>
      <c r="W10" s="1189">
        <f t="shared" si="0"/>
        <v>132.99662198601803</v>
      </c>
      <c r="X10" s="707"/>
    </row>
    <row r="11" spans="2:27" s="89" customFormat="1" ht="18.649999999999999" customHeight="1" x14ac:dyDescent="0.25">
      <c r="B11" s="175">
        <f>B10+1</f>
        <v>2</v>
      </c>
      <c r="C11" s="88" t="s">
        <v>174</v>
      </c>
      <c r="D11" s="176" t="s">
        <v>67</v>
      </c>
      <c r="E11" s="1717">
        <v>97.930924987326193</v>
      </c>
      <c r="F11" s="1720">
        <v>98.822425080658277</v>
      </c>
      <c r="G11" s="898">
        <f>'F3.2'!D36</f>
        <v>48.808391607140997</v>
      </c>
      <c r="H11" s="1720">
        <f>SUM(G11:G13)-F11</f>
        <v>6.3315294491518586</v>
      </c>
      <c r="I11" s="1717">
        <v>101.78692048510419</v>
      </c>
      <c r="J11" s="1720">
        <v>103.12774678623518</v>
      </c>
      <c r="K11" s="898">
        <f>'F3.2'!E36</f>
        <v>62.557341107568135</v>
      </c>
      <c r="L11" s="1720">
        <f>SUM(K11:K13)-J11</f>
        <v>11.01507558624931</v>
      </c>
      <c r="M11" s="1717">
        <v>105.79474444034653</v>
      </c>
      <c r="N11" s="1720">
        <v>107.62063517997403</v>
      </c>
      <c r="O11" s="898">
        <f>'F3.2'!F36</f>
        <v>24.985969890285713</v>
      </c>
      <c r="P11" s="898">
        <f>'F3.2'!G36</f>
        <v>37.619856451714284</v>
      </c>
      <c r="Q11" s="898">
        <f>SUM(O11:P11)</f>
        <v>62.605826342</v>
      </c>
      <c r="R11" s="1720">
        <f>SUM(Q11:Q13)-N11</f>
        <v>3.014274814025967</v>
      </c>
      <c r="S11" s="1721">
        <f>'F3.1'!$K$10</f>
        <v>112.13999253020296</v>
      </c>
      <c r="T11" s="1721">
        <f>'F3.1'!$M$10</f>
        <v>117.02551060476405</v>
      </c>
      <c r="U11" s="1721">
        <f>'F3.1'!$O$10</f>
        <v>122.12387234302018</v>
      </c>
      <c r="V11" s="1721">
        <f>'F3.1'!$Q$10</f>
        <v>127.44435054357403</v>
      </c>
      <c r="W11" s="1721">
        <f>'F3.1'!$S$10</f>
        <v>132.99662198601803</v>
      </c>
      <c r="X11" s="1724"/>
    </row>
    <row r="12" spans="2:27" s="89" customFormat="1" ht="18.649999999999999" customHeight="1" x14ac:dyDescent="0.25">
      <c r="B12" s="175">
        <f t="shared" ref="B12:B17" si="1">B11+1</f>
        <v>3</v>
      </c>
      <c r="C12" s="88" t="s">
        <v>176</v>
      </c>
      <c r="D12" s="176" t="s">
        <v>68</v>
      </c>
      <c r="E12" s="1718"/>
      <c r="F12" s="1720"/>
      <c r="G12" s="898">
        <f>'F3.3'!D44</f>
        <v>10.419061876895899</v>
      </c>
      <c r="H12" s="1720"/>
      <c r="I12" s="1718"/>
      <c r="J12" s="1720"/>
      <c r="K12" s="898">
        <f>'F3.3'!E44</f>
        <v>10.749428528163723</v>
      </c>
      <c r="L12" s="1720"/>
      <c r="M12" s="1718"/>
      <c r="N12" s="1720"/>
      <c r="O12" s="898">
        <f>'F3.3'!F44</f>
        <v>2.612674124771428</v>
      </c>
      <c r="P12" s="898">
        <f>'F3.3'!G44</f>
        <v>6.1388661886285716</v>
      </c>
      <c r="Q12" s="898">
        <f>SUM(O12:P12)</f>
        <v>8.7515403133999996</v>
      </c>
      <c r="R12" s="1720"/>
      <c r="S12" s="1722"/>
      <c r="T12" s="1722"/>
      <c r="U12" s="1722"/>
      <c r="V12" s="1722"/>
      <c r="W12" s="1722"/>
      <c r="X12" s="1724"/>
    </row>
    <row r="13" spans="2:27" s="89" customFormat="1" ht="18.649999999999999" customHeight="1" x14ac:dyDescent="0.25">
      <c r="B13" s="175">
        <f t="shared" si="1"/>
        <v>4</v>
      </c>
      <c r="C13" s="88" t="s">
        <v>175</v>
      </c>
      <c r="D13" s="176" t="s">
        <v>69</v>
      </c>
      <c r="E13" s="1719"/>
      <c r="F13" s="1720"/>
      <c r="G13" s="898">
        <f>'F3.4'!D21</f>
        <v>45.926501045773243</v>
      </c>
      <c r="H13" s="1720"/>
      <c r="I13" s="1719"/>
      <c r="J13" s="1720"/>
      <c r="K13" s="898">
        <f>'F3.4'!E21</f>
        <v>40.836052736752627</v>
      </c>
      <c r="L13" s="1720"/>
      <c r="M13" s="1719"/>
      <c r="N13" s="1720"/>
      <c r="O13" s="898">
        <f>'F3.4'!F21</f>
        <v>15.813081119228569</v>
      </c>
      <c r="P13" s="898">
        <f>'F3.4'!G21</f>
        <v>23.464462219371427</v>
      </c>
      <c r="Q13" s="898">
        <f>SUM(O13:P13)</f>
        <v>39.277543338599997</v>
      </c>
      <c r="R13" s="1720"/>
      <c r="S13" s="1723"/>
      <c r="T13" s="1723"/>
      <c r="U13" s="1723"/>
      <c r="V13" s="1723"/>
      <c r="W13" s="1723"/>
      <c r="X13" s="1724"/>
    </row>
    <row r="14" spans="2:27" s="89" customFormat="1" ht="18.649999999999999" customHeight="1" x14ac:dyDescent="0.25">
      <c r="B14" s="175">
        <f t="shared" si="1"/>
        <v>5</v>
      </c>
      <c r="C14" s="575" t="s">
        <v>776</v>
      </c>
      <c r="D14" s="176"/>
      <c r="E14" s="1190"/>
      <c r="F14" s="599"/>
      <c r="G14" s="898"/>
      <c r="H14" s="599"/>
      <c r="I14" s="1190"/>
      <c r="J14" s="599">
        <f>K14</f>
        <v>8.8241967877315819</v>
      </c>
      <c r="K14" s="898">
        <v>8.8241967877315819</v>
      </c>
      <c r="L14" s="599"/>
      <c r="M14" s="1190"/>
      <c r="N14" s="599">
        <f>Q14</f>
        <v>9.2086338821814984</v>
      </c>
      <c r="O14" s="898">
        <v>4.6043169410907492</v>
      </c>
      <c r="P14" s="898">
        <f>O14</f>
        <v>4.6043169410907492</v>
      </c>
      <c r="Q14" s="898">
        <f>SUM(O14:P14)</f>
        <v>9.2086338821814984</v>
      </c>
      <c r="R14" s="599"/>
      <c r="S14" s="599">
        <f>'F3.1'!$K$13</f>
        <v>9.6098194561978012</v>
      </c>
      <c r="T14" s="599">
        <f>'F3.1'!$M$13</f>
        <v>10.028483178097714</v>
      </c>
      <c r="U14" s="599">
        <f>'F3.1'!$O$13</f>
        <v>10.465386505105092</v>
      </c>
      <c r="V14" s="599">
        <f>'F3.1'!$Q$13</f>
        <v>10.921324068273629</v>
      </c>
      <c r="W14" s="599">
        <f>'F3.1'!$S$13</f>
        <v>11.39712511774596</v>
      </c>
      <c r="X14" s="1181"/>
    </row>
    <row r="15" spans="2:27" s="89" customFormat="1" ht="18.649999999999999" customHeight="1" x14ac:dyDescent="0.25">
      <c r="B15" s="175">
        <f t="shared" si="1"/>
        <v>6</v>
      </c>
      <c r="C15" s="88" t="s">
        <v>177</v>
      </c>
      <c r="D15" s="176"/>
      <c r="E15" s="1191"/>
      <c r="F15" s="1191"/>
      <c r="G15" s="1191">
        <f>'F3.3'!D45+'F3.2'!D37</f>
        <v>0</v>
      </c>
      <c r="H15" s="1191">
        <f>G15-F15</f>
        <v>0</v>
      </c>
      <c r="I15" s="1191"/>
      <c r="J15" s="1191"/>
      <c r="K15" s="1191">
        <f>'F3.3'!E45+'F3.2'!E37</f>
        <v>0</v>
      </c>
      <c r="L15" s="1191">
        <f>K15-J15</f>
        <v>0</v>
      </c>
      <c r="M15" s="1191"/>
      <c r="N15" s="898"/>
      <c r="O15" s="1191">
        <f>'F3.3'!F45+'F3.2'!F37</f>
        <v>0</v>
      </c>
      <c r="P15" s="1191">
        <f>'F3.3'!G45+'F3.2'!G37</f>
        <v>0</v>
      </c>
      <c r="Q15" s="898">
        <f>O15+P15</f>
        <v>0</v>
      </c>
      <c r="R15" s="898">
        <f>Q15-N15</f>
        <v>0</v>
      </c>
      <c r="S15" s="898"/>
      <c r="T15" s="898"/>
      <c r="U15" s="898"/>
      <c r="V15" s="898"/>
      <c r="W15" s="898"/>
      <c r="X15" s="88"/>
    </row>
    <row r="16" spans="2:27" s="89" customFormat="1" ht="18.649999999999999" customHeight="1" x14ac:dyDescent="0.25">
      <c r="B16" s="175">
        <f t="shared" si="1"/>
        <v>7</v>
      </c>
      <c r="C16" s="88" t="s">
        <v>582</v>
      </c>
      <c r="D16" s="176"/>
      <c r="E16" s="1191"/>
      <c r="F16" s="1191"/>
      <c r="G16" s="1191"/>
      <c r="H16" s="1191">
        <f>G16-F16</f>
        <v>0</v>
      </c>
      <c r="I16" s="1191"/>
      <c r="J16" s="1191"/>
      <c r="K16" s="1191"/>
      <c r="L16" s="1191">
        <f>K16-J16</f>
        <v>0</v>
      </c>
      <c r="M16" s="1191"/>
      <c r="N16" s="898"/>
      <c r="O16" s="898"/>
      <c r="P16" s="898"/>
      <c r="Q16" s="898">
        <f>O16+P16</f>
        <v>0</v>
      </c>
      <c r="R16" s="898">
        <f>Q16-N16</f>
        <v>0</v>
      </c>
      <c r="S16" s="898"/>
      <c r="T16" s="898"/>
      <c r="U16" s="898"/>
      <c r="V16" s="898"/>
      <c r="W16" s="898"/>
      <c r="X16" s="88"/>
    </row>
    <row r="17" spans="1:24" s="576" customFormat="1" ht="33.65" customHeight="1" x14ac:dyDescent="0.25">
      <c r="B17" s="175">
        <f t="shared" si="1"/>
        <v>8</v>
      </c>
      <c r="C17" s="177" t="s">
        <v>391</v>
      </c>
      <c r="D17" s="178"/>
      <c r="E17" s="1192">
        <f>SUM(E11:E14)-E15+E16</f>
        <v>97.930924987326193</v>
      </c>
      <c r="F17" s="1192">
        <f>SUM(F11:F14)-F15+F16</f>
        <v>98.822425080658277</v>
      </c>
      <c r="G17" s="1192">
        <f>SUM(G11:G14)-G15+G16</f>
        <v>105.15395452981014</v>
      </c>
      <c r="H17" s="1192">
        <f t="shared" ref="H17:W17" si="2">SUM(H11:H14)-H15+H16</f>
        <v>6.3315294491518586</v>
      </c>
      <c r="I17" s="1192">
        <f t="shared" si="2"/>
        <v>101.78692048510419</v>
      </c>
      <c r="J17" s="1192">
        <f t="shared" si="2"/>
        <v>111.95194357396676</v>
      </c>
      <c r="K17" s="1192">
        <f t="shared" si="2"/>
        <v>122.96701916021607</v>
      </c>
      <c r="L17" s="1192">
        <f t="shared" si="2"/>
        <v>11.01507558624931</v>
      </c>
      <c r="M17" s="1192">
        <f t="shared" si="2"/>
        <v>105.79474444034653</v>
      </c>
      <c r="N17" s="1192">
        <f t="shared" si="2"/>
        <v>116.82926906215553</v>
      </c>
      <c r="O17" s="1192">
        <f t="shared" si="2"/>
        <v>48.016042075376461</v>
      </c>
      <c r="P17" s="1192">
        <f t="shared" si="2"/>
        <v>71.827501800805024</v>
      </c>
      <c r="Q17" s="1192">
        <f t="shared" si="2"/>
        <v>119.8435438761815</v>
      </c>
      <c r="R17" s="1192">
        <f t="shared" si="2"/>
        <v>3.014274814025967</v>
      </c>
      <c r="S17" s="1192">
        <f>SUM(S11:S14)-S15+S16</f>
        <v>121.74981198640076</v>
      </c>
      <c r="T17" s="1192">
        <f t="shared" si="2"/>
        <v>127.05399378286177</v>
      </c>
      <c r="U17" s="1192">
        <f t="shared" si="2"/>
        <v>132.58925884812527</v>
      </c>
      <c r="V17" s="1192">
        <f t="shared" si="2"/>
        <v>138.36567461184765</v>
      </c>
      <c r="W17" s="1192">
        <f t="shared" si="2"/>
        <v>144.39374710376399</v>
      </c>
      <c r="X17" s="179"/>
    </row>
    <row r="18" spans="1:24" s="1" customFormat="1" ht="15.75" customHeight="1" x14ac:dyDescent="0.3">
      <c r="A18" s="5"/>
      <c r="B18" s="5"/>
      <c r="G18" s="1193"/>
      <c r="H18" s="635"/>
      <c r="I18" s="635"/>
      <c r="J18" s="2"/>
      <c r="K18" s="1193"/>
      <c r="L18" s="2"/>
      <c r="X18" s="5"/>
    </row>
    <row r="19" spans="1:24" x14ac:dyDescent="0.3">
      <c r="B19" s="1194"/>
      <c r="C19" s="1194" t="s">
        <v>37</v>
      </c>
      <c r="D19" s="1194"/>
      <c r="E19" s="1195" t="str">
        <f>S8</f>
        <v>FY 2025-26</v>
      </c>
      <c r="F19" s="1195" t="str">
        <f>T8</f>
        <v>FY 2026-27</v>
      </c>
      <c r="G19" s="1195" t="str">
        <f>U8</f>
        <v>FY 2027-28</v>
      </c>
      <c r="H19" s="1195" t="str">
        <f>V8</f>
        <v>FY 2028-29</v>
      </c>
      <c r="I19" s="1195" t="str">
        <f>W8</f>
        <v>FY 2029-30</v>
      </c>
      <c r="K19" s="629"/>
    </row>
    <row r="20" spans="1:24" ht="28" x14ac:dyDescent="0.3">
      <c r="B20" s="10"/>
      <c r="C20" s="1196" t="s">
        <v>1506</v>
      </c>
      <c r="D20" s="9"/>
      <c r="E20" s="9"/>
      <c r="F20" s="9"/>
      <c r="G20" s="9"/>
      <c r="H20" s="9"/>
      <c r="I20" s="9"/>
      <c r="K20" s="629"/>
    </row>
    <row r="21" spans="1:24" x14ac:dyDescent="0.3">
      <c r="B21" s="9"/>
      <c r="C21" s="9" t="s">
        <v>1507</v>
      </c>
      <c r="D21" s="9"/>
      <c r="E21" s="9"/>
      <c r="F21" s="9"/>
      <c r="G21" s="9"/>
      <c r="H21" s="9"/>
      <c r="I21" s="9"/>
      <c r="K21" s="629"/>
    </row>
    <row r="22" spans="1:24" x14ac:dyDescent="0.3">
      <c r="B22" s="9"/>
      <c r="C22" s="9" t="s">
        <v>1508</v>
      </c>
      <c r="D22" s="9"/>
      <c r="E22" s="9"/>
      <c r="F22" s="9"/>
      <c r="G22" s="9"/>
      <c r="H22" s="9"/>
      <c r="I22" s="9"/>
      <c r="K22" s="629"/>
    </row>
    <row r="23" spans="1:24" x14ac:dyDescent="0.3">
      <c r="B23" s="40"/>
      <c r="C23" s="40" t="s">
        <v>1509</v>
      </c>
      <c r="D23" s="40"/>
      <c r="E23" s="1197">
        <f>SUM(E21:E22)</f>
        <v>0</v>
      </c>
      <c r="F23" s="1197">
        <f>E23+SUM(F21:F22)</f>
        <v>0</v>
      </c>
      <c r="G23" s="1197">
        <f>F23+SUM(G21:G22)</f>
        <v>0</v>
      </c>
      <c r="H23" s="1197">
        <f>G23+SUM(H21:H22)</f>
        <v>0</v>
      </c>
      <c r="I23" s="1197">
        <f>H23+SUM(I21:I22)</f>
        <v>0</v>
      </c>
      <c r="K23" s="629"/>
    </row>
    <row r="24" spans="1:24" x14ac:dyDescent="0.3">
      <c r="B24" s="1198">
        <v>0.02</v>
      </c>
      <c r="C24" s="40" t="s">
        <v>1506</v>
      </c>
      <c r="D24" s="40"/>
      <c r="E24" s="1197">
        <f>E23*$B$24</f>
        <v>0</v>
      </c>
      <c r="F24" s="1197">
        <f t="shared" ref="F24:I24" si="3">F23*$B$24</f>
        <v>0</v>
      </c>
      <c r="G24" s="1197">
        <f t="shared" si="3"/>
        <v>0</v>
      </c>
      <c r="H24" s="1197">
        <f t="shared" si="3"/>
        <v>0</v>
      </c>
      <c r="I24" s="1197">
        <f t="shared" si="3"/>
        <v>0</v>
      </c>
      <c r="K24" s="629"/>
    </row>
  </sheetData>
  <mergeCells count="29">
    <mergeCell ref="B7:B9"/>
    <mergeCell ref="E7:H7"/>
    <mergeCell ref="D7:D9"/>
    <mergeCell ref="C7:C9"/>
    <mergeCell ref="E11:E13"/>
    <mergeCell ref="F11:F13"/>
    <mergeCell ref="H11:H13"/>
    <mergeCell ref="B2:L2"/>
    <mergeCell ref="B3:L3"/>
    <mergeCell ref="B4:L4"/>
    <mergeCell ref="N2:X2"/>
    <mergeCell ref="N3:X3"/>
    <mergeCell ref="N4:X4"/>
    <mergeCell ref="X7:X9"/>
    <mergeCell ref="I7:L7"/>
    <mergeCell ref="M7:R7"/>
    <mergeCell ref="S7:W7"/>
    <mergeCell ref="I11:I13"/>
    <mergeCell ref="J11:J13"/>
    <mergeCell ref="L11:L13"/>
    <mergeCell ref="M11:M13"/>
    <mergeCell ref="N11:N13"/>
    <mergeCell ref="R11:R13"/>
    <mergeCell ref="S11:S13"/>
    <mergeCell ref="T11:T13"/>
    <mergeCell ref="U11:U13"/>
    <mergeCell ref="V11:V13"/>
    <mergeCell ref="W11:W13"/>
    <mergeCell ref="X11:X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80" zoomScaleNormal="80" zoomScaleSheetLayoutView="80" workbookViewId="0">
      <pane xSplit="3" ySplit="9" topLeftCell="D14" activePane="bottomRight" state="frozen"/>
      <selection pane="topRight" activeCell="D1" sqref="D1"/>
      <selection pane="bottomLeft" activeCell="A10" sqref="A10"/>
      <selection pane="bottomRight" activeCell="E27" sqref="E27"/>
    </sheetView>
  </sheetViews>
  <sheetFormatPr defaultColWidth="9.36328125" defaultRowHeight="14" x14ac:dyDescent="0.3"/>
  <cols>
    <col min="1" max="1" width="9.36328125" style="1"/>
    <col min="2" max="2" width="7.36328125" style="1" customWidth="1"/>
    <col min="3" max="3" width="44.6328125" style="1" customWidth="1"/>
    <col min="4" max="4" width="13.08984375" style="1" customWidth="1"/>
    <col min="5" max="5" width="26.453125" style="1" customWidth="1"/>
    <col min="6"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x14ac:dyDescent="0.3">
      <c r="B1" s="1616" t="str">
        <f>Index!B2</f>
        <v xml:space="preserve">      Maharashtra State Power Generation Company Ltd.</v>
      </c>
      <c r="C1" s="1616"/>
      <c r="D1" s="1616"/>
      <c r="E1" s="1616"/>
      <c r="F1" s="1616"/>
      <c r="G1" s="1616"/>
      <c r="H1" s="1616"/>
      <c r="I1" s="1616"/>
      <c r="J1" s="1616"/>
      <c r="K1" s="1616"/>
      <c r="L1" s="1616"/>
      <c r="M1" s="1616"/>
      <c r="N1" s="1616"/>
      <c r="O1" s="1616"/>
      <c r="P1" s="1616"/>
      <c r="Q1" s="1616"/>
      <c r="R1" s="1616"/>
      <c r="S1" s="227"/>
      <c r="T1" s="227"/>
      <c r="U1" s="186"/>
      <c r="V1" s="211"/>
    </row>
    <row r="2" spans="2:29" x14ac:dyDescent="0.3">
      <c r="B2" s="1616" t="str">
        <f>Index!B3</f>
        <v>MYT Petition Formats for Uran</v>
      </c>
      <c r="C2" s="1616"/>
      <c r="D2" s="1616"/>
      <c r="E2" s="1616"/>
      <c r="F2" s="1616"/>
      <c r="G2" s="1616"/>
      <c r="H2" s="1616"/>
      <c r="I2" s="1616"/>
      <c r="J2" s="1616"/>
      <c r="K2" s="1616"/>
      <c r="L2" s="1616"/>
      <c r="M2" s="1616"/>
      <c r="N2" s="1616"/>
      <c r="O2" s="1616"/>
      <c r="P2" s="1616"/>
      <c r="Q2" s="1616"/>
      <c r="R2" s="1616"/>
      <c r="S2" s="228"/>
      <c r="T2" s="228"/>
      <c r="U2" s="62"/>
      <c r="V2" s="212"/>
    </row>
    <row r="3" spans="2:29" x14ac:dyDescent="0.3">
      <c r="B3" s="1617" t="s">
        <v>653</v>
      </c>
      <c r="C3" s="1617"/>
      <c r="D3" s="1617"/>
      <c r="E3" s="1617"/>
      <c r="F3" s="1617"/>
      <c r="G3" s="1617"/>
      <c r="H3" s="1617"/>
      <c r="I3" s="1617"/>
      <c r="J3" s="1617"/>
      <c r="K3" s="1617"/>
      <c r="L3" s="1617"/>
      <c r="M3" s="1617"/>
      <c r="N3" s="1617"/>
      <c r="O3" s="1617"/>
      <c r="P3" s="1617"/>
      <c r="Q3" s="1617"/>
      <c r="R3" s="1617"/>
      <c r="S3" s="228"/>
      <c r="T3" s="228"/>
      <c r="U3" s="62"/>
      <c r="V3" s="212"/>
    </row>
    <row r="4" spans="2:29" x14ac:dyDescent="0.3">
      <c r="B4" s="90"/>
      <c r="C4" s="90"/>
      <c r="D4" s="645"/>
      <c r="E4" s="90"/>
      <c r="F4" s="90"/>
      <c r="G4" s="90"/>
      <c r="H4" s="645"/>
      <c r="I4" s="90"/>
      <c r="J4" s="90"/>
      <c r="K4" s="289"/>
      <c r="L4" s="645"/>
      <c r="M4" s="289"/>
      <c r="N4" s="289"/>
      <c r="O4" s="289"/>
      <c r="P4" s="645"/>
      <c r="Q4" s="90"/>
      <c r="R4" s="90"/>
      <c r="S4" s="228"/>
      <c r="T4" s="228"/>
      <c r="U4" s="90"/>
      <c r="V4" s="212"/>
    </row>
    <row r="5" spans="2:29" s="2" customFormat="1" x14ac:dyDescent="0.3">
      <c r="B5" s="1745" t="s">
        <v>178</v>
      </c>
      <c r="C5" s="1745"/>
      <c r="D5" s="1745"/>
      <c r="E5" s="1745"/>
      <c r="F5" s="1745"/>
      <c r="G5" s="1745"/>
      <c r="H5" s="1745"/>
      <c r="I5" s="1745"/>
      <c r="J5" s="1745"/>
      <c r="K5" s="1745"/>
      <c r="L5" s="1745"/>
      <c r="M5" s="1745"/>
      <c r="N5" s="1745"/>
      <c r="O5" s="1745"/>
      <c r="P5" s="1745"/>
      <c r="Q5" s="1745"/>
      <c r="R5" s="1745"/>
      <c r="S5" s="1745"/>
      <c r="T5" s="1745"/>
      <c r="U5" s="1745"/>
      <c r="V5" s="796"/>
    </row>
    <row r="6" spans="2:29" x14ac:dyDescent="0.3">
      <c r="V6" s="21"/>
      <c r="W6" s="21" t="s">
        <v>10</v>
      </c>
    </row>
    <row r="7" spans="2:29" s="93" customFormat="1" ht="18" customHeight="1" x14ac:dyDescent="0.25">
      <c r="B7" s="1725" t="s">
        <v>341</v>
      </c>
      <c r="C7" s="1725" t="s">
        <v>37</v>
      </c>
      <c r="D7" s="1734" t="s">
        <v>1510</v>
      </c>
      <c r="E7" s="1735"/>
      <c r="F7" s="1735"/>
      <c r="G7" s="1735"/>
      <c r="H7" s="1736"/>
      <c r="I7" s="1725" t="s">
        <v>1511</v>
      </c>
      <c r="J7" s="1183" t="s">
        <v>1512</v>
      </c>
      <c r="K7" s="1726" t="s">
        <v>958</v>
      </c>
      <c r="L7" s="1726"/>
      <c r="M7" s="1726"/>
      <c r="N7" s="1726"/>
      <c r="O7" s="1726"/>
      <c r="P7" s="1726"/>
      <c r="Q7" s="1726"/>
      <c r="R7" s="1726"/>
      <c r="S7" s="1726"/>
      <c r="T7" s="1726"/>
      <c r="U7" s="1746" t="s">
        <v>27</v>
      </c>
    </row>
    <row r="8" spans="2:29" s="93" customFormat="1" ht="42" customHeight="1" x14ac:dyDescent="0.25">
      <c r="B8" s="1725"/>
      <c r="C8" s="1725"/>
      <c r="D8" s="1183" t="s">
        <v>325</v>
      </c>
      <c r="E8" s="1183" t="s">
        <v>507</v>
      </c>
      <c r="F8" s="1183" t="s">
        <v>508</v>
      </c>
      <c r="G8" s="1183" t="s">
        <v>509</v>
      </c>
      <c r="H8" s="1183" t="s">
        <v>510</v>
      </c>
      <c r="I8" s="1725"/>
      <c r="J8" s="1183" t="s">
        <v>511</v>
      </c>
      <c r="K8" s="1749" t="s">
        <v>959</v>
      </c>
      <c r="L8" s="1750"/>
      <c r="M8" s="1749" t="s">
        <v>960</v>
      </c>
      <c r="N8" s="1750"/>
      <c r="O8" s="1749" t="s">
        <v>961</v>
      </c>
      <c r="P8" s="1750"/>
      <c r="Q8" s="1749" t="s">
        <v>962</v>
      </c>
      <c r="R8" s="1750"/>
      <c r="S8" s="1749" t="s">
        <v>963</v>
      </c>
      <c r="T8" s="1750"/>
      <c r="U8" s="1747"/>
      <c r="V8" s="358"/>
      <c r="W8" s="358"/>
    </row>
    <row r="9" spans="2:29" s="93" customFormat="1" ht="16" customHeight="1" x14ac:dyDescent="0.25">
      <c r="B9" s="1725"/>
      <c r="C9" s="1725"/>
      <c r="D9" s="1180" t="s">
        <v>81</v>
      </c>
      <c r="E9" s="1180" t="s">
        <v>82</v>
      </c>
      <c r="F9" s="1180" t="s">
        <v>1513</v>
      </c>
      <c r="G9" s="1180" t="s">
        <v>392</v>
      </c>
      <c r="H9" s="1180" t="s">
        <v>1514</v>
      </c>
      <c r="I9" s="1180" t="s">
        <v>1515</v>
      </c>
      <c r="J9" s="1199" t="s">
        <v>411</v>
      </c>
      <c r="K9" s="1183" t="s">
        <v>978</v>
      </c>
      <c r="L9" s="1180" t="s">
        <v>21</v>
      </c>
      <c r="M9" s="1183" t="s">
        <v>978</v>
      </c>
      <c r="N9" s="1180" t="s">
        <v>21</v>
      </c>
      <c r="O9" s="1183" t="s">
        <v>978</v>
      </c>
      <c r="P9" s="1180" t="s">
        <v>21</v>
      </c>
      <c r="Q9" s="1183" t="s">
        <v>978</v>
      </c>
      <c r="R9" s="1180" t="s">
        <v>21</v>
      </c>
      <c r="S9" s="1183" t="s">
        <v>978</v>
      </c>
      <c r="T9" s="1180" t="s">
        <v>21</v>
      </c>
      <c r="U9" s="1748"/>
      <c r="V9" s="502" t="s">
        <v>414</v>
      </c>
      <c r="W9" s="503" t="s">
        <v>1009</v>
      </c>
      <c r="X9" s="504"/>
      <c r="AC9" s="504"/>
    </row>
    <row r="10" spans="2:29" s="2" customFormat="1" x14ac:dyDescent="0.3">
      <c r="B10" s="427">
        <v>1</v>
      </c>
      <c r="C10" s="88" t="s">
        <v>179</v>
      </c>
      <c r="D10" s="1739">
        <v>84.508922292933178</v>
      </c>
      <c r="E10" s="1728">
        <v>93.312215366827147</v>
      </c>
      <c r="F10" s="1728">
        <v>94.221006227188198</v>
      </c>
      <c r="G10" s="1728">
        <f>SUM('F13'!D11:D12)</f>
        <v>98.822425080658277</v>
      </c>
      <c r="H10" s="1731">
        <f>'F13'!D40</f>
        <v>103.12774678623518</v>
      </c>
      <c r="I10" s="1728">
        <f>AVERAGE(D10:H12)</f>
        <v>94.798463150768384</v>
      </c>
      <c r="J10" s="1738">
        <f>I16*(1+$W$10)*(1+$W$11)*(1+$W$12)</f>
        <v>107.45843243654294</v>
      </c>
      <c r="K10" s="1727">
        <f>J10*(1+$W$13)</f>
        <v>112.13999253020296</v>
      </c>
      <c r="L10" s="1727">
        <f>K10</f>
        <v>112.13999253020296</v>
      </c>
      <c r="M10" s="1727">
        <f>K10*(1+$W$14)</f>
        <v>117.02551060476405</v>
      </c>
      <c r="N10" s="1727">
        <f>M10</f>
        <v>117.02551060476405</v>
      </c>
      <c r="O10" s="1727">
        <f>M10*(1+$W$15)</f>
        <v>122.12387234302018</v>
      </c>
      <c r="P10" s="1727">
        <f>O10</f>
        <v>122.12387234302018</v>
      </c>
      <c r="Q10" s="1727">
        <f>O10*(1+$W$16)</f>
        <v>127.44435054357403</v>
      </c>
      <c r="R10" s="1727">
        <f>Q10</f>
        <v>127.44435054357403</v>
      </c>
      <c r="S10" s="1727">
        <f>Q10*(1+$W$17)</f>
        <v>132.99662198601803</v>
      </c>
      <c r="T10" s="1727">
        <f>S10</f>
        <v>132.99662198601803</v>
      </c>
      <c r="U10" s="3"/>
      <c r="V10" s="797" t="s">
        <v>509</v>
      </c>
      <c r="W10" s="798">
        <v>4.8836443567319074E-2</v>
      </c>
      <c r="X10" s="589"/>
      <c r="AC10" s="589"/>
    </row>
    <row r="11" spans="2:29" s="359" customFormat="1" ht="29" customHeight="1" x14ac:dyDescent="0.3">
      <c r="B11" s="427">
        <f>B10+1</f>
        <v>2</v>
      </c>
      <c r="C11" s="570" t="s">
        <v>395</v>
      </c>
      <c r="D11" s="1740"/>
      <c r="E11" s="1729"/>
      <c r="F11" s="1729"/>
      <c r="G11" s="1729"/>
      <c r="H11" s="1732"/>
      <c r="I11" s="1729"/>
      <c r="J11" s="1738"/>
      <c r="K11" s="1727"/>
      <c r="L11" s="1727"/>
      <c r="M11" s="1727"/>
      <c r="N11" s="1727"/>
      <c r="O11" s="1727"/>
      <c r="P11" s="1727"/>
      <c r="Q11" s="1727"/>
      <c r="R11" s="1727"/>
      <c r="S11" s="1727"/>
      <c r="T11" s="1727"/>
      <c r="U11" s="639"/>
      <c r="V11" s="797" t="s">
        <v>510</v>
      </c>
      <c r="W11" s="802">
        <v>4.3566242197182838E-2</v>
      </c>
      <c r="X11" s="589"/>
      <c r="AC11" s="589"/>
    </row>
    <row r="12" spans="2:29" s="2" customFormat="1" x14ac:dyDescent="0.3">
      <c r="B12" s="427">
        <f t="shared" ref="B12:B16" si="0">B11+1</f>
        <v>3</v>
      </c>
      <c r="C12" s="88" t="s">
        <v>463</v>
      </c>
      <c r="D12" s="1740"/>
      <c r="E12" s="1729"/>
      <c r="F12" s="1729"/>
      <c r="G12" s="1729"/>
      <c r="H12" s="1732"/>
      <c r="I12" s="1729"/>
      <c r="J12" s="1738"/>
      <c r="K12" s="1727"/>
      <c r="L12" s="1727"/>
      <c r="M12" s="1727"/>
      <c r="N12" s="1727"/>
      <c r="O12" s="1727"/>
      <c r="P12" s="1727"/>
      <c r="Q12" s="1727"/>
      <c r="R12" s="1727"/>
      <c r="S12" s="1727"/>
      <c r="T12" s="1727"/>
      <c r="U12" s="639"/>
      <c r="V12" s="797" t="s">
        <v>511</v>
      </c>
      <c r="W12" s="799">
        <f>W11</f>
        <v>4.3566242197182838E-2</v>
      </c>
      <c r="X12" s="589"/>
      <c r="AC12" s="589"/>
    </row>
    <row r="13" spans="2:29" s="2" customFormat="1" x14ac:dyDescent="0.3">
      <c r="B13" s="427">
        <f t="shared" si="0"/>
        <v>4</v>
      </c>
      <c r="C13" s="585" t="s">
        <v>1008</v>
      </c>
      <c r="D13" s="1741"/>
      <c r="E13" s="1730"/>
      <c r="F13" s="1730"/>
      <c r="G13" s="1730"/>
      <c r="H13" s="1733"/>
      <c r="I13" s="1730"/>
      <c r="J13" s="1200">
        <v>9.2086338821814984</v>
      </c>
      <c r="K13" s="501">
        <v>9.6098194561978012</v>
      </c>
      <c r="L13" s="501">
        <f>K13</f>
        <v>9.6098194561978012</v>
      </c>
      <c r="M13" s="501">
        <v>10.028483178097714</v>
      </c>
      <c r="N13" s="501">
        <f>M13</f>
        <v>10.028483178097714</v>
      </c>
      <c r="O13" s="501">
        <v>10.465386505105092</v>
      </c>
      <c r="P13" s="501">
        <f>O13</f>
        <v>10.465386505105092</v>
      </c>
      <c r="Q13" s="501">
        <v>10.921324068273629</v>
      </c>
      <c r="R13" s="501">
        <f>Q13</f>
        <v>10.921324068273629</v>
      </c>
      <c r="S13" s="1201">
        <v>11.39712511774596</v>
      </c>
      <c r="T13" s="501">
        <f>S13</f>
        <v>11.39712511774596</v>
      </c>
      <c r="U13" s="639"/>
      <c r="V13" s="797" t="s">
        <v>959</v>
      </c>
      <c r="W13" s="590">
        <f>W12</f>
        <v>4.3566242197182838E-2</v>
      </c>
      <c r="X13" s="589"/>
      <c r="AC13" s="589"/>
    </row>
    <row r="14" spans="2:29" s="472" customFormat="1" x14ac:dyDescent="0.3">
      <c r="B14" s="427">
        <f t="shared" si="0"/>
        <v>5</v>
      </c>
      <c r="C14" s="179" t="s">
        <v>180</v>
      </c>
      <c r="D14" s="1202">
        <f>SUM(D10:D13)</f>
        <v>84.508922292933178</v>
      </c>
      <c r="E14" s="1202">
        <f t="shared" ref="E14:T14" si="1">SUM(E10:E13)</f>
        <v>93.312215366827147</v>
      </c>
      <c r="F14" s="1202">
        <f t="shared" si="1"/>
        <v>94.221006227188198</v>
      </c>
      <c r="G14" s="1202">
        <f t="shared" si="1"/>
        <v>98.822425080658277</v>
      </c>
      <c r="H14" s="1202">
        <f t="shared" si="1"/>
        <v>103.12774678623518</v>
      </c>
      <c r="I14" s="1202">
        <f t="shared" si="1"/>
        <v>94.798463150768384</v>
      </c>
      <c r="J14" s="1202">
        <f t="shared" si="1"/>
        <v>116.66706631872444</v>
      </c>
      <c r="K14" s="1202">
        <f t="shared" si="1"/>
        <v>121.74981198640076</v>
      </c>
      <c r="L14" s="1202">
        <f t="shared" si="1"/>
        <v>121.74981198640076</v>
      </c>
      <c r="M14" s="1202">
        <f t="shared" si="1"/>
        <v>127.05399378286177</v>
      </c>
      <c r="N14" s="1202">
        <f>SUM(N10:N13)</f>
        <v>127.05399378286177</v>
      </c>
      <c r="O14" s="1202">
        <f t="shared" si="1"/>
        <v>132.58925884812527</v>
      </c>
      <c r="P14" s="1202">
        <f t="shared" si="1"/>
        <v>132.58925884812527</v>
      </c>
      <c r="Q14" s="1202">
        <f t="shared" si="1"/>
        <v>138.36567461184765</v>
      </c>
      <c r="R14" s="1202">
        <f t="shared" si="1"/>
        <v>138.36567461184765</v>
      </c>
      <c r="S14" s="1202">
        <f t="shared" si="1"/>
        <v>144.39374710376399</v>
      </c>
      <c r="T14" s="1202">
        <f t="shared" si="1"/>
        <v>144.39374710376399</v>
      </c>
      <c r="U14" s="4"/>
      <c r="V14" s="797" t="s">
        <v>960</v>
      </c>
      <c r="W14" s="1203">
        <f>W12</f>
        <v>4.3566242197182838E-2</v>
      </c>
      <c r="X14" s="1204"/>
    </row>
    <row r="15" spans="2:29" s="2" customFormat="1" x14ac:dyDescent="0.3">
      <c r="B15" s="427">
        <f t="shared" si="0"/>
        <v>6</v>
      </c>
      <c r="C15" s="88" t="s">
        <v>339</v>
      </c>
      <c r="D15" s="898">
        <v>6.7744542082347481</v>
      </c>
      <c r="E15" s="898">
        <v>-13.373342619199386</v>
      </c>
      <c r="F15" s="898">
        <v>-2.7806339148940062</v>
      </c>
      <c r="G15" s="898">
        <f>'F13'!$H$11</f>
        <v>2.1105098163839529</v>
      </c>
      <c r="H15" s="898">
        <f>'F13'!$H$40</f>
        <v>3.6716918620831032</v>
      </c>
      <c r="I15" s="1205">
        <f>AVERAGE(D15:H15)</f>
        <v>-0.71946412947831773</v>
      </c>
      <c r="J15" s="88"/>
      <c r="K15" s="898"/>
      <c r="L15" s="898"/>
      <c r="M15" s="898"/>
      <c r="N15" s="898"/>
      <c r="O15" s="898"/>
      <c r="P15" s="898"/>
      <c r="Q15" s="898"/>
      <c r="R15" s="898"/>
      <c r="S15" s="898"/>
      <c r="T15" s="898"/>
      <c r="U15" s="3"/>
      <c r="V15" s="797" t="s">
        <v>961</v>
      </c>
      <c r="W15" s="1203">
        <f>W12</f>
        <v>4.3566242197182838E-2</v>
      </c>
      <c r="X15" s="1206"/>
    </row>
    <row r="16" spans="2:29" x14ac:dyDescent="0.3">
      <c r="B16" s="427">
        <f t="shared" si="0"/>
        <v>7</v>
      </c>
      <c r="C16" s="570" t="s">
        <v>340</v>
      </c>
      <c r="D16" s="1207">
        <f>SUM(D14:D15)</f>
        <v>91.283376501167922</v>
      </c>
      <c r="E16" s="1207">
        <f t="shared" ref="E16:T16" si="2">SUM(E14:E15)</f>
        <v>79.938872747627755</v>
      </c>
      <c r="F16" s="1207">
        <f t="shared" si="2"/>
        <v>91.440372312294187</v>
      </c>
      <c r="G16" s="1207">
        <f t="shared" si="2"/>
        <v>100.93293489704223</v>
      </c>
      <c r="H16" s="1207">
        <f t="shared" si="2"/>
        <v>106.79943864831829</v>
      </c>
      <c r="I16" s="1208">
        <f>AVERAGE(D16:H16)</f>
        <v>94.078999021290073</v>
      </c>
      <c r="J16" s="1207">
        <f t="shared" si="2"/>
        <v>116.66706631872444</v>
      </c>
      <c r="K16" s="1207">
        <f t="shared" si="2"/>
        <v>121.74981198640076</v>
      </c>
      <c r="L16" s="1207">
        <f t="shared" si="2"/>
        <v>121.74981198640076</v>
      </c>
      <c r="M16" s="1207">
        <f t="shared" si="2"/>
        <v>127.05399378286177</v>
      </c>
      <c r="N16" s="1207">
        <f t="shared" si="2"/>
        <v>127.05399378286177</v>
      </c>
      <c r="O16" s="1207">
        <f t="shared" si="2"/>
        <v>132.58925884812527</v>
      </c>
      <c r="P16" s="1207">
        <f t="shared" si="2"/>
        <v>132.58925884812527</v>
      </c>
      <c r="Q16" s="1207">
        <f t="shared" si="2"/>
        <v>138.36567461184765</v>
      </c>
      <c r="R16" s="1207">
        <f t="shared" si="2"/>
        <v>138.36567461184765</v>
      </c>
      <c r="S16" s="1207">
        <f t="shared" si="2"/>
        <v>144.39374710376399</v>
      </c>
      <c r="T16" s="1207">
        <f t="shared" si="2"/>
        <v>144.39374710376399</v>
      </c>
      <c r="V16" s="797" t="s">
        <v>962</v>
      </c>
      <c r="W16" s="1203">
        <f>W12</f>
        <v>4.3566242197182838E-2</v>
      </c>
    </row>
    <row r="17" spans="2:23" x14ac:dyDescent="0.3">
      <c r="C17" s="2"/>
      <c r="D17" s="2"/>
      <c r="E17" s="2"/>
      <c r="F17" s="2"/>
      <c r="G17" s="2"/>
      <c r="H17" s="2"/>
      <c r="I17" s="2"/>
      <c r="J17" s="2"/>
      <c r="K17" s="2"/>
      <c r="L17" s="2"/>
      <c r="M17" s="2"/>
      <c r="N17" s="2"/>
      <c r="O17" s="2"/>
      <c r="P17" s="2"/>
      <c r="Q17" s="2"/>
      <c r="R17" s="2"/>
      <c r="S17" s="2"/>
      <c r="V17" s="797" t="s">
        <v>963</v>
      </c>
      <c r="W17" s="1203">
        <f>W13</f>
        <v>4.3566242197182838E-2</v>
      </c>
    </row>
    <row r="18" spans="2:23" x14ac:dyDescent="0.3">
      <c r="B18" s="42"/>
    </row>
    <row r="23" spans="2:23" x14ac:dyDescent="0.3">
      <c r="K23" s="21"/>
      <c r="N23" s="21" t="s">
        <v>10</v>
      </c>
    </row>
    <row r="24" spans="2:23" ht="18" customHeight="1" x14ac:dyDescent="0.3">
      <c r="B24" s="1725" t="s">
        <v>341</v>
      </c>
      <c r="C24" s="1725" t="s">
        <v>37</v>
      </c>
      <c r="D24" s="1209"/>
      <c r="E24" s="1209"/>
      <c r="F24" s="1209"/>
      <c r="G24" s="1209"/>
      <c r="H24" s="1209"/>
      <c r="I24" s="1209"/>
      <c r="J24" s="1734" t="s">
        <v>1516</v>
      </c>
      <c r="K24" s="1735"/>
      <c r="L24" s="1735"/>
      <c r="M24" s="1735"/>
      <c r="N24" s="1736"/>
      <c r="O24" s="1184" t="s">
        <v>27</v>
      </c>
    </row>
    <row r="25" spans="2:23" ht="15" x14ac:dyDescent="0.3">
      <c r="B25" s="1725"/>
      <c r="C25" s="1737"/>
      <c r="D25" s="1737" t="s">
        <v>509</v>
      </c>
      <c r="E25" s="1737"/>
      <c r="F25" s="1737" t="s">
        <v>510</v>
      </c>
      <c r="G25" s="1737"/>
      <c r="H25" s="1737" t="s">
        <v>511</v>
      </c>
      <c r="I25" s="1737"/>
      <c r="J25" s="1187" t="s">
        <v>959</v>
      </c>
      <c r="K25" s="1179" t="s">
        <v>960</v>
      </c>
      <c r="L25" s="1179" t="s">
        <v>961</v>
      </c>
      <c r="M25" s="1179" t="s">
        <v>962</v>
      </c>
      <c r="N25" s="1179" t="s">
        <v>963</v>
      </c>
      <c r="O25" s="1185"/>
    </row>
    <row r="26" spans="2:23" x14ac:dyDescent="0.3">
      <c r="B26" s="1725"/>
      <c r="C26" s="1737"/>
      <c r="D26" s="1182" t="s">
        <v>957</v>
      </c>
      <c r="E26" s="1182" t="s">
        <v>7</v>
      </c>
      <c r="F26" s="1182" t="s">
        <v>957</v>
      </c>
      <c r="G26" s="1182" t="s">
        <v>7</v>
      </c>
      <c r="H26" s="1182" t="s">
        <v>957</v>
      </c>
      <c r="I26" s="1178" t="s">
        <v>21</v>
      </c>
      <c r="J26" s="1178" t="s">
        <v>21</v>
      </c>
      <c r="K26" s="1178" t="s">
        <v>21</v>
      </c>
      <c r="L26" s="1178" t="s">
        <v>21</v>
      </c>
      <c r="M26" s="1178" t="s">
        <v>21</v>
      </c>
      <c r="N26" s="1178" t="s">
        <v>21</v>
      </c>
      <c r="O26" s="1186"/>
    </row>
    <row r="27" spans="2:23" s="2" customFormat="1" x14ac:dyDescent="0.3">
      <c r="B27" s="470">
        <v>1</v>
      </c>
      <c r="C27" s="3" t="s">
        <v>576</v>
      </c>
      <c r="D27" s="1210">
        <v>1.1200000000000001</v>
      </c>
      <c r="E27" s="1210">
        <v>1.067361174</v>
      </c>
      <c r="F27" s="1210">
        <v>1.1200000000000001</v>
      </c>
      <c r="G27" s="1210">
        <v>1.45996785</v>
      </c>
      <c r="H27" s="1210">
        <v>1.1200000000000001</v>
      </c>
      <c r="I27" s="1210">
        <v>1.45996785</v>
      </c>
      <c r="J27" s="937">
        <v>0</v>
      </c>
      <c r="K27" s="937">
        <v>0</v>
      </c>
      <c r="L27" s="937">
        <v>0</v>
      </c>
      <c r="M27" s="937">
        <v>0</v>
      </c>
      <c r="N27" s="937">
        <v>0</v>
      </c>
      <c r="O27" s="3"/>
    </row>
    <row r="28" spans="2:23" x14ac:dyDescent="0.3">
      <c r="S28" s="626"/>
      <c r="T28" s="626"/>
    </row>
    <row r="29" spans="2:23" x14ac:dyDescent="0.3">
      <c r="B29" s="1" t="s">
        <v>711</v>
      </c>
    </row>
    <row r="31" spans="2:23" x14ac:dyDescent="0.3">
      <c r="B31" s="1751" t="s">
        <v>464</v>
      </c>
      <c r="C31" s="1751"/>
      <c r="D31" s="1751"/>
      <c r="E31" s="1751"/>
      <c r="F31" s="1751"/>
      <c r="G31" s="1751"/>
      <c r="H31" s="1751"/>
      <c r="I31" s="1751"/>
      <c r="J31" s="1751"/>
      <c r="K31" s="299"/>
      <c r="L31" s="650"/>
      <c r="M31" s="299"/>
      <c r="N31" s="299"/>
      <c r="O31" s="299"/>
      <c r="P31" s="650"/>
      <c r="Q31" s="127"/>
    </row>
    <row r="33" spans="2:25" ht="15" customHeight="1" x14ac:dyDescent="0.3">
      <c r="B33" s="1725" t="s">
        <v>341</v>
      </c>
      <c r="C33" s="1725" t="s">
        <v>37</v>
      </c>
      <c r="D33" s="1725" t="s">
        <v>181</v>
      </c>
      <c r="E33" s="1742" t="s">
        <v>509</v>
      </c>
      <c r="F33" s="1743"/>
      <c r="G33" s="1743"/>
      <c r="H33" s="1744"/>
      <c r="I33" s="1742" t="s">
        <v>510</v>
      </c>
      <c r="J33" s="1743"/>
      <c r="K33" s="1743"/>
      <c r="L33" s="1744"/>
      <c r="M33" s="1742" t="s">
        <v>511</v>
      </c>
      <c r="N33" s="1743"/>
      <c r="O33" s="1743"/>
      <c r="P33" s="1743"/>
      <c r="Q33" s="1744"/>
      <c r="R33" s="1615" t="s">
        <v>958</v>
      </c>
      <c r="S33" s="1615"/>
      <c r="T33" s="1615"/>
      <c r="U33" s="1615"/>
      <c r="V33" s="1615"/>
      <c r="W33" s="1625" t="s">
        <v>27</v>
      </c>
      <c r="X33" s="54"/>
      <c r="Y33" s="54"/>
    </row>
    <row r="34" spans="2:25" ht="42" x14ac:dyDescent="0.3">
      <c r="B34" s="1725"/>
      <c r="C34" s="1737"/>
      <c r="D34" s="1737"/>
      <c r="E34" s="711" t="s">
        <v>957</v>
      </c>
      <c r="F34" s="296" t="s">
        <v>79</v>
      </c>
      <c r="G34" s="711"/>
      <c r="H34" s="296" t="s">
        <v>452</v>
      </c>
      <c r="I34" s="711" t="s">
        <v>957</v>
      </c>
      <c r="J34" s="296" t="s">
        <v>79</v>
      </c>
      <c r="K34" s="711"/>
      <c r="L34" s="296" t="s">
        <v>452</v>
      </c>
      <c r="M34" s="711" t="s">
        <v>957</v>
      </c>
      <c r="N34" s="296" t="s">
        <v>445</v>
      </c>
      <c r="O34" s="296" t="s">
        <v>449</v>
      </c>
      <c r="P34" s="296" t="s">
        <v>80</v>
      </c>
      <c r="Q34" s="296" t="s">
        <v>453</v>
      </c>
      <c r="R34" s="721" t="s">
        <v>959</v>
      </c>
      <c r="S34" s="721" t="s">
        <v>960</v>
      </c>
      <c r="T34" s="721" t="s">
        <v>961</v>
      </c>
      <c r="U34" s="721" t="s">
        <v>962</v>
      </c>
      <c r="V34" s="721" t="s">
        <v>963</v>
      </c>
      <c r="W34" s="1625"/>
      <c r="X34" s="717"/>
      <c r="Y34" s="717"/>
    </row>
    <row r="35" spans="2:25" x14ac:dyDescent="0.3">
      <c r="B35" s="1725"/>
      <c r="C35" s="1737"/>
      <c r="D35" s="1737"/>
      <c r="E35" s="296" t="s">
        <v>81</v>
      </c>
      <c r="F35" s="296" t="s">
        <v>82</v>
      </c>
      <c r="G35" s="648"/>
      <c r="H35" s="296" t="s">
        <v>676</v>
      </c>
      <c r="I35" s="296" t="s">
        <v>392</v>
      </c>
      <c r="J35" s="296" t="s">
        <v>410</v>
      </c>
      <c r="K35" s="648"/>
      <c r="L35" s="296" t="s">
        <v>457</v>
      </c>
      <c r="M35" s="711" t="s">
        <v>411</v>
      </c>
      <c r="N35" s="711" t="s">
        <v>412</v>
      </c>
      <c r="O35" s="711" t="s">
        <v>592</v>
      </c>
      <c r="P35" s="711" t="s">
        <v>677</v>
      </c>
      <c r="Q35" s="711" t="s">
        <v>506</v>
      </c>
      <c r="R35" s="710" t="s">
        <v>21</v>
      </c>
      <c r="S35" s="710" t="s">
        <v>21</v>
      </c>
      <c r="T35" s="710" t="s">
        <v>21</v>
      </c>
      <c r="U35" s="710" t="s">
        <v>21</v>
      </c>
      <c r="V35" s="710" t="s">
        <v>21</v>
      </c>
      <c r="W35" s="1626"/>
      <c r="X35" s="717"/>
      <c r="Y35" s="717"/>
    </row>
    <row r="36" spans="2:25" x14ac:dyDescent="0.3">
      <c r="B36" s="128" t="s">
        <v>172</v>
      </c>
      <c r="C36" s="106" t="s">
        <v>182</v>
      </c>
      <c r="D36" s="9"/>
      <c r="E36" s="269"/>
      <c r="F36" s="269"/>
      <c r="G36" s="269"/>
      <c r="H36" s="269"/>
      <c r="I36" s="269"/>
      <c r="J36" s="269"/>
      <c r="K36" s="269"/>
      <c r="L36" s="269"/>
      <c r="M36" s="269"/>
      <c r="N36" s="269"/>
      <c r="O36" s="269"/>
      <c r="P36" s="269"/>
      <c r="Q36" s="269"/>
      <c r="R36" s="9"/>
      <c r="S36" s="9"/>
      <c r="T36" s="9"/>
      <c r="U36" s="9"/>
      <c r="V36" s="269"/>
      <c r="W36" s="269"/>
      <c r="X36" s="11"/>
      <c r="Y36" s="11"/>
    </row>
    <row r="37" spans="2:25" x14ac:dyDescent="0.3">
      <c r="B37" s="129">
        <v>1</v>
      </c>
      <c r="C37" s="3" t="s">
        <v>183</v>
      </c>
      <c r="D37" s="3" t="s">
        <v>467</v>
      </c>
      <c r="E37" s="447"/>
      <c r="F37" s="447"/>
      <c r="G37" s="447"/>
      <c r="H37" s="447">
        <f>F37-E37</f>
        <v>0</v>
      </c>
      <c r="I37" s="447"/>
      <c r="J37" s="447"/>
      <c r="K37" s="447"/>
      <c r="L37" s="464">
        <f>J37-I37</f>
        <v>0</v>
      </c>
      <c r="M37" s="464"/>
      <c r="N37" s="464"/>
      <c r="O37" s="464"/>
      <c r="P37" s="464">
        <f>N37+O37</f>
        <v>0</v>
      </c>
      <c r="Q37" s="464">
        <f>P37-M37</f>
        <v>0</v>
      </c>
      <c r="R37" s="9"/>
      <c r="S37" s="9"/>
      <c r="T37" s="9"/>
      <c r="U37" s="9"/>
      <c r="V37" s="464"/>
      <c r="W37" s="269"/>
      <c r="X37" s="723"/>
      <c r="Y37" s="723"/>
    </row>
    <row r="38" spans="2:25" x14ac:dyDescent="0.3">
      <c r="B38" s="129">
        <v>2</v>
      </c>
      <c r="C38" s="3" t="s">
        <v>326</v>
      </c>
      <c r="D38" s="3" t="s">
        <v>467</v>
      </c>
      <c r="E38" s="447"/>
      <c r="F38" s="447"/>
      <c r="G38" s="447"/>
      <c r="H38" s="447">
        <f>F38-E38</f>
        <v>0</v>
      </c>
      <c r="I38" s="447"/>
      <c r="J38" s="447"/>
      <c r="K38" s="447"/>
      <c r="L38" s="464">
        <f>J38-I38</f>
        <v>0</v>
      </c>
      <c r="M38" s="464"/>
      <c r="N38" s="464"/>
      <c r="O38" s="464"/>
      <c r="P38" s="464">
        <f>N38+O38</f>
        <v>0</v>
      </c>
      <c r="Q38" s="464">
        <f>P38-M38</f>
        <v>0</v>
      </c>
      <c r="R38" s="9"/>
      <c r="S38" s="9"/>
      <c r="T38" s="9"/>
      <c r="U38" s="9"/>
      <c r="V38" s="464"/>
      <c r="W38" s="269"/>
      <c r="X38" s="723"/>
      <c r="Y38" s="723"/>
    </row>
    <row r="39" spans="2:25" x14ac:dyDescent="0.3">
      <c r="B39" s="129">
        <v>3</v>
      </c>
      <c r="C39" s="3" t="s">
        <v>184</v>
      </c>
      <c r="D39" s="3" t="s">
        <v>467</v>
      </c>
      <c r="E39" s="447"/>
      <c r="F39" s="447"/>
      <c r="G39" s="447"/>
      <c r="H39" s="447">
        <f>F39-E39</f>
        <v>0</v>
      </c>
      <c r="I39" s="447"/>
      <c r="J39" s="447"/>
      <c r="K39" s="447"/>
      <c r="L39" s="464">
        <f>J39-I39</f>
        <v>0</v>
      </c>
      <c r="M39" s="464"/>
      <c r="N39" s="464"/>
      <c r="O39" s="464"/>
      <c r="P39" s="464">
        <f>N39+O39</f>
        <v>0</v>
      </c>
      <c r="Q39" s="464">
        <f>P39-M39</f>
        <v>0</v>
      </c>
      <c r="R39" s="9"/>
      <c r="S39" s="9"/>
      <c r="T39" s="9"/>
      <c r="U39" s="9"/>
      <c r="V39" s="464"/>
      <c r="W39" s="269"/>
      <c r="X39" s="723"/>
      <c r="Y39" s="723"/>
    </row>
    <row r="40" spans="2:25" x14ac:dyDescent="0.3">
      <c r="B40" s="129">
        <v>4</v>
      </c>
      <c r="C40" s="3" t="s">
        <v>583</v>
      </c>
      <c r="D40" s="3" t="s">
        <v>467</v>
      </c>
      <c r="E40" s="447"/>
      <c r="F40" s="447"/>
      <c r="G40" s="447"/>
      <c r="H40" s="447">
        <f>F40-E40</f>
        <v>0</v>
      </c>
      <c r="I40" s="447"/>
      <c r="J40" s="447"/>
      <c r="K40" s="447"/>
      <c r="L40" s="464">
        <f>J40-I40</f>
        <v>0</v>
      </c>
      <c r="M40" s="464"/>
      <c r="N40" s="464"/>
      <c r="O40" s="464"/>
      <c r="P40" s="464">
        <f>N40+O40</f>
        <v>0</v>
      </c>
      <c r="Q40" s="464">
        <f>P40-M40</f>
        <v>0</v>
      </c>
      <c r="R40" s="9"/>
      <c r="S40" s="9"/>
      <c r="T40" s="9"/>
      <c r="U40" s="9"/>
      <c r="V40" s="464"/>
      <c r="W40" s="269"/>
      <c r="X40" s="723"/>
      <c r="Y40" s="723"/>
    </row>
    <row r="41" spans="2:25" x14ac:dyDescent="0.3">
      <c r="B41" s="129">
        <v>5</v>
      </c>
      <c r="C41" s="3" t="s">
        <v>584</v>
      </c>
      <c r="D41" s="3" t="s">
        <v>467</v>
      </c>
      <c r="E41" s="447"/>
      <c r="F41" s="447"/>
      <c r="G41" s="447"/>
      <c r="H41" s="447">
        <f>F41-E41</f>
        <v>0</v>
      </c>
      <c r="I41" s="447"/>
      <c r="J41" s="447"/>
      <c r="K41" s="447"/>
      <c r="L41" s="464">
        <f>J41-I41</f>
        <v>0</v>
      </c>
      <c r="M41" s="464"/>
      <c r="N41" s="464"/>
      <c r="O41" s="464"/>
      <c r="P41" s="464">
        <f>N41+O41</f>
        <v>0</v>
      </c>
      <c r="Q41" s="464">
        <f>P41-M41</f>
        <v>0</v>
      </c>
      <c r="R41" s="9"/>
      <c r="S41" s="9"/>
      <c r="T41" s="9"/>
      <c r="U41" s="9"/>
      <c r="V41" s="464"/>
      <c r="W41" s="269"/>
      <c r="X41" s="723"/>
      <c r="Y41" s="723"/>
    </row>
    <row r="42" spans="2:25" x14ac:dyDescent="0.3">
      <c r="B42" s="129"/>
      <c r="C42" s="3"/>
      <c r="D42" s="3"/>
      <c r="E42" s="447"/>
      <c r="F42" s="447"/>
      <c r="G42" s="447"/>
      <c r="H42" s="447"/>
      <c r="I42" s="447"/>
      <c r="J42" s="447"/>
      <c r="K42" s="447"/>
      <c r="L42" s="464"/>
      <c r="M42" s="464"/>
      <c r="N42" s="464"/>
      <c r="O42" s="464"/>
      <c r="P42" s="464"/>
      <c r="Q42" s="464"/>
      <c r="R42" s="9"/>
      <c r="S42" s="9"/>
      <c r="T42" s="9"/>
      <c r="U42" s="9"/>
      <c r="V42" s="464"/>
      <c r="W42" s="269"/>
      <c r="X42" s="723"/>
      <c r="Y42" s="723"/>
    </row>
    <row r="43" spans="2:25" x14ac:dyDescent="0.3">
      <c r="B43" s="128" t="s">
        <v>185</v>
      </c>
      <c r="C43" s="642" t="s">
        <v>465</v>
      </c>
      <c r="D43" s="3"/>
      <c r="E43" s="447"/>
      <c r="F43" s="447"/>
      <c r="G43" s="447"/>
      <c r="H43" s="447"/>
      <c r="I43" s="447"/>
      <c r="J43" s="447"/>
      <c r="K43" s="447"/>
      <c r="L43" s="464"/>
      <c r="M43" s="464"/>
      <c r="N43" s="464"/>
      <c r="O43" s="464"/>
      <c r="P43" s="464"/>
      <c r="Q43" s="464"/>
      <c r="R43" s="9"/>
      <c r="S43" s="9"/>
      <c r="T43" s="9"/>
      <c r="U43" s="9"/>
      <c r="V43" s="464"/>
      <c r="W43" s="269"/>
      <c r="X43" s="723"/>
      <c r="Y43" s="723"/>
    </row>
    <row r="44" spans="2:25" x14ac:dyDescent="0.3">
      <c r="B44" s="129">
        <v>1</v>
      </c>
      <c r="C44" s="3" t="s">
        <v>183</v>
      </c>
      <c r="D44" s="3" t="s">
        <v>97</v>
      </c>
      <c r="E44" s="447"/>
      <c r="F44" s="447"/>
      <c r="G44" s="447"/>
      <c r="H44" s="447">
        <f>F44-E44</f>
        <v>0</v>
      </c>
      <c r="I44" s="447"/>
      <c r="J44" s="447"/>
      <c r="K44" s="447"/>
      <c r="L44" s="464">
        <f>J44-I44</f>
        <v>0</v>
      </c>
      <c r="M44" s="464"/>
      <c r="N44" s="464"/>
      <c r="O44" s="464"/>
      <c r="P44" s="464">
        <f>N44+O44</f>
        <v>0</v>
      </c>
      <c r="Q44" s="464">
        <f>P44-M44</f>
        <v>0</v>
      </c>
      <c r="R44" s="9"/>
      <c r="S44" s="9"/>
      <c r="T44" s="9"/>
      <c r="U44" s="9"/>
      <c r="V44" s="464"/>
      <c r="W44" s="269"/>
      <c r="X44" s="723"/>
      <c r="Y44" s="723"/>
    </row>
    <row r="45" spans="2:25" x14ac:dyDescent="0.3">
      <c r="B45" s="129">
        <v>2</v>
      </c>
      <c r="C45" s="3" t="s">
        <v>326</v>
      </c>
      <c r="D45" s="3" t="s">
        <v>97</v>
      </c>
      <c r="E45" s="447"/>
      <c r="F45" s="447"/>
      <c r="G45" s="447"/>
      <c r="H45" s="447">
        <f>F45-E45</f>
        <v>0</v>
      </c>
      <c r="I45" s="447"/>
      <c r="J45" s="447"/>
      <c r="K45" s="447"/>
      <c r="L45" s="464">
        <f>J45-I45</f>
        <v>0</v>
      </c>
      <c r="M45" s="464"/>
      <c r="N45" s="464"/>
      <c r="O45" s="464"/>
      <c r="P45" s="464">
        <f>N45+O45</f>
        <v>0</v>
      </c>
      <c r="Q45" s="464">
        <f>P45-M45</f>
        <v>0</v>
      </c>
      <c r="R45" s="9"/>
      <c r="S45" s="9"/>
      <c r="T45" s="9"/>
      <c r="U45" s="9"/>
      <c r="V45" s="464"/>
      <c r="W45" s="269"/>
      <c r="X45" s="723"/>
      <c r="Y45" s="723"/>
    </row>
    <row r="46" spans="2:25" x14ac:dyDescent="0.3">
      <c r="B46" s="129">
        <v>3</v>
      </c>
      <c r="C46" s="3" t="s">
        <v>184</v>
      </c>
      <c r="D46" s="3" t="s">
        <v>97</v>
      </c>
      <c r="E46" s="447"/>
      <c r="F46" s="447"/>
      <c r="G46" s="447"/>
      <c r="H46" s="447">
        <f>F46-E46</f>
        <v>0</v>
      </c>
      <c r="I46" s="447"/>
      <c r="J46" s="447"/>
      <c r="K46" s="447"/>
      <c r="L46" s="464">
        <f>J46-I46</f>
        <v>0</v>
      </c>
      <c r="M46" s="464"/>
      <c r="N46" s="464"/>
      <c r="O46" s="464"/>
      <c r="P46" s="464">
        <f>N46+O46</f>
        <v>0</v>
      </c>
      <c r="Q46" s="464">
        <f>P46-M46</f>
        <v>0</v>
      </c>
      <c r="R46" s="9"/>
      <c r="S46" s="9"/>
      <c r="T46" s="9"/>
      <c r="U46" s="9"/>
      <c r="V46" s="464"/>
      <c r="W46" s="269"/>
      <c r="X46" s="723"/>
      <c r="Y46" s="723"/>
    </row>
    <row r="47" spans="2:25" x14ac:dyDescent="0.3">
      <c r="B47" s="129">
        <v>4</v>
      </c>
      <c r="C47" s="3" t="s">
        <v>585</v>
      </c>
      <c r="D47" s="3" t="s">
        <v>97</v>
      </c>
      <c r="E47" s="447"/>
      <c r="F47" s="447"/>
      <c r="G47" s="447"/>
      <c r="H47" s="447">
        <f>F47-E47</f>
        <v>0</v>
      </c>
      <c r="I47" s="447"/>
      <c r="J47" s="447"/>
      <c r="K47" s="447"/>
      <c r="L47" s="464">
        <f>J47-I47</f>
        <v>0</v>
      </c>
      <c r="M47" s="464"/>
      <c r="N47" s="464"/>
      <c r="O47" s="464"/>
      <c r="P47" s="464">
        <f>N47+O47</f>
        <v>0</v>
      </c>
      <c r="Q47" s="464">
        <f>P47-M47</f>
        <v>0</v>
      </c>
      <c r="R47" s="9"/>
      <c r="S47" s="9"/>
      <c r="T47" s="9"/>
      <c r="U47" s="9"/>
      <c r="V47" s="464"/>
      <c r="W47" s="269"/>
      <c r="X47" s="723"/>
      <c r="Y47" s="723"/>
    </row>
    <row r="48" spans="2:25" x14ac:dyDescent="0.3">
      <c r="B48" s="129">
        <v>5</v>
      </c>
      <c r="C48" s="3" t="s">
        <v>584</v>
      </c>
      <c r="D48" s="3" t="s">
        <v>97</v>
      </c>
      <c r="E48" s="447"/>
      <c r="F48" s="447"/>
      <c r="G48" s="447"/>
      <c r="H48" s="447">
        <f>F48-E48</f>
        <v>0</v>
      </c>
      <c r="I48" s="447"/>
      <c r="J48" s="447"/>
      <c r="K48" s="447"/>
      <c r="L48" s="464">
        <f>J48-I48</f>
        <v>0</v>
      </c>
      <c r="M48" s="464"/>
      <c r="N48" s="464"/>
      <c r="O48" s="464"/>
      <c r="P48" s="464">
        <f>N48+O48</f>
        <v>0</v>
      </c>
      <c r="Q48" s="464">
        <f>P48-M48</f>
        <v>0</v>
      </c>
      <c r="R48" s="9"/>
      <c r="S48" s="9"/>
      <c r="T48" s="9"/>
      <c r="U48" s="9"/>
      <c r="V48" s="464"/>
      <c r="W48" s="269"/>
      <c r="X48" s="723"/>
      <c r="Y48" s="723"/>
    </row>
    <row r="49" spans="2:25" x14ac:dyDescent="0.3">
      <c r="B49" s="129"/>
      <c r="C49" s="3"/>
      <c r="D49" s="3"/>
      <c r="E49" s="447"/>
      <c r="F49" s="447"/>
      <c r="G49" s="447"/>
      <c r="H49" s="447"/>
      <c r="I49" s="447"/>
      <c r="J49" s="447"/>
      <c r="K49" s="447"/>
      <c r="L49" s="464"/>
      <c r="M49" s="464"/>
      <c r="N49" s="464"/>
      <c r="O49" s="464"/>
      <c r="P49" s="464"/>
      <c r="Q49" s="464"/>
      <c r="R49" s="9"/>
      <c r="S49" s="9"/>
      <c r="T49" s="9"/>
      <c r="U49" s="9"/>
      <c r="V49" s="464"/>
      <c r="W49" s="269"/>
      <c r="X49" s="723"/>
      <c r="Y49" s="723"/>
    </row>
    <row r="50" spans="2:25" x14ac:dyDescent="0.3">
      <c r="B50" s="128" t="s">
        <v>186</v>
      </c>
      <c r="C50" s="642" t="s">
        <v>466</v>
      </c>
      <c r="D50" s="3"/>
      <c r="E50" s="447"/>
      <c r="F50" s="447"/>
      <c r="G50" s="447"/>
      <c r="H50" s="447"/>
      <c r="I50" s="447"/>
      <c r="J50" s="447"/>
      <c r="K50" s="447"/>
      <c r="L50" s="464"/>
      <c r="M50" s="464"/>
      <c r="N50" s="464"/>
      <c r="O50" s="464"/>
      <c r="P50" s="464"/>
      <c r="Q50" s="464"/>
      <c r="R50" s="9"/>
      <c r="S50" s="9"/>
      <c r="T50" s="9"/>
      <c r="U50" s="9"/>
      <c r="V50" s="464"/>
      <c r="W50" s="269"/>
      <c r="X50" s="723"/>
      <c r="Y50" s="723"/>
    </row>
    <row r="51" spans="2:25" x14ac:dyDescent="0.3">
      <c r="B51" s="129">
        <v>1</v>
      </c>
      <c r="C51" s="3" t="s">
        <v>183</v>
      </c>
      <c r="D51" s="3" t="s">
        <v>443</v>
      </c>
      <c r="E51" s="447"/>
      <c r="F51" s="447"/>
      <c r="G51" s="447"/>
      <c r="H51" s="447">
        <f>F51-E51</f>
        <v>0</v>
      </c>
      <c r="I51" s="447"/>
      <c r="J51" s="447"/>
      <c r="K51" s="447"/>
      <c r="L51" s="464">
        <f>J51-I51</f>
        <v>0</v>
      </c>
      <c r="M51" s="464"/>
      <c r="N51" s="464"/>
      <c r="O51" s="464"/>
      <c r="P51" s="464">
        <f>N51+O51</f>
        <v>0</v>
      </c>
      <c r="Q51" s="464">
        <f>P51-M51</f>
        <v>0</v>
      </c>
      <c r="R51" s="9"/>
      <c r="S51" s="9"/>
      <c r="T51" s="9"/>
      <c r="U51" s="9"/>
      <c r="V51" s="464"/>
      <c r="W51" s="269"/>
      <c r="X51" s="723"/>
      <c r="Y51" s="723"/>
    </row>
    <row r="52" spans="2:25" x14ac:dyDescent="0.3">
      <c r="B52" s="129">
        <v>2</v>
      </c>
      <c r="C52" s="3" t="s">
        <v>326</v>
      </c>
      <c r="D52" s="3" t="s">
        <v>443</v>
      </c>
      <c r="E52" s="447"/>
      <c r="F52" s="447"/>
      <c r="G52" s="447"/>
      <c r="H52" s="447">
        <f>F52-E52</f>
        <v>0</v>
      </c>
      <c r="I52" s="447"/>
      <c r="J52" s="447"/>
      <c r="K52" s="447"/>
      <c r="L52" s="464">
        <f>J52-I52</f>
        <v>0</v>
      </c>
      <c r="M52" s="464"/>
      <c r="N52" s="464"/>
      <c r="O52" s="464"/>
      <c r="P52" s="464">
        <f>N52+O52</f>
        <v>0</v>
      </c>
      <c r="Q52" s="464">
        <f>P52-M52</f>
        <v>0</v>
      </c>
      <c r="R52" s="9"/>
      <c r="S52" s="9"/>
      <c r="T52" s="9"/>
      <c r="U52" s="9"/>
      <c r="V52" s="464"/>
      <c r="W52" s="269"/>
      <c r="X52" s="723"/>
      <c r="Y52" s="723"/>
    </row>
    <row r="53" spans="2:25" x14ac:dyDescent="0.3">
      <c r="B53" s="129">
        <v>3</v>
      </c>
      <c r="C53" s="3" t="s">
        <v>184</v>
      </c>
      <c r="D53" s="3" t="s">
        <v>443</v>
      </c>
      <c r="E53" s="447"/>
      <c r="F53" s="447"/>
      <c r="G53" s="447"/>
      <c r="H53" s="447">
        <f>F53-E53</f>
        <v>0</v>
      </c>
      <c r="I53" s="447"/>
      <c r="J53" s="447"/>
      <c r="K53" s="447"/>
      <c r="L53" s="464">
        <f>J53-I53</f>
        <v>0</v>
      </c>
      <c r="M53" s="464"/>
      <c r="N53" s="464"/>
      <c r="O53" s="464"/>
      <c r="P53" s="464">
        <f>N53+O53</f>
        <v>0</v>
      </c>
      <c r="Q53" s="464">
        <f>P53-M53</f>
        <v>0</v>
      </c>
      <c r="R53" s="9"/>
      <c r="S53" s="9"/>
      <c r="T53" s="9"/>
      <c r="U53" s="9"/>
      <c r="V53" s="464"/>
      <c r="W53" s="269"/>
      <c r="X53" s="723"/>
      <c r="Y53" s="723"/>
    </row>
    <row r="54" spans="2:25" x14ac:dyDescent="0.3">
      <c r="B54" s="129">
        <v>4</v>
      </c>
      <c r="C54" s="3" t="s">
        <v>585</v>
      </c>
      <c r="D54" s="3" t="s">
        <v>443</v>
      </c>
      <c r="E54" s="447"/>
      <c r="F54" s="447"/>
      <c r="G54" s="447"/>
      <c r="H54" s="447">
        <f>F54-E54</f>
        <v>0</v>
      </c>
      <c r="I54" s="447"/>
      <c r="J54" s="447"/>
      <c r="K54" s="447"/>
      <c r="L54" s="464">
        <f>J54-I54</f>
        <v>0</v>
      </c>
      <c r="M54" s="464"/>
      <c r="N54" s="464"/>
      <c r="O54" s="464"/>
      <c r="P54" s="464">
        <f>N54+O54</f>
        <v>0</v>
      </c>
      <c r="Q54" s="464">
        <f>P54-M54</f>
        <v>0</v>
      </c>
      <c r="R54" s="9"/>
      <c r="S54" s="9"/>
      <c r="T54" s="9"/>
      <c r="U54" s="9"/>
      <c r="V54" s="464"/>
      <c r="W54" s="269"/>
      <c r="X54" s="723"/>
      <c r="Y54" s="723"/>
    </row>
    <row r="55" spans="2:25" x14ac:dyDescent="0.3">
      <c r="B55" s="129">
        <v>5</v>
      </c>
      <c r="C55" s="3" t="s">
        <v>584</v>
      </c>
      <c r="D55" s="3" t="s">
        <v>443</v>
      </c>
      <c r="E55" s="447"/>
      <c r="F55" s="447"/>
      <c r="G55" s="447"/>
      <c r="H55" s="447">
        <f>F55-E55</f>
        <v>0</v>
      </c>
      <c r="I55" s="447"/>
      <c r="J55" s="447"/>
      <c r="K55" s="447"/>
      <c r="L55" s="464">
        <f>J55-I55</f>
        <v>0</v>
      </c>
      <c r="M55" s="464"/>
      <c r="N55" s="464"/>
      <c r="O55" s="464"/>
      <c r="P55" s="464">
        <f>N55+O55</f>
        <v>0</v>
      </c>
      <c r="Q55" s="464">
        <f>P55-M55</f>
        <v>0</v>
      </c>
      <c r="R55" s="9"/>
      <c r="S55" s="9"/>
      <c r="T55" s="9"/>
      <c r="U55" s="9"/>
      <c r="V55" s="464"/>
      <c r="W55" s="269"/>
      <c r="X55" s="723"/>
      <c r="Y55" s="723"/>
    </row>
    <row r="56" spans="2:25" x14ac:dyDescent="0.3">
      <c r="B56" s="47"/>
      <c r="C56" s="5"/>
      <c r="D56" s="5"/>
      <c r="E56" s="5"/>
      <c r="F56" s="5"/>
      <c r="G56" s="5"/>
      <c r="H56" s="5"/>
      <c r="I56" s="5"/>
      <c r="J56" s="5"/>
      <c r="K56" s="5"/>
      <c r="L56" s="5"/>
      <c r="M56" s="5"/>
      <c r="N56" s="5"/>
      <c r="O56" s="5"/>
      <c r="P56" s="5"/>
      <c r="Q56" s="5"/>
    </row>
    <row r="59" spans="2:25" x14ac:dyDescent="0.3">
      <c r="B59" s="1751" t="s">
        <v>577</v>
      </c>
      <c r="C59" s="1751"/>
      <c r="D59" s="1751"/>
      <c r="E59" s="1751"/>
      <c r="F59" s="1751"/>
      <c r="G59" s="1751"/>
      <c r="H59" s="1751"/>
      <c r="I59" s="1751"/>
      <c r="J59" s="1751"/>
      <c r="K59" s="299"/>
      <c r="L59" s="650"/>
      <c r="M59" s="299"/>
      <c r="N59" s="299"/>
      <c r="O59" s="299"/>
      <c r="P59" s="650"/>
    </row>
    <row r="60" spans="2:25" x14ac:dyDescent="0.3">
      <c r="K60" s="21"/>
      <c r="L60" s="21"/>
      <c r="M60" s="21"/>
      <c r="N60" s="21"/>
      <c r="O60" s="21"/>
      <c r="P60" s="21"/>
      <c r="T60" s="21" t="s">
        <v>10</v>
      </c>
    </row>
    <row r="61" spans="2:25" ht="15" x14ac:dyDescent="0.3">
      <c r="B61" s="1725" t="s">
        <v>341</v>
      </c>
      <c r="C61" s="1725" t="s">
        <v>37</v>
      </c>
      <c r="D61" s="1742" t="s">
        <v>509</v>
      </c>
      <c r="E61" s="1743"/>
      <c r="F61" s="1744"/>
      <c r="G61" s="1742" t="s">
        <v>510</v>
      </c>
      <c r="H61" s="1743"/>
      <c r="I61" s="1744"/>
      <c r="J61" s="1742" t="s">
        <v>511</v>
      </c>
      <c r="K61" s="1743"/>
      <c r="L61" s="1743"/>
      <c r="M61" s="1743"/>
      <c r="N61" s="1744"/>
      <c r="O61" s="1615" t="s">
        <v>958</v>
      </c>
      <c r="P61" s="1615"/>
      <c r="Q61" s="1615"/>
      <c r="R61" s="1615"/>
      <c r="S61" s="1615"/>
      <c r="T61" s="1625" t="s">
        <v>27</v>
      </c>
    </row>
    <row r="62" spans="2:25" ht="42" x14ac:dyDescent="0.3">
      <c r="B62" s="1725"/>
      <c r="C62" s="1737"/>
      <c r="D62" s="301" t="s">
        <v>451</v>
      </c>
      <c r="E62" s="296" t="s">
        <v>79</v>
      </c>
      <c r="F62" s="296" t="s">
        <v>452</v>
      </c>
      <c r="G62" s="301" t="s">
        <v>451</v>
      </c>
      <c r="H62" s="296" t="s">
        <v>79</v>
      </c>
      <c r="I62" s="296" t="s">
        <v>452</v>
      </c>
      <c r="J62" s="296" t="s">
        <v>451</v>
      </c>
      <c r="K62" s="296" t="s">
        <v>445</v>
      </c>
      <c r="L62" s="296" t="s">
        <v>449</v>
      </c>
      <c r="M62" s="296" t="s">
        <v>80</v>
      </c>
      <c r="N62" s="296" t="s">
        <v>453</v>
      </c>
      <c r="O62" s="721" t="s">
        <v>959</v>
      </c>
      <c r="P62" s="721" t="s">
        <v>960</v>
      </c>
      <c r="Q62" s="721" t="s">
        <v>961</v>
      </c>
      <c r="R62" s="721" t="s">
        <v>962</v>
      </c>
      <c r="S62" s="721" t="s">
        <v>963</v>
      </c>
      <c r="T62" s="1625"/>
    </row>
    <row r="63" spans="2:25" x14ac:dyDescent="0.3">
      <c r="B63" s="1725"/>
      <c r="C63" s="1737"/>
      <c r="D63" s="296" t="s">
        <v>81</v>
      </c>
      <c r="E63" s="296" t="s">
        <v>82</v>
      </c>
      <c r="F63" s="296" t="s">
        <v>676</v>
      </c>
      <c r="G63" s="296" t="s">
        <v>392</v>
      </c>
      <c r="H63" s="296" t="s">
        <v>410</v>
      </c>
      <c r="I63" s="296" t="s">
        <v>457</v>
      </c>
      <c r="J63" s="711" t="s">
        <v>411</v>
      </c>
      <c r="K63" s="711" t="s">
        <v>412</v>
      </c>
      <c r="L63" s="711" t="s">
        <v>592</v>
      </c>
      <c r="M63" s="711" t="s">
        <v>677</v>
      </c>
      <c r="N63" s="711" t="s">
        <v>506</v>
      </c>
      <c r="O63" s="710" t="s">
        <v>21</v>
      </c>
      <c r="P63" s="710" t="s">
        <v>21</v>
      </c>
      <c r="Q63" s="710" t="s">
        <v>21</v>
      </c>
      <c r="R63" s="710" t="s">
        <v>21</v>
      </c>
      <c r="S63" s="710" t="s">
        <v>21</v>
      </c>
      <c r="T63" s="1626"/>
    </row>
    <row r="64" spans="2:25" x14ac:dyDescent="0.3">
      <c r="B64" s="163">
        <v>1</v>
      </c>
      <c r="C64" s="38" t="s">
        <v>578</v>
      </c>
      <c r="D64" s="348"/>
      <c r="E64" s="447"/>
      <c r="F64" s="348">
        <f>E64-D64</f>
        <v>0</v>
      </c>
      <c r="G64" s="348"/>
      <c r="H64" s="348"/>
      <c r="I64" s="348">
        <f>H64-G64</f>
        <v>0</v>
      </c>
      <c r="J64" s="348"/>
      <c r="K64" s="348"/>
      <c r="L64" s="348"/>
      <c r="M64" s="348">
        <f>K64+L64</f>
        <v>0</v>
      </c>
      <c r="N64" s="348">
        <f>M64-J64</f>
        <v>0</v>
      </c>
      <c r="O64" s="348"/>
      <c r="P64" s="348"/>
      <c r="Q64" s="348"/>
      <c r="R64" s="348"/>
      <c r="S64" s="9"/>
      <c r="T64" s="348"/>
    </row>
    <row r="65" spans="2:20" x14ac:dyDescent="0.3">
      <c r="B65" s="129">
        <v>2</v>
      </c>
      <c r="C65" s="9" t="s">
        <v>579</v>
      </c>
      <c r="D65" s="348"/>
      <c r="E65" s="447"/>
      <c r="F65" s="348">
        <f>E65-D65</f>
        <v>0</v>
      </c>
      <c r="G65" s="348"/>
      <c r="H65" s="348"/>
      <c r="I65" s="348">
        <f>H65-G65</f>
        <v>0</v>
      </c>
      <c r="J65" s="348"/>
      <c r="K65" s="348"/>
      <c r="L65" s="348"/>
      <c r="M65" s="348">
        <f>K65+L65</f>
        <v>0</v>
      </c>
      <c r="N65" s="348">
        <f>M65-J65</f>
        <v>0</v>
      </c>
      <c r="O65" s="348"/>
      <c r="P65" s="348"/>
      <c r="Q65" s="348"/>
      <c r="R65" s="348"/>
      <c r="S65" s="9"/>
      <c r="T65" s="348"/>
    </row>
    <row r="66" spans="2:20" x14ac:dyDescent="0.3">
      <c r="B66" s="129">
        <v>3</v>
      </c>
      <c r="C66" s="9" t="s">
        <v>580</v>
      </c>
      <c r="D66" s="348"/>
      <c r="E66" s="447"/>
      <c r="F66" s="348">
        <f>E66-D66</f>
        <v>0</v>
      </c>
      <c r="G66" s="348"/>
      <c r="H66" s="348"/>
      <c r="I66" s="348">
        <f>H66-G66</f>
        <v>0</v>
      </c>
      <c r="J66" s="348"/>
      <c r="K66" s="348"/>
      <c r="L66" s="348"/>
      <c r="M66" s="348">
        <f>K66+L66</f>
        <v>0</v>
      </c>
      <c r="N66" s="348">
        <f>M66-J66</f>
        <v>0</v>
      </c>
      <c r="O66" s="348"/>
      <c r="P66" s="348"/>
      <c r="Q66" s="348"/>
      <c r="R66" s="348"/>
      <c r="S66" s="9"/>
      <c r="T66" s="348"/>
    </row>
    <row r="67" spans="2:20" x14ac:dyDescent="0.3">
      <c r="B67" s="129" t="s">
        <v>478</v>
      </c>
      <c r="C67" s="9"/>
      <c r="D67" s="348"/>
      <c r="E67" s="447"/>
      <c r="F67" s="348">
        <f>E67-D67</f>
        <v>0</v>
      </c>
      <c r="G67" s="348"/>
      <c r="H67" s="348"/>
      <c r="I67" s="348">
        <f>H67-G67</f>
        <v>0</v>
      </c>
      <c r="J67" s="348"/>
      <c r="K67" s="348"/>
      <c r="L67" s="348"/>
      <c r="M67" s="348">
        <f>K67+L67</f>
        <v>0</v>
      </c>
      <c r="N67" s="348">
        <f>M67-J67</f>
        <v>0</v>
      </c>
      <c r="O67" s="348"/>
      <c r="P67" s="348"/>
      <c r="Q67" s="348"/>
      <c r="R67" s="348"/>
      <c r="S67" s="9"/>
      <c r="T67" s="348"/>
    </row>
  </sheetData>
  <mergeCells count="55">
    <mergeCell ref="B24:B26"/>
    <mergeCell ref="C24:C26"/>
    <mergeCell ref="B61:B63"/>
    <mergeCell ref="C61:C63"/>
    <mergeCell ref="B59:J59"/>
    <mergeCell ref="B31:J31"/>
    <mergeCell ref="B33:B35"/>
    <mergeCell ref="C33:C35"/>
    <mergeCell ref="D33:D35"/>
    <mergeCell ref="D61:F61"/>
    <mergeCell ref="G61:I61"/>
    <mergeCell ref="B1:R1"/>
    <mergeCell ref="B2:R2"/>
    <mergeCell ref="B3:R3"/>
    <mergeCell ref="B5:U5"/>
    <mergeCell ref="B7:B9"/>
    <mergeCell ref="C7:C9"/>
    <mergeCell ref="D7:H7"/>
    <mergeCell ref="I7:I8"/>
    <mergeCell ref="K7:T7"/>
    <mergeCell ref="U7:U9"/>
    <mergeCell ref="K8:L8"/>
    <mergeCell ref="M8:N8"/>
    <mergeCell ref="O8:P8"/>
    <mergeCell ref="Q8:R8"/>
    <mergeCell ref="S8:T8"/>
    <mergeCell ref="T61:T63"/>
    <mergeCell ref="E33:H33"/>
    <mergeCell ref="I33:L33"/>
    <mergeCell ref="M33:Q33"/>
    <mergeCell ref="R33:V33"/>
    <mergeCell ref="O61:S61"/>
    <mergeCell ref="J61:N61"/>
    <mergeCell ref="W33:W35"/>
    <mergeCell ref="J24:N24"/>
    <mergeCell ref="S10:S12"/>
    <mergeCell ref="T10:T12"/>
    <mergeCell ref="D25:E25"/>
    <mergeCell ref="F25:G25"/>
    <mergeCell ref="H25:I25"/>
    <mergeCell ref="I10:I13"/>
    <mergeCell ref="J10:J12"/>
    <mergeCell ref="P10:P12"/>
    <mergeCell ref="Q10:Q12"/>
    <mergeCell ref="R10:R12"/>
    <mergeCell ref="D10:D13"/>
    <mergeCell ref="O10:O12"/>
    <mergeCell ref="N10:N12"/>
    <mergeCell ref="L10:L12"/>
    <mergeCell ref="K10:K12"/>
    <mergeCell ref="M10:M12"/>
    <mergeCell ref="E10:E13"/>
    <mergeCell ref="F10:F13"/>
    <mergeCell ref="G10:G13"/>
    <mergeCell ref="H10:H13"/>
  </mergeCells>
  <pageMargins left="0.70866141732283472" right="0.70866141732283472" top="0.74803149606299213" bottom="0.74803149606299213" header="0.31496062992125984" footer="0.31496062992125984"/>
  <pageSetup paperSize="9" scale="27"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M79"/>
  <sheetViews>
    <sheetView showGridLines="0" view="pageBreakPreview" zoomScale="75" zoomScaleNormal="75" zoomScaleSheetLayoutView="75" workbookViewId="0">
      <pane xSplit="3" ySplit="10" topLeftCell="D52" activePane="bottomRight" state="frozen"/>
      <selection activeCell="H30" sqref="H30"/>
      <selection pane="topRight" activeCell="H30" sqref="H30"/>
      <selection pane="bottomLeft" activeCell="H30" sqref="H30"/>
      <selection pane="bottomRight" activeCell="H53" sqref="H53"/>
    </sheetView>
  </sheetViews>
  <sheetFormatPr defaultColWidth="9.36328125" defaultRowHeight="14" x14ac:dyDescent="0.25"/>
  <cols>
    <col min="1" max="1" width="6.6328125" style="14" customWidth="1"/>
    <col min="2" max="2" width="7" style="14" customWidth="1"/>
    <col min="3" max="3" width="47.81640625" style="14" bestFit="1" customWidth="1"/>
    <col min="4" max="4" width="26.8164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3" x14ac:dyDescent="0.25">
      <c r="B2" s="1616" t="str">
        <f>Index!B2</f>
        <v xml:space="preserve">      Maharashtra State Power Generation Company Ltd.</v>
      </c>
      <c r="C2" s="1675"/>
      <c r="D2" s="1675"/>
      <c r="E2" s="1675"/>
      <c r="F2" s="1675"/>
      <c r="G2" s="1675"/>
      <c r="H2" s="1675"/>
      <c r="I2" s="716"/>
      <c r="J2" s="716"/>
      <c r="K2" s="716"/>
      <c r="L2" s="716"/>
      <c r="M2" s="716"/>
    </row>
    <row r="3" spans="2:13" s="5" customFormat="1" x14ac:dyDescent="0.3">
      <c r="B3" s="1616" t="str">
        <f>Index!B3</f>
        <v>MYT Petition Formats for Uran</v>
      </c>
      <c r="C3" s="1675"/>
      <c r="D3" s="1675"/>
      <c r="E3" s="1675"/>
      <c r="F3" s="1675"/>
      <c r="G3" s="1675"/>
      <c r="H3" s="1675"/>
      <c r="I3" s="716"/>
      <c r="J3" s="716"/>
      <c r="K3" s="716"/>
      <c r="L3" s="716"/>
      <c r="M3" s="716"/>
    </row>
    <row r="4" spans="2:13" s="5" customFormat="1" x14ac:dyDescent="0.3">
      <c r="B4" s="1617" t="s">
        <v>187</v>
      </c>
      <c r="C4" s="1675"/>
      <c r="D4" s="1675"/>
      <c r="E4" s="1675"/>
      <c r="F4" s="1675"/>
      <c r="G4" s="1675"/>
      <c r="H4" s="1675"/>
      <c r="I4" s="716"/>
      <c r="J4" s="716"/>
      <c r="K4" s="716"/>
      <c r="L4" s="716"/>
      <c r="M4" s="716"/>
    </row>
    <row r="5" spans="2:13" s="5" customFormat="1" x14ac:dyDescent="0.3">
      <c r="C5" s="19"/>
      <c r="D5" s="19"/>
      <c r="E5" s="19"/>
      <c r="F5" s="18"/>
      <c r="G5" s="18"/>
      <c r="H5" s="18"/>
      <c r="I5" s="18"/>
      <c r="J5" s="18"/>
      <c r="K5" s="18"/>
      <c r="L5" s="18"/>
      <c r="M5" s="18"/>
    </row>
    <row r="6" spans="2:13" x14ac:dyDescent="0.25">
      <c r="B6" s="22" t="s">
        <v>188</v>
      </c>
    </row>
    <row r="7" spans="2:13" x14ac:dyDescent="0.25">
      <c r="H7" s="21" t="s">
        <v>10</v>
      </c>
      <c r="I7" s="21"/>
      <c r="J7" s="21"/>
      <c r="K7" s="21"/>
      <c r="L7" s="21"/>
    </row>
    <row r="8" spans="2:13" ht="12.75" customHeight="1" x14ac:dyDescent="0.25">
      <c r="B8" s="1621" t="s">
        <v>6</v>
      </c>
      <c r="C8" s="1621" t="s">
        <v>37</v>
      </c>
      <c r="D8" s="132" t="s">
        <v>509</v>
      </c>
      <c r="E8" s="292" t="s">
        <v>510</v>
      </c>
      <c r="F8" s="1610" t="s">
        <v>511</v>
      </c>
      <c r="G8" s="1610"/>
      <c r="H8" s="1610"/>
      <c r="I8" s="54"/>
      <c r="J8" s="1752"/>
    </row>
    <row r="9" spans="2:13" ht="28" x14ac:dyDescent="0.25">
      <c r="B9" s="1621"/>
      <c r="C9" s="1621"/>
      <c r="D9" s="132" t="s">
        <v>79</v>
      </c>
      <c r="E9" s="292" t="s">
        <v>79</v>
      </c>
      <c r="F9" s="187" t="s">
        <v>446</v>
      </c>
      <c r="G9" s="206" t="s">
        <v>449</v>
      </c>
      <c r="H9" s="132" t="s">
        <v>80</v>
      </c>
      <c r="I9" s="12"/>
      <c r="J9" s="1752"/>
    </row>
    <row r="10" spans="2:13" x14ac:dyDescent="0.25">
      <c r="B10" s="1753"/>
      <c r="C10" s="1621"/>
      <c r="D10" s="132" t="s">
        <v>81</v>
      </c>
      <c r="E10" s="292" t="s">
        <v>82</v>
      </c>
      <c r="F10" s="132" t="s">
        <v>392</v>
      </c>
      <c r="G10" s="132" t="s">
        <v>393</v>
      </c>
      <c r="H10" s="132" t="s">
        <v>394</v>
      </c>
      <c r="I10" s="12"/>
      <c r="J10" s="1752"/>
    </row>
    <row r="11" spans="2:13" x14ac:dyDescent="0.3">
      <c r="B11" s="96">
        <v>1</v>
      </c>
      <c r="C11" s="9" t="s">
        <v>189</v>
      </c>
      <c r="D11" s="348">
        <v>23.102553385</v>
      </c>
      <c r="E11" s="348">
        <v>23.890780612</v>
      </c>
      <c r="F11" s="348">
        <v>12.989641497142856</v>
      </c>
      <c r="G11" s="348">
        <v>17.302725582857143</v>
      </c>
      <c r="H11" s="308">
        <f t="shared" ref="H11:H35" si="0">F11+G11</f>
        <v>30.292367079999998</v>
      </c>
      <c r="I11" s="61"/>
      <c r="J11" s="61"/>
    </row>
    <row r="12" spans="2:13" x14ac:dyDescent="0.3">
      <c r="B12" s="96">
        <v>2</v>
      </c>
      <c r="C12" s="9" t="s">
        <v>190</v>
      </c>
      <c r="D12" s="348">
        <v>8.2969076800000003</v>
      </c>
      <c r="E12" s="348">
        <v>8.9857404489999997</v>
      </c>
      <c r="F12" s="348">
        <v>5.590983476571429</v>
      </c>
      <c r="G12" s="348">
        <v>6.8616615394285709</v>
      </c>
      <c r="H12" s="308">
        <f t="shared" si="0"/>
        <v>12.452645016</v>
      </c>
      <c r="I12" s="61"/>
      <c r="J12" s="61"/>
    </row>
    <row r="13" spans="2:13" x14ac:dyDescent="0.25">
      <c r="B13" s="96">
        <v>3</v>
      </c>
      <c r="C13" s="24" t="s">
        <v>825</v>
      </c>
      <c r="D13" s="308">
        <v>2.8555550709999999</v>
      </c>
      <c r="E13" s="308">
        <v>2.9432938289999999</v>
      </c>
      <c r="F13" s="308">
        <v>1.3177583923428569</v>
      </c>
      <c r="G13" s="308">
        <v>1.9915980860571423</v>
      </c>
      <c r="H13" s="308">
        <f t="shared" si="0"/>
        <v>3.3093564783999989</v>
      </c>
      <c r="I13" s="61"/>
      <c r="J13" s="61"/>
    </row>
    <row r="14" spans="2:13" x14ac:dyDescent="0.3">
      <c r="B14" s="96">
        <v>4</v>
      </c>
      <c r="C14" s="9" t="s">
        <v>191</v>
      </c>
      <c r="D14" s="348"/>
      <c r="E14" s="348"/>
      <c r="F14" s="348"/>
      <c r="G14" s="348"/>
      <c r="H14" s="308">
        <f t="shared" si="0"/>
        <v>0</v>
      </c>
      <c r="I14" s="61"/>
      <c r="J14" s="61"/>
    </row>
    <row r="15" spans="2:13" x14ac:dyDescent="0.3">
      <c r="B15" s="96">
        <v>5</v>
      </c>
      <c r="C15" s="9" t="s">
        <v>192</v>
      </c>
      <c r="D15" s="348"/>
      <c r="E15" s="348"/>
      <c r="F15" s="348"/>
      <c r="G15" s="348"/>
      <c r="H15" s="308">
        <f t="shared" si="0"/>
        <v>0</v>
      </c>
      <c r="I15" s="61"/>
      <c r="J15" s="61"/>
    </row>
    <row r="16" spans="2:13" x14ac:dyDescent="0.25">
      <c r="B16" s="96">
        <v>6</v>
      </c>
      <c r="C16" s="24" t="s">
        <v>193</v>
      </c>
      <c r="D16" s="308">
        <v>3.7429257358647896</v>
      </c>
      <c r="E16" s="308">
        <v>8.7309106016075493</v>
      </c>
      <c r="F16" s="308">
        <v>1.7776521714285716</v>
      </c>
      <c r="G16" s="308">
        <v>2.1816640285714288</v>
      </c>
      <c r="H16" s="308">
        <f t="shared" si="0"/>
        <v>3.9593162000000004</v>
      </c>
      <c r="I16" s="61"/>
      <c r="J16" s="61"/>
    </row>
    <row r="17" spans="2:10" x14ac:dyDescent="0.3">
      <c r="B17" s="96">
        <v>7</v>
      </c>
      <c r="C17" s="9" t="s">
        <v>194</v>
      </c>
      <c r="D17" s="348"/>
      <c r="E17" s="348"/>
      <c r="F17" s="348"/>
      <c r="G17" s="348"/>
      <c r="H17" s="308">
        <f t="shared" si="0"/>
        <v>0</v>
      </c>
      <c r="I17" s="61"/>
      <c r="J17" s="61"/>
    </row>
    <row r="18" spans="2:10" x14ac:dyDescent="0.3">
      <c r="B18" s="96">
        <v>8</v>
      </c>
      <c r="C18" s="9" t="s">
        <v>195</v>
      </c>
      <c r="D18" s="348"/>
      <c r="E18" s="348"/>
      <c r="F18" s="348"/>
      <c r="G18" s="348"/>
      <c r="H18" s="308">
        <f t="shared" si="0"/>
        <v>0</v>
      </c>
      <c r="I18" s="61"/>
      <c r="J18" s="61"/>
    </row>
    <row r="19" spans="2:10" x14ac:dyDescent="0.3">
      <c r="B19" s="96">
        <v>9</v>
      </c>
      <c r="C19" s="9" t="s">
        <v>196</v>
      </c>
      <c r="D19" s="348"/>
      <c r="E19" s="348"/>
      <c r="F19" s="348"/>
      <c r="G19" s="348"/>
      <c r="H19" s="308">
        <f t="shared" si="0"/>
        <v>0</v>
      </c>
      <c r="I19" s="61"/>
      <c r="J19" s="61"/>
    </row>
    <row r="20" spans="2:10" x14ac:dyDescent="0.3">
      <c r="B20" s="96">
        <v>10</v>
      </c>
      <c r="C20" s="9" t="s">
        <v>197</v>
      </c>
      <c r="D20" s="348"/>
      <c r="E20" s="348"/>
      <c r="F20" s="348"/>
      <c r="G20" s="348"/>
      <c r="H20" s="308">
        <f t="shared" si="0"/>
        <v>0</v>
      </c>
      <c r="I20" s="61"/>
      <c r="J20" s="61"/>
    </row>
    <row r="21" spans="2:10" x14ac:dyDescent="0.3">
      <c r="B21" s="96">
        <v>11</v>
      </c>
      <c r="C21" s="9" t="s">
        <v>198</v>
      </c>
      <c r="D21" s="348"/>
      <c r="E21" s="348"/>
      <c r="F21" s="348"/>
      <c r="G21" s="348"/>
      <c r="H21" s="308">
        <f t="shared" si="0"/>
        <v>0</v>
      </c>
      <c r="I21" s="61"/>
      <c r="J21" s="61"/>
    </row>
    <row r="22" spans="2:10" x14ac:dyDescent="0.3">
      <c r="B22" s="96">
        <v>12</v>
      </c>
      <c r="C22" s="9" t="s">
        <v>199</v>
      </c>
      <c r="D22" s="348">
        <v>1.5333462649999998</v>
      </c>
      <c r="E22" s="348">
        <v>0.79448161199999989</v>
      </c>
      <c r="F22" s="348">
        <v>0.15197346811428572</v>
      </c>
      <c r="G22" s="348">
        <v>0.18651289268571428</v>
      </c>
      <c r="H22" s="308">
        <f t="shared" si="0"/>
        <v>0.3384863608</v>
      </c>
      <c r="I22" s="61"/>
      <c r="J22" s="61"/>
    </row>
    <row r="23" spans="2:10" x14ac:dyDescent="0.3">
      <c r="B23" s="96">
        <v>13</v>
      </c>
      <c r="C23" s="9" t="s">
        <v>200</v>
      </c>
      <c r="D23" s="348"/>
      <c r="E23" s="348"/>
      <c r="F23" s="348"/>
      <c r="G23" s="348"/>
      <c r="H23" s="308">
        <f t="shared" si="0"/>
        <v>0</v>
      </c>
      <c r="I23" s="61"/>
      <c r="J23" s="61"/>
    </row>
    <row r="24" spans="2:10" x14ac:dyDescent="0.3">
      <c r="B24" s="96">
        <v>14</v>
      </c>
      <c r="C24" s="9" t="s">
        <v>201</v>
      </c>
      <c r="D24" s="348"/>
      <c r="E24" s="348"/>
      <c r="F24" s="348"/>
      <c r="G24" s="348"/>
      <c r="H24" s="308">
        <f t="shared" si="0"/>
        <v>0</v>
      </c>
      <c r="I24" s="61"/>
      <c r="J24" s="61"/>
    </row>
    <row r="25" spans="2:10" x14ac:dyDescent="0.3">
      <c r="B25" s="96">
        <v>15</v>
      </c>
      <c r="C25" s="9" t="s">
        <v>202</v>
      </c>
      <c r="D25" s="348"/>
      <c r="E25" s="348"/>
      <c r="F25" s="348"/>
      <c r="G25" s="348"/>
      <c r="H25" s="308">
        <f t="shared" si="0"/>
        <v>0</v>
      </c>
      <c r="I25" s="61"/>
      <c r="J25" s="61"/>
    </row>
    <row r="26" spans="2:10" x14ac:dyDescent="0.3">
      <c r="B26" s="96">
        <v>16</v>
      </c>
      <c r="C26" s="9" t="s">
        <v>203</v>
      </c>
      <c r="D26" s="348"/>
      <c r="E26" s="348"/>
      <c r="F26" s="348"/>
      <c r="G26" s="348"/>
      <c r="H26" s="308">
        <f t="shared" si="0"/>
        <v>0</v>
      </c>
      <c r="I26" s="61"/>
      <c r="J26" s="61"/>
    </row>
    <row r="27" spans="2:10" x14ac:dyDescent="0.3">
      <c r="B27" s="96">
        <v>17</v>
      </c>
      <c r="C27" s="9" t="s">
        <v>204</v>
      </c>
      <c r="D27" s="348"/>
      <c r="E27" s="348"/>
      <c r="F27" s="348"/>
      <c r="G27" s="348"/>
      <c r="H27" s="308">
        <f t="shared" si="0"/>
        <v>0</v>
      </c>
      <c r="I27" s="61"/>
      <c r="J27" s="61"/>
    </row>
    <row r="28" spans="2:10" x14ac:dyDescent="0.3">
      <c r="B28" s="96">
        <v>18</v>
      </c>
      <c r="C28" s="9" t="s">
        <v>205</v>
      </c>
      <c r="D28" s="348"/>
      <c r="E28" s="348"/>
      <c r="F28" s="348"/>
      <c r="G28" s="348"/>
      <c r="H28" s="308">
        <f t="shared" si="0"/>
        <v>0</v>
      </c>
      <c r="I28" s="61"/>
      <c r="J28" s="61"/>
    </row>
    <row r="29" spans="2:10" x14ac:dyDescent="0.3">
      <c r="B29" s="96">
        <f>+B28+0.1</f>
        <v>18.100000000000001</v>
      </c>
      <c r="C29" s="9" t="s">
        <v>206</v>
      </c>
      <c r="D29" s="348">
        <v>3.3919855999999999</v>
      </c>
      <c r="E29" s="348">
        <v>3.5885183</v>
      </c>
      <c r="F29" s="348">
        <v>1.9444190857142858</v>
      </c>
      <c r="G29" s="348">
        <v>2.3863325142857139</v>
      </c>
      <c r="H29" s="308">
        <f t="shared" si="0"/>
        <v>4.3307515999999993</v>
      </c>
      <c r="I29" s="61"/>
      <c r="J29" s="61"/>
    </row>
    <row r="30" spans="2:10" x14ac:dyDescent="0.3">
      <c r="B30" s="96">
        <f>+B29+0.1</f>
        <v>18.200000000000003</v>
      </c>
      <c r="C30" s="9" t="s">
        <v>207</v>
      </c>
      <c r="D30" s="348"/>
      <c r="E30" s="348"/>
      <c r="F30" s="348"/>
      <c r="G30" s="348"/>
      <c r="H30" s="308">
        <f t="shared" si="0"/>
        <v>0</v>
      </c>
      <c r="I30" s="61"/>
      <c r="J30" s="61"/>
    </row>
    <row r="31" spans="2:10" x14ac:dyDescent="0.3">
      <c r="B31" s="96">
        <f>+B30+0.1</f>
        <v>18.300000000000004</v>
      </c>
      <c r="C31" s="9" t="s">
        <v>208</v>
      </c>
      <c r="D31" s="348"/>
      <c r="E31" s="348"/>
      <c r="F31" s="348"/>
      <c r="G31" s="348"/>
      <c r="H31" s="308">
        <f t="shared" si="0"/>
        <v>0</v>
      </c>
      <c r="I31" s="61"/>
      <c r="J31" s="61"/>
    </row>
    <row r="32" spans="2:10" x14ac:dyDescent="0.3">
      <c r="B32" s="96">
        <f>+B31+0.1</f>
        <v>18.400000000000006</v>
      </c>
      <c r="C32" s="9" t="s">
        <v>209</v>
      </c>
      <c r="D32" s="447">
        <v>2.8605674183108141</v>
      </c>
      <c r="E32" s="447">
        <v>7.5177943193069927</v>
      </c>
      <c r="F32" s="447">
        <v>1.09371744</v>
      </c>
      <c r="G32" s="447">
        <v>6.5623046400000007</v>
      </c>
      <c r="H32" s="308">
        <f t="shared" si="0"/>
        <v>7.6560220800000005</v>
      </c>
      <c r="I32" s="61"/>
      <c r="J32" s="61"/>
    </row>
    <row r="33" spans="2:13" x14ac:dyDescent="0.3">
      <c r="B33" s="96">
        <v>19</v>
      </c>
      <c r="C33" s="9" t="s">
        <v>210</v>
      </c>
      <c r="D33" s="447">
        <v>2.9688595313147381E-2</v>
      </c>
      <c r="E33" s="447">
        <v>0</v>
      </c>
      <c r="F33" s="447">
        <v>0</v>
      </c>
      <c r="G33" s="447">
        <v>0</v>
      </c>
      <c r="H33" s="308">
        <f t="shared" si="0"/>
        <v>0</v>
      </c>
      <c r="I33" s="61"/>
      <c r="J33" s="61"/>
    </row>
    <row r="34" spans="2:13" s="317" customFormat="1" x14ac:dyDescent="0.3">
      <c r="B34" s="238">
        <v>20</v>
      </c>
      <c r="C34" s="3" t="s">
        <v>801</v>
      </c>
      <c r="D34" s="447">
        <v>0.39174688000000002</v>
      </c>
      <c r="E34" s="447">
        <v>0.49559854099999995</v>
      </c>
      <c r="F34" s="447">
        <v>0.11982435897142857</v>
      </c>
      <c r="G34" s="447">
        <v>0.14705716782857142</v>
      </c>
      <c r="H34" s="308">
        <f t="shared" si="0"/>
        <v>0.26688152679999999</v>
      </c>
      <c r="I34" s="61"/>
      <c r="J34" s="61"/>
    </row>
    <row r="35" spans="2:13" s="317" customFormat="1" x14ac:dyDescent="0.3">
      <c r="B35" s="238">
        <v>21</v>
      </c>
      <c r="C35" s="3" t="s">
        <v>803</v>
      </c>
      <c r="D35" s="447">
        <v>2.6031149766522486</v>
      </c>
      <c r="E35" s="447">
        <v>5.610222843653605</v>
      </c>
      <c r="F35" s="447">
        <v>0</v>
      </c>
      <c r="G35" s="447">
        <v>0</v>
      </c>
      <c r="H35" s="308">
        <f t="shared" si="0"/>
        <v>0</v>
      </c>
      <c r="I35" s="61"/>
      <c r="J35" s="61"/>
    </row>
    <row r="36" spans="2:13" s="317" customFormat="1" x14ac:dyDescent="0.3">
      <c r="B36" s="316">
        <f>B35+1</f>
        <v>22</v>
      </c>
      <c r="C36" s="4" t="s">
        <v>211</v>
      </c>
      <c r="D36" s="448">
        <f>SUM(D11:D35)</f>
        <v>48.808391607140997</v>
      </c>
      <c r="E36" s="448">
        <f t="shared" ref="E36:H36" si="1">SUM(E11:E35)</f>
        <v>62.557341107568135</v>
      </c>
      <c r="F36" s="448">
        <f t="shared" si="1"/>
        <v>24.985969890285713</v>
      </c>
      <c r="G36" s="448">
        <f t="shared" si="1"/>
        <v>37.619856451714284</v>
      </c>
      <c r="H36" s="448">
        <f t="shared" si="1"/>
        <v>62.605826341999993</v>
      </c>
      <c r="I36" s="61"/>
      <c r="J36" s="61"/>
    </row>
    <row r="37" spans="2:13" s="317" customFormat="1" x14ac:dyDescent="0.3">
      <c r="B37" s="316">
        <f>B36+1</f>
        <v>23</v>
      </c>
      <c r="C37" s="3" t="s">
        <v>35</v>
      </c>
      <c r="D37" s="447"/>
      <c r="E37" s="447"/>
      <c r="F37" s="321"/>
      <c r="G37" s="321"/>
      <c r="H37" s="308">
        <f>F37+G37</f>
        <v>0</v>
      </c>
      <c r="I37" s="61"/>
      <c r="J37" s="61"/>
    </row>
    <row r="38" spans="2:13" s="317" customFormat="1" x14ac:dyDescent="0.25">
      <c r="B38" s="316">
        <f>B37+1</f>
        <v>24</v>
      </c>
      <c r="C38" s="537" t="s">
        <v>212</v>
      </c>
      <c r="D38" s="363">
        <f t="shared" ref="D38:G38" si="2">D36-D37</f>
        <v>48.808391607140997</v>
      </c>
      <c r="E38" s="363">
        <f t="shared" si="2"/>
        <v>62.557341107568135</v>
      </c>
      <c r="F38" s="363">
        <f t="shared" si="2"/>
        <v>24.985969890285713</v>
      </c>
      <c r="G38" s="363">
        <f t="shared" si="2"/>
        <v>37.619856451714284</v>
      </c>
      <c r="H38" s="363">
        <f>H36-H37</f>
        <v>62.605826341999993</v>
      </c>
      <c r="I38" s="61"/>
      <c r="J38" s="61"/>
    </row>
    <row r="39" spans="2:13" s="317" customFormat="1" x14ac:dyDescent="0.25">
      <c r="B39" s="636">
        <f>B38+1</f>
        <v>25</v>
      </c>
      <c r="C39" s="317" t="s">
        <v>944</v>
      </c>
      <c r="D39" s="321">
        <f>SUM('F13'!P17:P19)</f>
        <v>0</v>
      </c>
      <c r="E39" s="321">
        <f>SUM('F13'!P46:P47)</f>
        <v>0</v>
      </c>
      <c r="F39" s="321"/>
      <c r="G39" s="321"/>
      <c r="H39" s="321"/>
    </row>
    <row r="40" spans="2:13" s="317" customFormat="1" x14ac:dyDescent="0.25">
      <c r="B40" s="316">
        <f>B39+1</f>
        <v>26</v>
      </c>
      <c r="C40" s="241" t="s">
        <v>925</v>
      </c>
      <c r="D40" s="509">
        <f>SUM(D38:D39)</f>
        <v>48.808391607140997</v>
      </c>
      <c r="E40" s="509">
        <f t="shared" ref="E40:G40" si="3">SUM(E38:E39)</f>
        <v>62.557341107568135</v>
      </c>
      <c r="F40" s="509">
        <f t="shared" si="3"/>
        <v>24.985969890285713</v>
      </c>
      <c r="G40" s="509">
        <f t="shared" si="3"/>
        <v>37.619856451714284</v>
      </c>
      <c r="H40" s="509">
        <f>SUM(H38:H39)</f>
        <v>62.605826341999993</v>
      </c>
    </row>
    <row r="41" spans="2:13" s="317" customFormat="1" x14ac:dyDescent="0.3">
      <c r="B41" s="600"/>
      <c r="D41" s="601"/>
      <c r="E41" s="601"/>
      <c r="H41" s="601"/>
    </row>
    <row r="42" spans="2:13" x14ac:dyDescent="0.25">
      <c r="D42" s="515"/>
      <c r="E42" s="515"/>
    </row>
    <row r="43" spans="2:13" x14ac:dyDescent="0.25">
      <c r="B43" s="22" t="s">
        <v>213</v>
      </c>
    </row>
    <row r="44" spans="2:13" x14ac:dyDescent="0.25">
      <c r="H44" s="22" t="s">
        <v>607</v>
      </c>
      <c r="I44" s="22"/>
      <c r="J44" s="22"/>
      <c r="K44" s="22"/>
      <c r="L44" s="22"/>
      <c r="M44" s="22"/>
    </row>
    <row r="45" spans="2:13" ht="15" customHeight="1" x14ac:dyDescent="0.25">
      <c r="B45" s="1621" t="s">
        <v>341</v>
      </c>
      <c r="C45" s="1621" t="s">
        <v>37</v>
      </c>
      <c r="D45" s="710" t="s">
        <v>509</v>
      </c>
      <c r="E45" s="710" t="s">
        <v>510</v>
      </c>
      <c r="F45" s="1610" t="s">
        <v>511</v>
      </c>
      <c r="G45" s="1610"/>
      <c r="H45" s="1610"/>
      <c r="I45" s="1754"/>
      <c r="J45" s="1754"/>
      <c r="K45" s="1754"/>
      <c r="L45" s="1754"/>
      <c r="M45" s="1754"/>
    </row>
    <row r="46" spans="2:13" ht="28" x14ac:dyDescent="0.25">
      <c r="B46" s="1621"/>
      <c r="C46" s="1621"/>
      <c r="D46" s="292" t="s">
        <v>79</v>
      </c>
      <c r="E46" s="292" t="s">
        <v>79</v>
      </c>
      <c r="F46" s="1262" t="s">
        <v>446</v>
      </c>
      <c r="G46" s="1262" t="s">
        <v>449</v>
      </c>
      <c r="H46" s="1262" t="s">
        <v>80</v>
      </c>
      <c r="I46" s="1264"/>
      <c r="J46" s="1264"/>
      <c r="K46" s="1264"/>
      <c r="L46" s="1264"/>
      <c r="M46" s="1264"/>
    </row>
    <row r="47" spans="2:13" x14ac:dyDescent="0.25">
      <c r="B47" s="1621"/>
      <c r="C47" s="1621"/>
      <c r="D47" s="292" t="s">
        <v>81</v>
      </c>
      <c r="E47" s="292" t="s">
        <v>82</v>
      </c>
      <c r="F47" s="1262" t="s">
        <v>392</v>
      </c>
      <c r="G47" s="1262" t="s">
        <v>393</v>
      </c>
      <c r="H47" s="1262" t="s">
        <v>394</v>
      </c>
      <c r="I47" s="1263"/>
      <c r="J47" s="1263"/>
      <c r="K47" s="1263"/>
      <c r="L47" s="1263"/>
      <c r="M47" s="1263"/>
    </row>
    <row r="48" spans="2:13" x14ac:dyDescent="0.25">
      <c r="B48" s="24"/>
      <c r="C48" s="24"/>
      <c r="D48" s="24"/>
      <c r="E48" s="24"/>
      <c r="F48" s="24"/>
      <c r="G48" s="24"/>
      <c r="H48" s="24"/>
      <c r="I48" s="61"/>
      <c r="J48" s="61"/>
      <c r="K48" s="61"/>
      <c r="L48" s="61"/>
      <c r="M48" s="61"/>
    </row>
    <row r="49" spans="2:13" x14ac:dyDescent="0.25">
      <c r="B49" s="97" t="s">
        <v>172</v>
      </c>
      <c r="C49" s="27" t="s">
        <v>214</v>
      </c>
      <c r="D49" s="327"/>
      <c r="E49" s="327"/>
      <c r="F49" s="308"/>
      <c r="G49" s="308"/>
      <c r="H49" s="308"/>
      <c r="I49" s="326"/>
      <c r="J49" s="326"/>
      <c r="K49" s="326"/>
      <c r="L49" s="326"/>
      <c r="M49" s="326"/>
    </row>
    <row r="50" spans="2:13" x14ac:dyDescent="0.25">
      <c r="B50" s="92">
        <v>1</v>
      </c>
      <c r="C50" s="180" t="s">
        <v>215</v>
      </c>
      <c r="D50" s="1265">
        <v>196</v>
      </c>
      <c r="E50" s="1265" t="s">
        <v>369</v>
      </c>
      <c r="F50" s="308" t="str">
        <f>E50</f>
        <v xml:space="preserve"> </v>
      </c>
      <c r="G50" s="308" t="str">
        <f>E50</f>
        <v xml:space="preserve"> </v>
      </c>
      <c r="H50" s="308" t="str">
        <f>E50</f>
        <v xml:space="preserve"> </v>
      </c>
      <c r="I50" s="326"/>
      <c r="J50" s="326"/>
      <c r="K50" s="326"/>
      <c r="L50" s="326"/>
      <c r="M50" s="326"/>
    </row>
    <row r="51" spans="2:13" x14ac:dyDescent="0.25">
      <c r="B51" s="92">
        <v>2</v>
      </c>
      <c r="C51" s="180" t="s">
        <v>216</v>
      </c>
      <c r="D51" s="1265">
        <v>15</v>
      </c>
      <c r="E51" s="1265">
        <v>14</v>
      </c>
      <c r="F51" s="308">
        <f t="shared" ref="F51:F78" si="4">E51</f>
        <v>14</v>
      </c>
      <c r="G51" s="308">
        <f t="shared" ref="G51:G78" si="5">E51</f>
        <v>14</v>
      </c>
      <c r="H51" s="308">
        <f t="shared" ref="H51:H78" si="6">E51</f>
        <v>14</v>
      </c>
      <c r="I51" s="326"/>
      <c r="J51" s="326"/>
      <c r="K51" s="326"/>
      <c r="L51" s="326"/>
      <c r="M51" s="326"/>
    </row>
    <row r="52" spans="2:13" x14ac:dyDescent="0.25">
      <c r="B52" s="92">
        <v>3</v>
      </c>
      <c r="C52" s="180" t="s">
        <v>217</v>
      </c>
      <c r="D52" s="1265">
        <v>3</v>
      </c>
      <c r="E52" s="1265">
        <v>3</v>
      </c>
      <c r="F52" s="1277">
        <f>E52</f>
        <v>3</v>
      </c>
      <c r="G52" s="1277">
        <f>E52</f>
        <v>3</v>
      </c>
      <c r="H52" s="1277">
        <f>E52</f>
        <v>3</v>
      </c>
      <c r="I52" s="326"/>
      <c r="J52" s="326"/>
      <c r="K52" s="326"/>
      <c r="L52" s="326"/>
      <c r="M52" s="326"/>
    </row>
    <row r="53" spans="2:13" x14ac:dyDescent="0.25">
      <c r="B53" s="92">
        <v>4</v>
      </c>
      <c r="C53" s="180" t="s">
        <v>218</v>
      </c>
      <c r="D53" s="1265">
        <v>49</v>
      </c>
      <c r="E53" s="1265">
        <v>44</v>
      </c>
      <c r="F53" s="1277">
        <f t="shared" si="4"/>
        <v>44</v>
      </c>
      <c r="G53" s="1277">
        <f t="shared" si="5"/>
        <v>44</v>
      </c>
      <c r="H53" s="1277">
        <f t="shared" si="6"/>
        <v>44</v>
      </c>
      <c r="I53" s="326"/>
      <c r="J53" s="326"/>
      <c r="K53" s="326"/>
      <c r="L53" s="326"/>
      <c r="M53" s="326"/>
    </row>
    <row r="54" spans="2:13" x14ac:dyDescent="0.25">
      <c r="B54" s="92"/>
      <c r="C54" s="180"/>
      <c r="D54" s="1266"/>
      <c r="E54" s="1266"/>
      <c r="F54" s="1277">
        <f t="shared" si="4"/>
        <v>0</v>
      </c>
      <c r="G54" s="1277">
        <f t="shared" si="5"/>
        <v>0</v>
      </c>
      <c r="H54" s="1277">
        <f t="shared" si="6"/>
        <v>0</v>
      </c>
      <c r="I54" s="326"/>
      <c r="J54" s="326"/>
      <c r="K54" s="326"/>
      <c r="L54" s="326"/>
      <c r="M54" s="326"/>
    </row>
    <row r="55" spans="2:13" x14ac:dyDescent="0.25">
      <c r="B55" s="181" t="s">
        <v>185</v>
      </c>
      <c r="C55" s="145" t="s">
        <v>219</v>
      </c>
      <c r="D55" s="1267"/>
      <c r="E55" s="1267"/>
      <c r="F55" s="1277">
        <f t="shared" si="4"/>
        <v>0</v>
      </c>
      <c r="G55" s="1277">
        <f t="shared" si="5"/>
        <v>0</v>
      </c>
      <c r="H55" s="1277">
        <f t="shared" si="6"/>
        <v>0</v>
      </c>
      <c r="I55" s="326"/>
      <c r="J55" s="326"/>
      <c r="K55" s="326"/>
      <c r="L55" s="326"/>
      <c r="M55" s="326"/>
    </row>
    <row r="56" spans="2:13" x14ac:dyDescent="0.25">
      <c r="B56" s="92">
        <v>5</v>
      </c>
      <c r="C56" s="145" t="s">
        <v>215</v>
      </c>
      <c r="D56" s="1265"/>
      <c r="E56" s="1265"/>
      <c r="F56" s="1277">
        <f t="shared" si="4"/>
        <v>0</v>
      </c>
      <c r="G56" s="1277">
        <f t="shared" si="5"/>
        <v>0</v>
      </c>
      <c r="H56" s="1277">
        <f t="shared" si="6"/>
        <v>0</v>
      </c>
      <c r="I56" s="326"/>
      <c r="J56" s="326"/>
      <c r="K56" s="326"/>
      <c r="L56" s="326"/>
      <c r="M56" s="326"/>
    </row>
    <row r="57" spans="2:13" x14ac:dyDescent="0.25">
      <c r="B57" s="92">
        <f>+B56+0.1</f>
        <v>5.0999999999999996</v>
      </c>
      <c r="C57" s="180" t="s">
        <v>220</v>
      </c>
      <c r="D57" s="1265">
        <v>23</v>
      </c>
      <c r="E57" s="1265">
        <v>26</v>
      </c>
      <c r="F57" s="1277">
        <f t="shared" si="4"/>
        <v>26</v>
      </c>
      <c r="G57" s="1277">
        <f t="shared" si="5"/>
        <v>26</v>
      </c>
      <c r="H57" s="1277">
        <f t="shared" si="6"/>
        <v>26</v>
      </c>
      <c r="I57" s="326"/>
      <c r="J57" s="326"/>
      <c r="K57" s="326"/>
      <c r="L57" s="326"/>
      <c r="M57" s="326"/>
    </row>
    <row r="58" spans="2:13" x14ac:dyDescent="0.25">
      <c r="B58" s="92">
        <f>+B57+0.1</f>
        <v>5.1999999999999993</v>
      </c>
      <c r="C58" s="180" t="s">
        <v>221</v>
      </c>
      <c r="D58" s="1265">
        <v>70</v>
      </c>
      <c r="E58" s="1265">
        <v>71</v>
      </c>
      <c r="F58" s="1277">
        <f t="shared" si="4"/>
        <v>71</v>
      </c>
      <c r="G58" s="1277">
        <f t="shared" si="5"/>
        <v>71</v>
      </c>
      <c r="H58" s="1277">
        <f t="shared" si="6"/>
        <v>71</v>
      </c>
      <c r="I58" s="326"/>
      <c r="J58" s="326"/>
      <c r="K58" s="326"/>
      <c r="L58" s="326"/>
      <c r="M58" s="326"/>
    </row>
    <row r="59" spans="2:13" x14ac:dyDescent="0.25">
      <c r="B59" s="92">
        <f>+B58+0.1</f>
        <v>5.2999999999999989</v>
      </c>
      <c r="C59" s="180" t="s">
        <v>222</v>
      </c>
      <c r="D59" s="1265">
        <v>103</v>
      </c>
      <c r="E59" s="1265">
        <v>101</v>
      </c>
      <c r="F59" s="1277">
        <f t="shared" si="4"/>
        <v>101</v>
      </c>
      <c r="G59" s="1277">
        <f t="shared" si="5"/>
        <v>101</v>
      </c>
      <c r="H59" s="1277">
        <f t="shared" si="6"/>
        <v>101</v>
      </c>
      <c r="I59" s="326"/>
      <c r="J59" s="326"/>
      <c r="K59" s="326"/>
      <c r="L59" s="326"/>
      <c r="M59" s="326"/>
    </row>
    <row r="60" spans="2:13" x14ac:dyDescent="0.25">
      <c r="B60" s="92">
        <f>+B59+0.1</f>
        <v>5.3999999999999986</v>
      </c>
      <c r="C60" s="180" t="s">
        <v>223</v>
      </c>
      <c r="D60" s="1266">
        <v>0</v>
      </c>
      <c r="E60" s="1266">
        <v>0</v>
      </c>
      <c r="F60" s="1277">
        <f t="shared" si="4"/>
        <v>0</v>
      </c>
      <c r="G60" s="1277">
        <f t="shared" si="5"/>
        <v>0</v>
      </c>
      <c r="H60" s="1277">
        <f t="shared" si="6"/>
        <v>0</v>
      </c>
      <c r="I60" s="326"/>
      <c r="J60" s="326"/>
      <c r="K60" s="326"/>
      <c r="L60" s="326"/>
      <c r="M60" s="326"/>
    </row>
    <row r="61" spans="2:13" x14ac:dyDescent="0.25">
      <c r="B61" s="92"/>
      <c r="C61" s="180"/>
      <c r="D61" s="1267"/>
      <c r="E61" s="1267"/>
      <c r="F61" s="1277">
        <f t="shared" si="4"/>
        <v>0</v>
      </c>
      <c r="G61" s="1277">
        <f t="shared" si="5"/>
        <v>0</v>
      </c>
      <c r="H61" s="1277">
        <f t="shared" si="6"/>
        <v>0</v>
      </c>
      <c r="I61" s="326"/>
      <c r="J61" s="326"/>
      <c r="K61" s="326"/>
      <c r="L61" s="326"/>
      <c r="M61" s="326"/>
    </row>
    <row r="62" spans="2:13" x14ac:dyDescent="0.25">
      <c r="B62" s="92">
        <v>6</v>
      </c>
      <c r="C62" s="145" t="s">
        <v>216</v>
      </c>
      <c r="D62" s="1265"/>
      <c r="E62" s="1265"/>
      <c r="F62" s="1277">
        <f t="shared" si="4"/>
        <v>0</v>
      </c>
      <c r="G62" s="1277">
        <f t="shared" si="5"/>
        <v>0</v>
      </c>
      <c r="H62" s="1277">
        <f t="shared" si="6"/>
        <v>0</v>
      </c>
      <c r="I62" s="326"/>
      <c r="J62" s="326"/>
      <c r="K62" s="326"/>
      <c r="L62" s="326"/>
      <c r="M62" s="326"/>
    </row>
    <row r="63" spans="2:13" x14ac:dyDescent="0.25">
      <c r="B63" s="92">
        <f>+B62+0.1</f>
        <v>6.1</v>
      </c>
      <c r="C63" s="180" t="s">
        <v>220</v>
      </c>
      <c r="D63" s="1265">
        <v>1</v>
      </c>
      <c r="E63" s="1265">
        <v>1</v>
      </c>
      <c r="F63" s="1277">
        <f t="shared" si="4"/>
        <v>1</v>
      </c>
      <c r="G63" s="1277">
        <f t="shared" si="5"/>
        <v>1</v>
      </c>
      <c r="H63" s="1277">
        <f t="shared" si="6"/>
        <v>1</v>
      </c>
      <c r="I63" s="326"/>
      <c r="J63" s="326"/>
      <c r="K63" s="326"/>
      <c r="L63" s="326"/>
      <c r="M63" s="326"/>
    </row>
    <row r="64" spans="2:13" x14ac:dyDescent="0.25">
      <c r="B64" s="92">
        <f>+B63+0.1</f>
        <v>6.1999999999999993</v>
      </c>
      <c r="C64" s="180" t="s">
        <v>221</v>
      </c>
      <c r="D64" s="1265">
        <v>1</v>
      </c>
      <c r="E64" s="1265">
        <v>1</v>
      </c>
      <c r="F64" s="1277">
        <f t="shared" si="4"/>
        <v>1</v>
      </c>
      <c r="G64" s="1277">
        <f t="shared" si="5"/>
        <v>1</v>
      </c>
      <c r="H64" s="1277">
        <f t="shared" si="6"/>
        <v>1</v>
      </c>
      <c r="I64" s="326"/>
      <c r="J64" s="326"/>
      <c r="K64" s="326"/>
      <c r="L64" s="326"/>
      <c r="M64" s="326"/>
    </row>
    <row r="65" spans="2:13" x14ac:dyDescent="0.25">
      <c r="B65" s="92">
        <f>+B64+0.1</f>
        <v>6.2999999999999989</v>
      </c>
      <c r="C65" s="180" t="s">
        <v>222</v>
      </c>
      <c r="D65" s="1265">
        <v>9</v>
      </c>
      <c r="E65" s="1265">
        <v>8</v>
      </c>
      <c r="F65" s="1277">
        <f t="shared" si="4"/>
        <v>8</v>
      </c>
      <c r="G65" s="1277">
        <f t="shared" si="5"/>
        <v>8</v>
      </c>
      <c r="H65" s="1277">
        <f t="shared" si="6"/>
        <v>8</v>
      </c>
      <c r="I65" s="326"/>
      <c r="J65" s="326"/>
      <c r="K65" s="326"/>
      <c r="L65" s="326"/>
      <c r="M65" s="326"/>
    </row>
    <row r="66" spans="2:13" x14ac:dyDescent="0.25">
      <c r="B66" s="92">
        <f>+B65+0.1</f>
        <v>6.3999999999999986</v>
      </c>
      <c r="C66" s="180" t="s">
        <v>223</v>
      </c>
      <c r="D66" s="1265">
        <v>4</v>
      </c>
      <c r="E66" s="1265">
        <v>4</v>
      </c>
      <c r="F66" s="1277">
        <f t="shared" si="4"/>
        <v>4</v>
      </c>
      <c r="G66" s="1277">
        <f t="shared" si="5"/>
        <v>4</v>
      </c>
      <c r="H66" s="1277">
        <f t="shared" si="6"/>
        <v>4</v>
      </c>
      <c r="I66" s="326"/>
      <c r="J66" s="326"/>
      <c r="K66" s="326"/>
      <c r="L66" s="326"/>
      <c r="M66" s="326"/>
    </row>
    <row r="67" spans="2:13" x14ac:dyDescent="0.25">
      <c r="B67" s="92"/>
      <c r="C67" s="180"/>
      <c r="D67" s="1267"/>
      <c r="E67" s="1267"/>
      <c r="F67" s="1277">
        <f t="shared" si="4"/>
        <v>0</v>
      </c>
      <c r="G67" s="1277">
        <f t="shared" si="5"/>
        <v>0</v>
      </c>
      <c r="H67" s="1277">
        <f t="shared" si="6"/>
        <v>0</v>
      </c>
      <c r="I67" s="326"/>
      <c r="J67" s="326"/>
      <c r="K67" s="326"/>
      <c r="L67" s="326"/>
      <c r="M67" s="326"/>
    </row>
    <row r="68" spans="2:13" x14ac:dyDescent="0.25">
      <c r="B68" s="92">
        <v>7</v>
      </c>
      <c r="C68" s="145" t="s">
        <v>217</v>
      </c>
      <c r="D68" s="1265"/>
      <c r="E68" s="1265"/>
      <c r="F68" s="1277">
        <f t="shared" si="4"/>
        <v>0</v>
      </c>
      <c r="G68" s="1277">
        <f t="shared" si="5"/>
        <v>0</v>
      </c>
      <c r="H68" s="1277">
        <f t="shared" si="6"/>
        <v>0</v>
      </c>
      <c r="I68" s="326"/>
      <c r="J68" s="326"/>
      <c r="K68" s="326"/>
      <c r="L68" s="326"/>
      <c r="M68" s="326"/>
    </row>
    <row r="69" spans="2:13" x14ac:dyDescent="0.25">
      <c r="B69" s="92">
        <f>+B68+0.1</f>
        <v>7.1</v>
      </c>
      <c r="C69" s="180" t="s">
        <v>220</v>
      </c>
      <c r="D69" s="1265">
        <v>3</v>
      </c>
      <c r="E69" s="1265">
        <v>3</v>
      </c>
      <c r="F69" s="1277">
        <f t="shared" si="4"/>
        <v>3</v>
      </c>
      <c r="G69" s="1277">
        <f t="shared" si="5"/>
        <v>3</v>
      </c>
      <c r="H69" s="1277">
        <f t="shared" si="6"/>
        <v>3</v>
      </c>
      <c r="I69" s="326"/>
      <c r="J69" s="326"/>
      <c r="K69" s="326"/>
      <c r="L69" s="326"/>
      <c r="M69" s="326"/>
    </row>
    <row r="70" spans="2:13" x14ac:dyDescent="0.25">
      <c r="B70" s="92">
        <f>+B69+0.1</f>
        <v>7.1999999999999993</v>
      </c>
      <c r="C70" s="180" t="s">
        <v>221</v>
      </c>
      <c r="D70" s="1265">
        <v>0</v>
      </c>
      <c r="E70" s="1265">
        <v>0</v>
      </c>
      <c r="F70" s="1277">
        <f t="shared" si="4"/>
        <v>0</v>
      </c>
      <c r="G70" s="1277">
        <f t="shared" si="5"/>
        <v>0</v>
      </c>
      <c r="H70" s="1277">
        <f t="shared" si="6"/>
        <v>0</v>
      </c>
      <c r="I70" s="326"/>
      <c r="J70" s="326"/>
      <c r="K70" s="326"/>
      <c r="L70" s="326"/>
      <c r="M70" s="326"/>
    </row>
    <row r="71" spans="2:13" x14ac:dyDescent="0.25">
      <c r="B71" s="92">
        <f>+B70+0.1</f>
        <v>7.2999999999999989</v>
      </c>
      <c r="C71" s="180" t="s">
        <v>222</v>
      </c>
      <c r="D71" s="1265">
        <v>0</v>
      </c>
      <c r="E71" s="1265">
        <v>0</v>
      </c>
      <c r="F71" s="1277">
        <f t="shared" si="4"/>
        <v>0</v>
      </c>
      <c r="G71" s="1277">
        <f t="shared" si="5"/>
        <v>0</v>
      </c>
      <c r="H71" s="1277">
        <f t="shared" si="6"/>
        <v>0</v>
      </c>
      <c r="I71" s="326"/>
      <c r="J71" s="326"/>
      <c r="K71" s="326"/>
      <c r="L71" s="326"/>
      <c r="M71" s="326"/>
    </row>
    <row r="72" spans="2:13" x14ac:dyDescent="0.25">
      <c r="B72" s="92">
        <f>+B71+0.1</f>
        <v>7.3999999999999986</v>
      </c>
      <c r="C72" s="180" t="s">
        <v>223</v>
      </c>
      <c r="D72" s="1265">
        <v>0</v>
      </c>
      <c r="E72" s="1265">
        <v>0</v>
      </c>
      <c r="F72" s="1277">
        <f t="shared" si="4"/>
        <v>0</v>
      </c>
      <c r="G72" s="1277">
        <f t="shared" si="5"/>
        <v>0</v>
      </c>
      <c r="H72" s="1277">
        <f t="shared" si="6"/>
        <v>0</v>
      </c>
      <c r="I72" s="326"/>
      <c r="J72" s="326"/>
      <c r="K72" s="326"/>
      <c r="L72" s="326"/>
      <c r="M72" s="326"/>
    </row>
    <row r="73" spans="2:13" x14ac:dyDescent="0.25">
      <c r="B73" s="92"/>
      <c r="C73" s="180"/>
      <c r="D73" s="1266"/>
      <c r="E73" s="1266"/>
      <c r="F73" s="1277">
        <f t="shared" si="4"/>
        <v>0</v>
      </c>
      <c r="G73" s="1277">
        <f t="shared" si="5"/>
        <v>0</v>
      </c>
      <c r="H73" s="1277">
        <f t="shared" si="6"/>
        <v>0</v>
      </c>
      <c r="I73" s="326"/>
      <c r="J73" s="326"/>
      <c r="K73" s="326"/>
      <c r="L73" s="326"/>
      <c r="M73" s="326"/>
    </row>
    <row r="74" spans="2:13" x14ac:dyDescent="0.25">
      <c r="B74" s="92">
        <v>8</v>
      </c>
      <c r="C74" s="145" t="s">
        <v>224</v>
      </c>
      <c r="D74" s="1267"/>
      <c r="E74" s="1267"/>
      <c r="F74" s="1277">
        <f t="shared" si="4"/>
        <v>0</v>
      </c>
      <c r="G74" s="1277">
        <f t="shared" si="5"/>
        <v>0</v>
      </c>
      <c r="H74" s="1277">
        <f t="shared" si="6"/>
        <v>0</v>
      </c>
      <c r="I74" s="326"/>
      <c r="J74" s="326"/>
      <c r="K74" s="326"/>
      <c r="L74" s="326"/>
      <c r="M74" s="326"/>
    </row>
    <row r="75" spans="2:13" x14ac:dyDescent="0.25">
      <c r="B75" s="92">
        <f>+B74+0.1</f>
        <v>8.1</v>
      </c>
      <c r="C75" s="180" t="s">
        <v>220</v>
      </c>
      <c r="D75" s="1265">
        <v>6</v>
      </c>
      <c r="E75" s="1265">
        <v>6</v>
      </c>
      <c r="F75" s="1277">
        <f t="shared" si="4"/>
        <v>6</v>
      </c>
      <c r="G75" s="1277">
        <f t="shared" si="5"/>
        <v>6</v>
      </c>
      <c r="H75" s="1277">
        <f t="shared" si="6"/>
        <v>6</v>
      </c>
      <c r="I75" s="326"/>
      <c r="J75" s="326"/>
      <c r="K75" s="326"/>
      <c r="L75" s="326"/>
      <c r="M75" s="326"/>
    </row>
    <row r="76" spans="2:13" x14ac:dyDescent="0.25">
      <c r="B76" s="92">
        <f>+B75+0.1</f>
        <v>8.1999999999999993</v>
      </c>
      <c r="C76" s="180" t="s">
        <v>221</v>
      </c>
      <c r="D76" s="1265">
        <v>12</v>
      </c>
      <c r="E76" s="1265">
        <v>12</v>
      </c>
      <c r="F76" s="1277">
        <f t="shared" si="4"/>
        <v>12</v>
      </c>
      <c r="G76" s="1277">
        <f t="shared" si="5"/>
        <v>12</v>
      </c>
      <c r="H76" s="1277">
        <f t="shared" si="6"/>
        <v>12</v>
      </c>
      <c r="I76" s="326"/>
      <c r="J76" s="326"/>
      <c r="K76" s="326"/>
      <c r="L76" s="326"/>
      <c r="M76" s="326"/>
    </row>
    <row r="77" spans="2:13" x14ac:dyDescent="0.25">
      <c r="B77" s="92">
        <f>+B76+0.1</f>
        <v>8.2999999999999989</v>
      </c>
      <c r="C77" s="180" t="s">
        <v>222</v>
      </c>
      <c r="D77" s="1265">
        <v>15</v>
      </c>
      <c r="E77" s="1265">
        <v>15</v>
      </c>
      <c r="F77" s="1277">
        <f t="shared" si="4"/>
        <v>15</v>
      </c>
      <c r="G77" s="1277">
        <f t="shared" si="5"/>
        <v>15</v>
      </c>
      <c r="H77" s="1277">
        <f t="shared" si="6"/>
        <v>15</v>
      </c>
      <c r="I77" s="326"/>
      <c r="J77" s="326"/>
      <c r="K77" s="326"/>
      <c r="L77" s="326"/>
      <c r="M77" s="326"/>
    </row>
    <row r="78" spans="2:13" x14ac:dyDescent="0.25">
      <c r="B78" s="92">
        <f>+B77+0.1</f>
        <v>8.3999999999999986</v>
      </c>
      <c r="C78" s="180" t="s">
        <v>223</v>
      </c>
      <c r="D78" s="1265">
        <v>16</v>
      </c>
      <c r="E78" s="1265">
        <v>12</v>
      </c>
      <c r="F78" s="1277">
        <f t="shared" si="4"/>
        <v>12</v>
      </c>
      <c r="G78" s="1277">
        <f t="shared" si="5"/>
        <v>12</v>
      </c>
      <c r="H78" s="1277">
        <f t="shared" si="6"/>
        <v>12</v>
      </c>
      <c r="I78" s="326"/>
      <c r="J78" s="326"/>
      <c r="K78" s="326"/>
      <c r="L78" s="326"/>
      <c r="M78" s="326"/>
    </row>
    <row r="79" spans="2:13" x14ac:dyDescent="0.3">
      <c r="B79" s="182"/>
      <c r="C79" s="13" t="s">
        <v>225</v>
      </c>
      <c r="D79" s="1268">
        <f>SUM(D50:D78)</f>
        <v>526</v>
      </c>
      <c r="E79" s="1268">
        <f t="shared" ref="E79:H79" si="7">SUM(E50:E78)</f>
        <v>321</v>
      </c>
      <c r="F79" s="1268">
        <f t="shared" si="7"/>
        <v>321</v>
      </c>
      <c r="G79" s="1268">
        <f t="shared" si="7"/>
        <v>321</v>
      </c>
      <c r="H79" s="1268">
        <f t="shared" si="7"/>
        <v>321</v>
      </c>
      <c r="I79" s="326"/>
      <c r="J79" s="326"/>
      <c r="K79" s="326"/>
      <c r="L79" s="326"/>
      <c r="M79" s="326"/>
    </row>
  </sheetData>
  <mergeCells count="11">
    <mergeCell ref="J8:J10"/>
    <mergeCell ref="B45:B47"/>
    <mergeCell ref="C45:C47"/>
    <mergeCell ref="F45:H45"/>
    <mergeCell ref="B2:H2"/>
    <mergeCell ref="B3:H3"/>
    <mergeCell ref="B4:H4"/>
    <mergeCell ref="B8:B10"/>
    <mergeCell ref="C8:C10"/>
    <mergeCell ref="F8:H8"/>
    <mergeCell ref="I45:M45"/>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19" activePane="bottomRight" state="frozen"/>
      <selection activeCell="H30" sqref="H30"/>
      <selection pane="topRight" activeCell="H30" sqref="H30"/>
      <selection pane="bottomLeft" activeCell="H30" sqref="H30"/>
      <selection pane="bottomRight" activeCell="J26" sqref="J26"/>
    </sheetView>
  </sheetViews>
  <sheetFormatPr defaultColWidth="9.36328125" defaultRowHeight="14" x14ac:dyDescent="0.25"/>
  <cols>
    <col min="1" max="1" width="6.6328125" style="14" customWidth="1"/>
    <col min="2" max="2" width="7" style="95" customWidth="1"/>
    <col min="3" max="3" width="44.36328125" style="14" customWidth="1"/>
    <col min="4" max="4" width="28.90625" style="14" customWidth="1"/>
    <col min="5" max="12" width="15.6328125" style="14" customWidth="1"/>
    <col min="13" max="13" width="14.6328125" style="14" customWidth="1"/>
    <col min="14" max="16384" width="9.36328125" style="14"/>
  </cols>
  <sheetData>
    <row r="2" spans="2:13" x14ac:dyDescent="0.25">
      <c r="B2" s="1616" t="str">
        <f>Index!B2</f>
        <v xml:space="preserve">      Maharashtra State Power Generation Company Ltd.</v>
      </c>
      <c r="C2" s="1675"/>
      <c r="D2" s="1675"/>
      <c r="E2" s="1675"/>
      <c r="F2" s="1675"/>
      <c r="G2" s="1675"/>
      <c r="H2" s="1675"/>
      <c r="I2" s="1675"/>
      <c r="J2" s="1675"/>
      <c r="K2" s="1675"/>
      <c r="L2" s="1675"/>
      <c r="M2" s="1675"/>
    </row>
    <row r="3" spans="2:13" s="5" customFormat="1" x14ac:dyDescent="0.3">
      <c r="B3" s="1616" t="str">
        <f>Index!B3</f>
        <v>MYT Petition Formats for Uran</v>
      </c>
      <c r="C3" s="1675"/>
      <c r="D3" s="1675"/>
      <c r="E3" s="1675"/>
      <c r="F3" s="1675"/>
      <c r="G3" s="1675"/>
      <c r="H3" s="1675"/>
      <c r="I3" s="1675"/>
      <c r="J3" s="1675"/>
      <c r="K3" s="1675"/>
      <c r="L3" s="1675"/>
      <c r="M3" s="1675"/>
    </row>
    <row r="4" spans="2:13" s="5" customFormat="1" x14ac:dyDescent="0.3">
      <c r="B4" s="1617" t="s">
        <v>226</v>
      </c>
      <c r="C4" s="1675"/>
      <c r="D4" s="1675"/>
      <c r="E4" s="1675"/>
      <c r="F4" s="1675"/>
      <c r="G4" s="1675"/>
      <c r="H4" s="1675"/>
      <c r="I4" s="1675"/>
      <c r="J4" s="1675"/>
      <c r="K4" s="1675"/>
      <c r="L4" s="1675"/>
      <c r="M4" s="1675"/>
    </row>
    <row r="6" spans="2:13" x14ac:dyDescent="0.25">
      <c r="H6" s="21" t="s">
        <v>10</v>
      </c>
    </row>
    <row r="7" spans="2:13" ht="12.75" customHeight="1" x14ac:dyDescent="0.25">
      <c r="B7" s="1610" t="s">
        <v>341</v>
      </c>
      <c r="C7" s="1621" t="s">
        <v>37</v>
      </c>
      <c r="D7" s="292" t="s">
        <v>509</v>
      </c>
      <c r="E7" s="292" t="s">
        <v>510</v>
      </c>
      <c r="F7" s="1610" t="s">
        <v>511</v>
      </c>
      <c r="G7" s="1610"/>
      <c r="H7" s="1610"/>
    </row>
    <row r="8" spans="2:13" ht="28" x14ac:dyDescent="0.25">
      <c r="B8" s="1610"/>
      <c r="C8" s="1621"/>
      <c r="D8" s="453" t="s">
        <v>966</v>
      </c>
      <c r="E8" s="292" t="s">
        <v>79</v>
      </c>
      <c r="F8" s="292" t="s">
        <v>446</v>
      </c>
      <c r="G8" s="292" t="s">
        <v>449</v>
      </c>
      <c r="H8" s="292" t="s">
        <v>80</v>
      </c>
    </row>
    <row r="9" spans="2:13" x14ac:dyDescent="0.25">
      <c r="B9" s="1610"/>
      <c r="C9" s="1621"/>
      <c r="D9" s="292" t="s">
        <v>81</v>
      </c>
      <c r="E9" s="292" t="s">
        <v>82</v>
      </c>
      <c r="F9" s="292" t="s">
        <v>392</v>
      </c>
      <c r="G9" s="292" t="s">
        <v>393</v>
      </c>
      <c r="H9" s="292" t="s">
        <v>394</v>
      </c>
    </row>
    <row r="10" spans="2:13" x14ac:dyDescent="0.25">
      <c r="B10" s="96"/>
      <c r="C10" s="24"/>
      <c r="D10" s="24"/>
      <c r="E10" s="24"/>
      <c r="F10" s="24"/>
      <c r="G10" s="24"/>
      <c r="H10" s="24"/>
    </row>
    <row r="11" spans="2:13" x14ac:dyDescent="0.25">
      <c r="B11" s="96">
        <v>1</v>
      </c>
      <c r="C11" s="24" t="s">
        <v>828</v>
      </c>
      <c r="D11" s="308">
        <v>0</v>
      </c>
      <c r="E11" s="308">
        <v>0.7209151561386149</v>
      </c>
      <c r="F11" s="308">
        <v>0</v>
      </c>
      <c r="G11" s="308">
        <v>0</v>
      </c>
      <c r="H11" s="308">
        <f>F11+G11</f>
        <v>0</v>
      </c>
    </row>
    <row r="12" spans="2:13" x14ac:dyDescent="0.25">
      <c r="B12" s="96">
        <f>B11+1</f>
        <v>2</v>
      </c>
      <c r="C12" s="28" t="s">
        <v>227</v>
      </c>
      <c r="D12" s="308">
        <v>1.4770513000000001</v>
      </c>
      <c r="E12" s="308">
        <v>1.7764955</v>
      </c>
      <c r="F12" s="308">
        <v>0</v>
      </c>
      <c r="G12" s="308">
        <v>0</v>
      </c>
      <c r="H12" s="308">
        <f>F12+G12</f>
        <v>0</v>
      </c>
    </row>
    <row r="13" spans="2:13" x14ac:dyDescent="0.3">
      <c r="B13" s="96">
        <f t="shared" ref="B13:B46" si="0">B12+1</f>
        <v>3</v>
      </c>
      <c r="C13" s="26" t="s">
        <v>228</v>
      </c>
      <c r="D13" s="308">
        <v>0.25898910000000003</v>
      </c>
      <c r="E13" s="308">
        <v>0.28495500000000001</v>
      </c>
      <c r="F13" s="308">
        <v>0.5227026142857143</v>
      </c>
      <c r="G13" s="308">
        <v>2.079853285714286</v>
      </c>
      <c r="H13" s="308">
        <f>F13+G13</f>
        <v>2.6025559000000005</v>
      </c>
    </row>
    <row r="14" spans="2:13" x14ac:dyDescent="0.3">
      <c r="B14" s="96">
        <f t="shared" si="0"/>
        <v>4</v>
      </c>
      <c r="C14" s="26" t="s">
        <v>229</v>
      </c>
      <c r="D14" s="308">
        <v>1.0561903999999999E-2</v>
      </c>
      <c r="E14" s="308">
        <v>7.6538619999999988E-2</v>
      </c>
      <c r="F14" s="308">
        <v>1.5887159999999997E-2</v>
      </c>
      <c r="G14" s="308">
        <v>1.5887159999999997E-2</v>
      </c>
      <c r="H14" s="308">
        <f t="shared" ref="H14:H43" si="1">F14+G14</f>
        <v>3.1774319999999995E-2</v>
      </c>
    </row>
    <row r="15" spans="2:13" s="317" customFormat="1" x14ac:dyDescent="0.3">
      <c r="B15" s="238">
        <f t="shared" si="0"/>
        <v>5</v>
      </c>
      <c r="C15" s="56" t="s">
        <v>230</v>
      </c>
      <c r="D15" s="321">
        <v>0</v>
      </c>
      <c r="E15" s="321">
        <v>0</v>
      </c>
      <c r="F15" s="321">
        <v>0</v>
      </c>
      <c r="G15" s="321">
        <v>0</v>
      </c>
      <c r="H15" s="321">
        <f t="shared" si="1"/>
        <v>0</v>
      </c>
    </row>
    <row r="16" spans="2:13" s="317" customFormat="1" x14ac:dyDescent="0.3">
      <c r="B16" s="238">
        <f t="shared" si="0"/>
        <v>6</v>
      </c>
      <c r="C16" s="56" t="s">
        <v>231</v>
      </c>
      <c r="D16" s="321">
        <v>0.10269112600000001</v>
      </c>
      <c r="E16" s="321">
        <v>0.29484141800000002</v>
      </c>
      <c r="F16" s="321">
        <v>0.13194516240000001</v>
      </c>
      <c r="G16" s="321">
        <v>0.13194516239999998</v>
      </c>
      <c r="H16" s="321">
        <f t="shared" si="1"/>
        <v>0.26389032479999996</v>
      </c>
    </row>
    <row r="17" spans="2:8" x14ac:dyDescent="0.3">
      <c r="B17" s="96">
        <f t="shared" si="0"/>
        <v>7</v>
      </c>
      <c r="C17" s="26" t="s">
        <v>232</v>
      </c>
      <c r="D17" s="308">
        <v>0.65500926500000001</v>
      </c>
      <c r="E17" s="308">
        <v>0.842820978</v>
      </c>
      <c r="F17" s="308">
        <v>0.29447981851428573</v>
      </c>
      <c r="G17" s="308">
        <v>0.60691307108571424</v>
      </c>
      <c r="H17" s="308">
        <f t="shared" si="1"/>
        <v>0.90139288959999997</v>
      </c>
    </row>
    <row r="18" spans="2:8" x14ac:dyDescent="0.3">
      <c r="B18" s="96">
        <f t="shared" si="0"/>
        <v>8</v>
      </c>
      <c r="C18" s="26" t="s">
        <v>233</v>
      </c>
      <c r="D18" s="321"/>
      <c r="E18" s="321"/>
      <c r="F18" s="321"/>
      <c r="G18" s="321"/>
      <c r="H18" s="308">
        <f t="shared" si="1"/>
        <v>0</v>
      </c>
    </row>
    <row r="19" spans="2:8" x14ac:dyDescent="0.3">
      <c r="B19" s="96">
        <f t="shared" si="0"/>
        <v>9</v>
      </c>
      <c r="C19" s="183" t="s">
        <v>234</v>
      </c>
      <c r="D19" s="321"/>
      <c r="E19" s="321"/>
      <c r="F19" s="321"/>
      <c r="G19" s="321"/>
      <c r="H19" s="308">
        <f t="shared" si="1"/>
        <v>0</v>
      </c>
    </row>
    <row r="20" spans="2:8" x14ac:dyDescent="0.3">
      <c r="B20" s="96">
        <f t="shared" si="0"/>
        <v>10</v>
      </c>
      <c r="C20" s="26" t="s">
        <v>235</v>
      </c>
      <c r="D20" s="321">
        <v>2.7264738030000002</v>
      </c>
      <c r="E20" s="321">
        <v>2.6293472969999998</v>
      </c>
      <c r="F20" s="321">
        <v>0.9430766590285713</v>
      </c>
      <c r="G20" s="321">
        <v>2.2279473781714283</v>
      </c>
      <c r="H20" s="308">
        <f t="shared" si="1"/>
        <v>3.1710240371999996</v>
      </c>
    </row>
    <row r="21" spans="2:8" x14ac:dyDescent="0.3">
      <c r="B21" s="96">
        <f t="shared" si="0"/>
        <v>11</v>
      </c>
      <c r="C21" s="26" t="s">
        <v>236</v>
      </c>
      <c r="D21" s="321"/>
      <c r="E21" s="321"/>
      <c r="F21" s="321"/>
      <c r="G21" s="321"/>
      <c r="H21" s="308">
        <f t="shared" si="1"/>
        <v>0</v>
      </c>
    </row>
    <row r="22" spans="2:8" x14ac:dyDescent="0.3">
      <c r="B22" s="96">
        <f t="shared" si="0"/>
        <v>12</v>
      </c>
      <c r="C22" s="26" t="s">
        <v>237</v>
      </c>
      <c r="D22" s="321">
        <v>0.41038967200000004</v>
      </c>
      <c r="E22" s="321">
        <v>0.39106507200000001</v>
      </c>
      <c r="F22" s="321">
        <v>0.24315864000000001</v>
      </c>
      <c r="G22" s="321">
        <v>0.24315864000000004</v>
      </c>
      <c r="H22" s="308">
        <f t="shared" si="1"/>
        <v>0.48631728000000007</v>
      </c>
    </row>
    <row r="23" spans="2:8" x14ac:dyDescent="0.3">
      <c r="B23" s="96">
        <f t="shared" si="0"/>
        <v>13</v>
      </c>
      <c r="C23" s="26" t="s">
        <v>238</v>
      </c>
      <c r="D23" s="321"/>
      <c r="E23" s="321"/>
      <c r="F23" s="321"/>
      <c r="G23" s="321"/>
      <c r="H23" s="308">
        <f t="shared" si="1"/>
        <v>0</v>
      </c>
    </row>
    <row r="24" spans="2:8" x14ac:dyDescent="0.3">
      <c r="B24" s="96">
        <f t="shared" si="0"/>
        <v>14</v>
      </c>
      <c r="C24" s="26" t="s">
        <v>239</v>
      </c>
      <c r="D24" s="321">
        <v>5.3801897000000001E-2</v>
      </c>
      <c r="E24" s="321">
        <v>2.3992566999999999E-2</v>
      </c>
      <c r="F24" s="321">
        <v>-1.0850502657142854E-2</v>
      </c>
      <c r="G24" s="321">
        <v>3.3019694057142848E-2</v>
      </c>
      <c r="H24" s="308">
        <f t="shared" si="1"/>
        <v>2.2169191399999996E-2</v>
      </c>
    </row>
    <row r="25" spans="2:8" x14ac:dyDescent="0.3">
      <c r="B25" s="96">
        <f t="shared" si="0"/>
        <v>15</v>
      </c>
      <c r="C25" s="26" t="s">
        <v>240</v>
      </c>
      <c r="D25" s="321"/>
      <c r="E25" s="321"/>
      <c r="F25" s="321"/>
      <c r="G25" s="321"/>
      <c r="H25" s="308">
        <f t="shared" si="1"/>
        <v>0</v>
      </c>
    </row>
    <row r="26" spans="2:8" x14ac:dyDescent="0.3">
      <c r="B26" s="96">
        <f t="shared" si="0"/>
        <v>16</v>
      </c>
      <c r="C26" s="26" t="s">
        <v>241</v>
      </c>
      <c r="D26" s="308"/>
      <c r="E26" s="308"/>
      <c r="F26" s="308"/>
      <c r="G26" s="308"/>
      <c r="H26" s="308">
        <f t="shared" si="1"/>
        <v>0</v>
      </c>
    </row>
    <row r="27" spans="2:8" x14ac:dyDescent="0.25">
      <c r="B27" s="96">
        <f t="shared" si="0"/>
        <v>17</v>
      </c>
      <c r="C27" s="28" t="s">
        <v>242</v>
      </c>
      <c r="D27" s="308"/>
      <c r="E27" s="308"/>
      <c r="F27" s="308"/>
      <c r="G27" s="308"/>
      <c r="H27" s="308">
        <f t="shared" si="1"/>
        <v>0</v>
      </c>
    </row>
    <row r="28" spans="2:8" x14ac:dyDescent="0.25">
      <c r="B28" s="96">
        <f t="shared" si="0"/>
        <v>18</v>
      </c>
      <c r="C28" s="28" t="s">
        <v>243</v>
      </c>
      <c r="D28" s="308"/>
      <c r="E28" s="308"/>
      <c r="F28" s="308"/>
      <c r="G28" s="308"/>
      <c r="H28" s="308">
        <f t="shared" si="1"/>
        <v>0</v>
      </c>
    </row>
    <row r="29" spans="2:8" x14ac:dyDescent="0.3">
      <c r="B29" s="96">
        <f t="shared" si="0"/>
        <v>19</v>
      </c>
      <c r="C29" s="26" t="s">
        <v>244</v>
      </c>
      <c r="D29" s="308"/>
      <c r="E29" s="308"/>
      <c r="F29" s="308"/>
      <c r="G29" s="308"/>
      <c r="H29" s="308">
        <f t="shared" si="1"/>
        <v>0</v>
      </c>
    </row>
    <row r="30" spans="2:8" x14ac:dyDescent="0.3">
      <c r="B30" s="96">
        <f t="shared" si="0"/>
        <v>20</v>
      </c>
      <c r="C30" s="26" t="s">
        <v>245</v>
      </c>
      <c r="D30" s="308"/>
      <c r="E30" s="308"/>
      <c r="F30" s="308"/>
      <c r="G30" s="308"/>
      <c r="H30" s="308">
        <f t="shared" si="1"/>
        <v>0</v>
      </c>
    </row>
    <row r="31" spans="2:8" x14ac:dyDescent="0.3">
      <c r="B31" s="96">
        <f t="shared" si="0"/>
        <v>21</v>
      </c>
      <c r="C31" s="451" t="s">
        <v>1489</v>
      </c>
      <c r="D31" s="308">
        <v>0.67305797277773061</v>
      </c>
      <c r="E31" s="308">
        <v>-2.181199393</v>
      </c>
      <c r="F31" s="308">
        <v>0.38974420840000001</v>
      </c>
      <c r="G31" s="308">
        <v>0.71761143240000003</v>
      </c>
      <c r="H31" s="308">
        <f t="shared" si="1"/>
        <v>1.1073556408</v>
      </c>
    </row>
    <row r="32" spans="2:8" x14ac:dyDescent="0.3">
      <c r="B32" s="96">
        <f t="shared" si="0"/>
        <v>22</v>
      </c>
      <c r="C32" s="26" t="s">
        <v>246</v>
      </c>
      <c r="D32" s="308"/>
      <c r="E32" s="308"/>
      <c r="F32" s="308"/>
      <c r="G32" s="308"/>
      <c r="H32" s="308">
        <f t="shared" si="1"/>
        <v>0</v>
      </c>
    </row>
    <row r="33" spans="2:8" x14ac:dyDescent="0.3">
      <c r="B33" s="96">
        <f t="shared" si="0"/>
        <v>23</v>
      </c>
      <c r="C33" s="26" t="s">
        <v>247</v>
      </c>
      <c r="D33" s="308"/>
      <c r="E33" s="308"/>
      <c r="F33" s="308"/>
      <c r="G33" s="308"/>
      <c r="H33" s="308">
        <f t="shared" si="1"/>
        <v>0</v>
      </c>
    </row>
    <row r="34" spans="2:8" x14ac:dyDescent="0.3">
      <c r="B34" s="96">
        <f t="shared" si="0"/>
        <v>24</v>
      </c>
      <c r="C34" s="26" t="s">
        <v>248</v>
      </c>
      <c r="D34" s="308"/>
      <c r="E34" s="308"/>
      <c r="F34" s="308"/>
      <c r="G34" s="308"/>
      <c r="H34" s="308">
        <f t="shared" si="1"/>
        <v>0</v>
      </c>
    </row>
    <row r="35" spans="2:8" x14ac:dyDescent="0.3">
      <c r="B35" s="96">
        <f t="shared" si="0"/>
        <v>25</v>
      </c>
      <c r="C35" s="26" t="s">
        <v>249</v>
      </c>
      <c r="D35" s="308"/>
      <c r="E35" s="308"/>
      <c r="F35" s="308"/>
      <c r="G35" s="308"/>
      <c r="H35" s="308">
        <f t="shared" si="1"/>
        <v>0</v>
      </c>
    </row>
    <row r="36" spans="2:8" x14ac:dyDescent="0.3">
      <c r="B36" s="96">
        <f t="shared" si="0"/>
        <v>26</v>
      </c>
      <c r="C36" s="26" t="s">
        <v>250</v>
      </c>
      <c r="D36" s="308"/>
      <c r="E36" s="308"/>
      <c r="F36" s="308"/>
      <c r="G36" s="308"/>
      <c r="H36" s="308">
        <f t="shared" si="1"/>
        <v>0</v>
      </c>
    </row>
    <row r="37" spans="2:8" x14ac:dyDescent="0.3">
      <c r="B37" s="96">
        <f t="shared" si="0"/>
        <v>27</v>
      </c>
      <c r="C37" s="26" t="s">
        <v>251</v>
      </c>
      <c r="D37" s="308">
        <v>0.97103799099999999</v>
      </c>
      <c r="E37" s="308">
        <v>0</v>
      </c>
      <c r="F37" s="308">
        <v>5.2418399999999999E-5</v>
      </c>
      <c r="G37" s="308">
        <v>5.2418400000000013E-5</v>
      </c>
      <c r="H37" s="308">
        <f t="shared" si="1"/>
        <v>1.0483680000000001E-4</v>
      </c>
    </row>
    <row r="38" spans="2:8" x14ac:dyDescent="0.3">
      <c r="B38" s="96">
        <f t="shared" si="0"/>
        <v>28</v>
      </c>
      <c r="C38" s="26" t="s">
        <v>252</v>
      </c>
      <c r="D38" s="308"/>
      <c r="E38" s="308"/>
      <c r="F38" s="308"/>
      <c r="G38" s="308"/>
      <c r="H38" s="308">
        <f t="shared" si="1"/>
        <v>0</v>
      </c>
    </row>
    <row r="39" spans="2:8" x14ac:dyDescent="0.3">
      <c r="B39" s="96">
        <f t="shared" si="0"/>
        <v>29</v>
      </c>
      <c r="C39" s="26" t="s">
        <v>210</v>
      </c>
      <c r="D39" s="321"/>
      <c r="E39" s="321"/>
      <c r="F39" s="321"/>
      <c r="G39" s="321"/>
      <c r="H39" s="308">
        <f t="shared" si="1"/>
        <v>0</v>
      </c>
    </row>
    <row r="40" spans="2:8" s="317" customFormat="1" x14ac:dyDescent="0.3">
      <c r="B40" s="96">
        <f t="shared" si="0"/>
        <v>30</v>
      </c>
      <c r="C40" s="56" t="s">
        <v>819</v>
      </c>
      <c r="D40" s="321"/>
      <c r="E40" s="321"/>
      <c r="F40" s="321"/>
      <c r="G40" s="321"/>
      <c r="H40" s="308">
        <f t="shared" si="1"/>
        <v>0</v>
      </c>
    </row>
    <row r="41" spans="2:8" s="317" customFormat="1" x14ac:dyDescent="0.3">
      <c r="B41" s="96">
        <f t="shared" si="0"/>
        <v>31</v>
      </c>
      <c r="C41" s="56" t="s">
        <v>807</v>
      </c>
      <c r="D41" s="321"/>
      <c r="E41" s="321"/>
      <c r="F41" s="321"/>
      <c r="G41" s="321"/>
      <c r="H41" s="308">
        <f t="shared" si="1"/>
        <v>0</v>
      </c>
    </row>
    <row r="42" spans="2:8" s="317" customFormat="1" x14ac:dyDescent="0.3">
      <c r="B42" s="96">
        <f t="shared" si="0"/>
        <v>32</v>
      </c>
      <c r="C42" s="56" t="s">
        <v>818</v>
      </c>
      <c r="D42" s="321">
        <v>0.546668826</v>
      </c>
      <c r="E42" s="321">
        <v>0.164634376</v>
      </c>
      <c r="F42" s="321">
        <v>8.2477946399999988E-2</v>
      </c>
      <c r="G42" s="321">
        <v>8.2477946400000002E-2</v>
      </c>
      <c r="H42" s="308">
        <f t="shared" si="1"/>
        <v>0.1649558928</v>
      </c>
    </row>
    <row r="43" spans="2:8" s="317" customFormat="1" x14ac:dyDescent="0.3">
      <c r="B43" s="96">
        <f t="shared" si="0"/>
        <v>33</v>
      </c>
      <c r="C43" s="56" t="s">
        <v>802</v>
      </c>
      <c r="D43" s="321">
        <v>2.5333290201181682</v>
      </c>
      <c r="E43" s="321">
        <v>5.725021937025109</v>
      </c>
      <c r="F43" s="321">
        <v>0</v>
      </c>
      <c r="G43" s="321">
        <v>0</v>
      </c>
      <c r="H43" s="308">
        <f t="shared" si="1"/>
        <v>0</v>
      </c>
    </row>
    <row r="44" spans="2:8" s="317" customFormat="1" x14ac:dyDescent="0.3">
      <c r="B44" s="96">
        <f t="shared" si="0"/>
        <v>34</v>
      </c>
      <c r="C44" s="311" t="s">
        <v>253</v>
      </c>
      <c r="D44" s="363">
        <f>SUM(D11:D43)</f>
        <v>10.419061876895899</v>
      </c>
      <c r="E44" s="363">
        <f t="shared" ref="E44:H44" si="2">SUM(E11:E43)</f>
        <v>10.749428528163723</v>
      </c>
      <c r="F44" s="363">
        <f t="shared" si="2"/>
        <v>2.612674124771428</v>
      </c>
      <c r="G44" s="363">
        <f t="shared" si="2"/>
        <v>6.1388661886285716</v>
      </c>
      <c r="H44" s="363">
        <f t="shared" si="2"/>
        <v>8.7515403133999996</v>
      </c>
    </row>
    <row r="45" spans="2:8" s="317" customFormat="1" x14ac:dyDescent="0.3">
      <c r="B45" s="96">
        <f t="shared" si="0"/>
        <v>35</v>
      </c>
      <c r="C45" s="3" t="s">
        <v>35</v>
      </c>
      <c r="D45" s="321"/>
      <c r="E45" s="321"/>
      <c r="F45" s="321"/>
      <c r="G45" s="321"/>
      <c r="H45" s="321"/>
    </row>
    <row r="46" spans="2:8" s="317" customFormat="1" x14ac:dyDescent="0.25">
      <c r="B46" s="96">
        <f t="shared" si="0"/>
        <v>36</v>
      </c>
      <c r="C46" s="241" t="s">
        <v>254</v>
      </c>
      <c r="D46" s="321">
        <f t="shared" ref="D46:G46" si="3">D44-D45</f>
        <v>10.419061876895899</v>
      </c>
      <c r="E46" s="321">
        <f t="shared" si="3"/>
        <v>10.749428528163723</v>
      </c>
      <c r="F46" s="321">
        <f t="shared" si="3"/>
        <v>2.612674124771428</v>
      </c>
      <c r="G46" s="321">
        <f t="shared" si="3"/>
        <v>6.1388661886285716</v>
      </c>
      <c r="H46" s="321">
        <f>H44-H45</f>
        <v>8.7515403133999996</v>
      </c>
    </row>
  </sheetData>
  <mergeCells count="6">
    <mergeCell ref="B2:M2"/>
    <mergeCell ref="B3:M3"/>
    <mergeCell ref="B4:M4"/>
    <mergeCell ref="B7:B9"/>
    <mergeCell ref="C7:C9"/>
    <mergeCell ref="F7:H7"/>
  </mergeCells>
  <pageMargins left="0.75" right="0.75" top="1" bottom="1" header="0.5" footer="0.5"/>
  <pageSetup paperSize="9" scale="58"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G23" sqref="G23"/>
    </sheetView>
  </sheetViews>
  <sheetFormatPr defaultColWidth="9.36328125" defaultRowHeight="14" x14ac:dyDescent="0.25"/>
  <cols>
    <col min="1" max="1" width="6.6328125" style="14" customWidth="1"/>
    <col min="2" max="2" width="8.6328125" style="95" customWidth="1"/>
    <col min="3" max="3" width="45.6328125" style="14" customWidth="1"/>
    <col min="4" max="4" width="28.1796875" style="14" customWidth="1"/>
    <col min="5" max="13" width="15.6328125" style="14" customWidth="1"/>
    <col min="14" max="16384" width="9.36328125" style="14"/>
  </cols>
  <sheetData>
    <row r="2" spans="2:13" x14ac:dyDescent="0.25">
      <c r="B2" s="1616" t="str">
        <f>Index!B2</f>
        <v xml:space="preserve">      Maharashtra State Power Generation Company Ltd.</v>
      </c>
      <c r="C2" s="1675"/>
      <c r="D2" s="1675"/>
      <c r="E2" s="1675"/>
      <c r="F2" s="1675"/>
      <c r="G2" s="1675"/>
      <c r="H2" s="1675"/>
      <c r="I2" s="1675"/>
      <c r="J2" s="1675"/>
      <c r="K2" s="1675"/>
      <c r="L2" s="1675"/>
      <c r="M2" s="1675"/>
    </row>
    <row r="3" spans="2:13" s="5" customFormat="1" x14ac:dyDescent="0.3">
      <c r="B3" s="1616" t="str">
        <f>Index!B3</f>
        <v>MYT Petition Formats for Uran</v>
      </c>
      <c r="C3" s="1675"/>
      <c r="D3" s="1675"/>
      <c r="E3" s="1675"/>
      <c r="F3" s="1675"/>
      <c r="G3" s="1675"/>
      <c r="H3" s="1675"/>
      <c r="I3" s="1675"/>
      <c r="J3" s="1675"/>
      <c r="K3" s="1675"/>
      <c r="L3" s="1675"/>
      <c r="M3" s="1675"/>
    </row>
    <row r="4" spans="2:13" s="5" customFormat="1" x14ac:dyDescent="0.3">
      <c r="B4" s="1617" t="s">
        <v>255</v>
      </c>
      <c r="C4" s="1675"/>
      <c r="D4" s="1675"/>
      <c r="E4" s="1675"/>
      <c r="F4" s="1675"/>
      <c r="G4" s="1675"/>
      <c r="H4" s="1675"/>
      <c r="I4" s="1675"/>
      <c r="J4" s="1675"/>
      <c r="K4" s="1675"/>
      <c r="L4" s="1675"/>
      <c r="M4" s="1675"/>
    </row>
    <row r="6" spans="2:13" x14ac:dyDescent="0.25">
      <c r="H6" s="21"/>
      <c r="M6" s="21" t="s">
        <v>10</v>
      </c>
    </row>
    <row r="7" spans="2:13" ht="12.75" customHeight="1" x14ac:dyDescent="0.25">
      <c r="B7" s="1610" t="s">
        <v>341</v>
      </c>
      <c r="C7" s="1621" t="s">
        <v>37</v>
      </c>
      <c r="D7" s="292" t="s">
        <v>509</v>
      </c>
      <c r="E7" s="292" t="s">
        <v>510</v>
      </c>
      <c r="F7" s="1610" t="s">
        <v>511</v>
      </c>
      <c r="G7" s="1610"/>
      <c r="H7" s="1610"/>
      <c r="I7" s="1615" t="s">
        <v>958</v>
      </c>
      <c r="J7" s="1615"/>
      <c r="K7" s="1615"/>
      <c r="L7" s="1615"/>
      <c r="M7" s="1615"/>
    </row>
    <row r="8" spans="2:13" ht="28" x14ac:dyDescent="0.25">
      <c r="B8" s="1610"/>
      <c r="C8" s="1621"/>
      <c r="D8" s="292" t="s">
        <v>79</v>
      </c>
      <c r="E8" s="292" t="s">
        <v>79</v>
      </c>
      <c r="F8" s="292" t="s">
        <v>446</v>
      </c>
      <c r="G8" s="292" t="s">
        <v>449</v>
      </c>
      <c r="H8" s="292" t="s">
        <v>80</v>
      </c>
      <c r="I8" s="721" t="s">
        <v>959</v>
      </c>
      <c r="J8" s="721" t="s">
        <v>960</v>
      </c>
      <c r="K8" s="721" t="s">
        <v>961</v>
      </c>
      <c r="L8" s="721" t="s">
        <v>962</v>
      </c>
      <c r="M8" s="721" t="s">
        <v>963</v>
      </c>
    </row>
    <row r="9" spans="2:13" x14ac:dyDescent="0.25">
      <c r="B9" s="1610"/>
      <c r="C9" s="1621"/>
      <c r="D9" s="292" t="s">
        <v>81</v>
      </c>
      <c r="E9" s="292" t="s">
        <v>82</v>
      </c>
      <c r="F9" s="292" t="s">
        <v>392</v>
      </c>
      <c r="G9" s="292" t="s">
        <v>393</v>
      </c>
      <c r="H9" s="292" t="s">
        <v>394</v>
      </c>
      <c r="I9" s="710" t="s">
        <v>21</v>
      </c>
      <c r="J9" s="710" t="s">
        <v>21</v>
      </c>
      <c r="K9" s="710" t="s">
        <v>21</v>
      </c>
      <c r="L9" s="710" t="s">
        <v>21</v>
      </c>
      <c r="M9" s="710" t="s">
        <v>21</v>
      </c>
    </row>
    <row r="10" spans="2:13" x14ac:dyDescent="0.3">
      <c r="B10" s="96">
        <v>1</v>
      </c>
      <c r="C10" s="26" t="s">
        <v>256</v>
      </c>
      <c r="D10" s="308">
        <v>45.361448953000007</v>
      </c>
      <c r="E10" s="308">
        <v>38.665179829000003</v>
      </c>
      <c r="F10" s="308">
        <v>15.813081119228569</v>
      </c>
      <c r="G10" s="308">
        <v>23.464462219371427</v>
      </c>
      <c r="H10" s="321">
        <f>F10+G10</f>
        <v>39.277543338599997</v>
      </c>
      <c r="I10" s="308"/>
      <c r="J10" s="308"/>
      <c r="K10" s="308"/>
      <c r="L10" s="308"/>
      <c r="M10" s="308"/>
    </row>
    <row r="11" spans="2:13" x14ac:dyDescent="0.3">
      <c r="B11" s="96">
        <f>B10+1</f>
        <v>2</v>
      </c>
      <c r="C11" s="432" t="s">
        <v>826</v>
      </c>
      <c r="D11" s="308">
        <v>0</v>
      </c>
      <c r="E11" s="308">
        <v>0</v>
      </c>
      <c r="F11" s="308">
        <v>0</v>
      </c>
      <c r="G11" s="308">
        <v>0</v>
      </c>
      <c r="H11" s="321">
        <f t="shared" ref="H11:H17" si="0">F11+G11</f>
        <v>0</v>
      </c>
      <c r="I11" s="308"/>
      <c r="J11" s="308"/>
      <c r="K11" s="308"/>
      <c r="L11" s="308"/>
      <c r="M11" s="308"/>
    </row>
    <row r="12" spans="2:13" x14ac:dyDescent="0.3">
      <c r="B12" s="96">
        <f t="shared" ref="B12:B24" si="1">B11+1</f>
        <v>3</v>
      </c>
      <c r="C12" s="26" t="s">
        <v>827</v>
      </c>
      <c r="D12" s="308">
        <v>0</v>
      </c>
      <c r="E12" s="308">
        <v>0</v>
      </c>
      <c r="F12" s="308">
        <v>0</v>
      </c>
      <c r="G12" s="308">
        <v>0</v>
      </c>
      <c r="H12" s="321">
        <f t="shared" si="0"/>
        <v>0</v>
      </c>
      <c r="I12" s="308"/>
      <c r="J12" s="308"/>
      <c r="K12" s="308"/>
      <c r="L12" s="308"/>
      <c r="M12" s="308"/>
    </row>
    <row r="13" spans="2:13" x14ac:dyDescent="0.3">
      <c r="B13" s="96">
        <f t="shared" si="1"/>
        <v>4</v>
      </c>
      <c r="C13" s="26" t="s">
        <v>257</v>
      </c>
      <c r="D13" s="308"/>
      <c r="E13" s="308"/>
      <c r="F13" s="308"/>
      <c r="G13" s="308"/>
      <c r="H13" s="321">
        <f t="shared" si="0"/>
        <v>0</v>
      </c>
      <c r="I13" s="308"/>
      <c r="J13" s="308"/>
      <c r="K13" s="308"/>
      <c r="L13" s="308"/>
      <c r="M13" s="308"/>
    </row>
    <row r="14" spans="2:13" x14ac:dyDescent="0.3">
      <c r="B14" s="96">
        <f t="shared" si="1"/>
        <v>5</v>
      </c>
      <c r="C14" s="26" t="s">
        <v>258</v>
      </c>
      <c r="D14" s="308">
        <v>1.2609732E-2</v>
      </c>
      <c r="E14" s="308">
        <v>3.9696160000000005E-3</v>
      </c>
      <c r="F14" s="308">
        <v>0</v>
      </c>
      <c r="G14" s="308">
        <v>0</v>
      </c>
      <c r="H14" s="321">
        <f t="shared" si="0"/>
        <v>0</v>
      </c>
      <c r="I14" s="308"/>
      <c r="J14" s="308"/>
      <c r="K14" s="308"/>
      <c r="L14" s="308"/>
      <c r="M14" s="308"/>
    </row>
    <row r="15" spans="2:13" x14ac:dyDescent="0.3">
      <c r="B15" s="96">
        <f t="shared" si="1"/>
        <v>6</v>
      </c>
      <c r="C15" s="26" t="s">
        <v>259</v>
      </c>
      <c r="D15" s="308"/>
      <c r="E15" s="308"/>
      <c r="F15" s="308"/>
      <c r="G15" s="308"/>
      <c r="H15" s="321">
        <f t="shared" si="0"/>
        <v>0</v>
      </c>
      <c r="I15" s="308"/>
      <c r="J15" s="308"/>
      <c r="K15" s="308"/>
      <c r="L15" s="308"/>
      <c r="M15" s="308"/>
    </row>
    <row r="16" spans="2:13" x14ac:dyDescent="0.3">
      <c r="B16" s="96">
        <f t="shared" si="1"/>
        <v>7</v>
      </c>
      <c r="C16" s="26" t="s">
        <v>260</v>
      </c>
      <c r="D16" s="308"/>
      <c r="E16" s="308"/>
      <c r="F16" s="308"/>
      <c r="G16" s="308"/>
      <c r="H16" s="321">
        <f t="shared" si="0"/>
        <v>0</v>
      </c>
      <c r="I16" s="308"/>
      <c r="J16" s="308"/>
      <c r="K16" s="308"/>
      <c r="L16" s="308"/>
      <c r="M16" s="308"/>
    </row>
    <row r="17" spans="2:13" x14ac:dyDescent="0.3">
      <c r="B17" s="96">
        <f t="shared" si="1"/>
        <v>8</v>
      </c>
      <c r="C17" s="26" t="s">
        <v>261</v>
      </c>
      <c r="D17" s="308"/>
      <c r="E17" s="308"/>
      <c r="F17" s="308"/>
      <c r="G17" s="308"/>
      <c r="H17" s="321">
        <f t="shared" si="0"/>
        <v>0</v>
      </c>
      <c r="I17" s="308"/>
      <c r="J17" s="308"/>
      <c r="K17" s="308"/>
      <c r="L17" s="308"/>
      <c r="M17" s="308"/>
    </row>
    <row r="18" spans="2:13" x14ac:dyDescent="0.3">
      <c r="B18" s="96">
        <f t="shared" si="1"/>
        <v>9</v>
      </c>
      <c r="C18" s="451" t="s">
        <v>1040</v>
      </c>
      <c r="D18" s="308">
        <v>-0.51095231149187592</v>
      </c>
      <c r="E18" s="308">
        <v>-0.10035517696827262</v>
      </c>
      <c r="F18" s="308">
        <v>0</v>
      </c>
      <c r="G18" s="308">
        <v>0</v>
      </c>
      <c r="H18" s="321"/>
      <c r="I18" s="308"/>
      <c r="J18" s="308"/>
      <c r="K18" s="308"/>
      <c r="L18" s="308"/>
      <c r="M18" s="308"/>
    </row>
    <row r="19" spans="2:13" x14ac:dyDescent="0.3">
      <c r="B19" s="96">
        <f>B17+1</f>
        <v>9</v>
      </c>
      <c r="C19" s="473" t="s">
        <v>1034</v>
      </c>
      <c r="D19" s="308">
        <v>-3.1758214703069054E-2</v>
      </c>
      <c r="E19" s="308">
        <v>0.13524546700822562</v>
      </c>
      <c r="F19" s="308">
        <v>0</v>
      </c>
      <c r="G19" s="308">
        <v>0</v>
      </c>
      <c r="H19" s="321"/>
      <c r="I19" s="308"/>
      <c r="J19" s="308"/>
      <c r="K19" s="308"/>
      <c r="L19" s="308"/>
      <c r="M19" s="308"/>
    </row>
    <row r="20" spans="2:13" s="317" customFormat="1" x14ac:dyDescent="0.3">
      <c r="B20" s="96">
        <f t="shared" si="1"/>
        <v>10</v>
      </c>
      <c r="C20" s="56" t="s">
        <v>802</v>
      </c>
      <c r="D20" s="321">
        <v>1.0951528869681793</v>
      </c>
      <c r="E20" s="321">
        <v>2.1320130017126724</v>
      </c>
      <c r="F20" s="321">
        <v>0</v>
      </c>
      <c r="G20" s="321">
        <v>0</v>
      </c>
      <c r="H20" s="321"/>
      <c r="I20" s="321"/>
      <c r="J20" s="321"/>
      <c r="K20" s="321"/>
      <c r="L20" s="321"/>
      <c r="M20" s="321"/>
    </row>
    <row r="21" spans="2:13" s="317" customFormat="1" x14ac:dyDescent="0.3">
      <c r="B21" s="96">
        <f t="shared" si="1"/>
        <v>11</v>
      </c>
      <c r="C21" s="311" t="s">
        <v>262</v>
      </c>
      <c r="D21" s="363">
        <f>SUM(D10:D20)</f>
        <v>45.926501045773243</v>
      </c>
      <c r="E21" s="363">
        <f>SUM(E10:E20)</f>
        <v>40.836052736752627</v>
      </c>
      <c r="F21" s="363">
        <f>SUM(F10:F20)</f>
        <v>15.813081119228569</v>
      </c>
      <c r="G21" s="363">
        <f>SUM(G10:G20)</f>
        <v>23.464462219371427</v>
      </c>
      <c r="H21" s="363">
        <f>SUM(H10:H20)</f>
        <v>39.277543338599997</v>
      </c>
      <c r="I21" s="363"/>
      <c r="J21" s="363"/>
      <c r="K21" s="363"/>
      <c r="L21" s="363"/>
      <c r="M21" s="363"/>
    </row>
    <row r="22" spans="2:13" s="317" customFormat="1" x14ac:dyDescent="0.25">
      <c r="B22" s="96"/>
      <c r="C22" s="449"/>
      <c r="D22" s="321"/>
      <c r="E22" s="321"/>
      <c r="F22" s="321"/>
      <c r="G22" s="321"/>
      <c r="H22" s="321"/>
      <c r="I22" s="321"/>
      <c r="J22" s="321"/>
      <c r="K22" s="321"/>
      <c r="L22" s="321"/>
      <c r="M22" s="321"/>
    </row>
    <row r="23" spans="2:13" s="317" customFormat="1" x14ac:dyDescent="0.25">
      <c r="B23" s="96">
        <f>B21+1</f>
        <v>12</v>
      </c>
      <c r="C23" s="450" t="s">
        <v>263</v>
      </c>
      <c r="D23" s="321">
        <f>'F5 (T)'!D31</f>
        <v>1705.6498561699998</v>
      </c>
      <c r="E23" s="321">
        <f>'F5 (T)'!I31</f>
        <v>1722.0632334049999</v>
      </c>
      <c r="F23" s="321">
        <f>'F5 (T)'!N31</f>
        <v>1743.925166234</v>
      </c>
      <c r="G23" s="321">
        <f>'F5 (T)'!N31</f>
        <v>1743.925166234</v>
      </c>
      <c r="H23" s="321">
        <f>AVERAGE(F23:G23)</f>
        <v>1743.925166234</v>
      </c>
      <c r="I23" s="321">
        <f>'F5 (T)'!$S$31</f>
        <v>1836.3297638170598</v>
      </c>
      <c r="J23" s="321">
        <f>'F5 (T)'!$D$57</f>
        <v>1922.9133124837265</v>
      </c>
      <c r="K23" s="321">
        <f>'F5 (T)'!$I$57</f>
        <v>2006.9743945655264</v>
      </c>
      <c r="L23" s="321">
        <f>'F5 (T)'!$N$57</f>
        <v>2140.5243945655266</v>
      </c>
      <c r="M23" s="321">
        <f>'F5 (T)'!$S$57</f>
        <v>2229.6377278988598</v>
      </c>
    </row>
    <row r="24" spans="2:13" s="317" customFormat="1" x14ac:dyDescent="0.25">
      <c r="B24" s="96">
        <f t="shared" si="1"/>
        <v>13</v>
      </c>
      <c r="C24" s="450" t="s">
        <v>264</v>
      </c>
      <c r="D24" s="361">
        <f>D21/D23</f>
        <v>2.6926101438486453E-2</v>
      </c>
      <c r="E24" s="361">
        <f t="shared" ref="E24:M24" si="2">E21/E23</f>
        <v>2.3713445560305208E-2</v>
      </c>
      <c r="F24" s="361">
        <f t="shared" si="2"/>
        <v>9.0675227500597744E-3</v>
      </c>
      <c r="G24" s="361">
        <f t="shared" si="2"/>
        <v>1.3454970817379078E-2</v>
      </c>
      <c r="H24" s="361">
        <f t="shared" si="2"/>
        <v>2.2522493567438854E-2</v>
      </c>
      <c r="I24" s="361">
        <f t="shared" si="2"/>
        <v>0</v>
      </c>
      <c r="J24" s="361">
        <f t="shared" si="2"/>
        <v>0</v>
      </c>
      <c r="K24" s="361">
        <f t="shared" si="2"/>
        <v>0</v>
      </c>
      <c r="L24" s="361">
        <f t="shared" si="2"/>
        <v>0</v>
      </c>
      <c r="M24" s="361">
        <f t="shared" si="2"/>
        <v>0</v>
      </c>
    </row>
    <row r="25" spans="2:13" x14ac:dyDescent="0.25">
      <c r="B25" s="96"/>
      <c r="C25" s="28"/>
      <c r="D25" s="308"/>
      <c r="E25" s="308"/>
      <c r="F25" s="308"/>
      <c r="G25" s="321"/>
      <c r="H25" s="321"/>
      <c r="I25" s="326"/>
      <c r="J25" s="326"/>
      <c r="K25" s="326"/>
      <c r="L25" s="326"/>
      <c r="M25" s="326"/>
    </row>
  </sheetData>
  <mergeCells count="7">
    <mergeCell ref="B2:M2"/>
    <mergeCell ref="B3:M3"/>
    <mergeCell ref="B4:M4"/>
    <mergeCell ref="B7:B9"/>
    <mergeCell ref="C7:C9"/>
    <mergeCell ref="F7:H7"/>
    <mergeCell ref="I7:M7"/>
  </mergeCells>
  <pageMargins left="0.75" right="0.75" top="1" bottom="1" header="0.5" footer="0.5"/>
  <pageSetup paperSize="9" scale="5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topLeftCell="D1" zoomScaleSheetLayoutView="100" workbookViewId="0">
      <selection activeCell="K12" sqref="K12"/>
    </sheetView>
  </sheetViews>
  <sheetFormatPr defaultColWidth="9.36328125" defaultRowHeight="14" x14ac:dyDescent="0.3"/>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x14ac:dyDescent="0.3">
      <c r="B1" s="50"/>
    </row>
    <row r="2" spans="1:21" x14ac:dyDescent="0.3">
      <c r="B2" s="1616" t="str">
        <f>Index!B2</f>
        <v xml:space="preserve">      Maharashtra State Power Generation Company Ltd.</v>
      </c>
      <c r="C2" s="1675"/>
      <c r="D2" s="1675"/>
      <c r="E2" s="1675"/>
      <c r="F2" s="1675"/>
      <c r="G2" s="1675"/>
      <c r="H2" s="1675"/>
      <c r="I2" s="1675"/>
      <c r="J2" s="1675"/>
      <c r="K2" s="1675"/>
      <c r="L2" s="1675"/>
      <c r="M2" s="1675"/>
      <c r="N2" s="1675"/>
      <c r="O2" s="114"/>
    </row>
    <row r="3" spans="1:21" x14ac:dyDescent="0.3">
      <c r="B3" s="1616" t="str">
        <f>Index!B3</f>
        <v>MYT Petition Formats for Uran</v>
      </c>
      <c r="C3" s="1675"/>
      <c r="D3" s="1675"/>
      <c r="E3" s="1675"/>
      <c r="F3" s="1675"/>
      <c r="G3" s="1675"/>
      <c r="H3" s="1675"/>
      <c r="I3" s="1675"/>
      <c r="J3" s="1675"/>
      <c r="K3" s="1675"/>
      <c r="L3" s="1675"/>
      <c r="M3" s="1675"/>
      <c r="N3" s="1675"/>
      <c r="O3" s="62"/>
    </row>
    <row r="4" spans="1:21" x14ac:dyDescent="0.3">
      <c r="B4" s="1617" t="s">
        <v>483</v>
      </c>
      <c r="C4" s="1675"/>
      <c r="D4" s="1675"/>
      <c r="E4" s="1675"/>
      <c r="F4" s="1675"/>
      <c r="G4" s="1675"/>
      <c r="H4" s="1675"/>
      <c r="I4" s="1675"/>
      <c r="J4" s="1675"/>
      <c r="K4" s="1675"/>
      <c r="L4" s="1675"/>
      <c r="M4" s="1675"/>
      <c r="N4" s="1675"/>
      <c r="O4" s="1675"/>
    </row>
    <row r="5" spans="1:21" x14ac:dyDescent="0.3">
      <c r="B5" s="220"/>
      <c r="C5" s="219"/>
      <c r="D5" s="226"/>
      <c r="E5" s="226"/>
      <c r="F5" s="226"/>
      <c r="G5" s="287"/>
      <c r="H5" s="287"/>
      <c r="I5" s="287"/>
      <c r="J5" s="219"/>
      <c r="K5" s="219"/>
      <c r="L5" s="219"/>
      <c r="M5" s="219"/>
      <c r="N5" s="219"/>
      <c r="O5" s="219"/>
    </row>
    <row r="6" spans="1:21" x14ac:dyDescent="0.3">
      <c r="T6" s="21" t="s">
        <v>10</v>
      </c>
    </row>
    <row r="7" spans="1:21" s="14" customFormat="1" ht="15" customHeight="1" x14ac:dyDescent="0.25">
      <c r="B7" s="1618" t="s">
        <v>341</v>
      </c>
      <c r="C7" s="1621" t="s">
        <v>37</v>
      </c>
      <c r="D7" s="1742" t="s">
        <v>509</v>
      </c>
      <c r="E7" s="1743"/>
      <c r="F7" s="1744"/>
      <c r="G7" s="1742" t="s">
        <v>510</v>
      </c>
      <c r="H7" s="1743"/>
      <c r="I7" s="1744"/>
      <c r="J7" s="1742" t="s">
        <v>511</v>
      </c>
      <c r="K7" s="1743"/>
      <c r="L7" s="1743"/>
      <c r="M7" s="1743"/>
      <c r="N7" s="1744"/>
      <c r="O7" s="1615" t="s">
        <v>958</v>
      </c>
      <c r="P7" s="1615"/>
      <c r="Q7" s="1615"/>
      <c r="R7" s="1615"/>
      <c r="S7" s="1615"/>
      <c r="T7" s="1610" t="s">
        <v>27</v>
      </c>
    </row>
    <row r="8" spans="1:21" s="14" customFormat="1" ht="28" x14ac:dyDescent="0.25">
      <c r="B8" s="1619"/>
      <c r="C8" s="1621"/>
      <c r="D8" s="301" t="s">
        <v>957</v>
      </c>
      <c r="E8" s="296" t="s">
        <v>79</v>
      </c>
      <c r="F8" s="296" t="s">
        <v>452</v>
      </c>
      <c r="G8" s="301" t="s">
        <v>957</v>
      </c>
      <c r="H8" s="296" t="s">
        <v>79</v>
      </c>
      <c r="I8" s="296" t="s">
        <v>452</v>
      </c>
      <c r="J8" s="296" t="s">
        <v>957</v>
      </c>
      <c r="K8" s="296" t="s">
        <v>445</v>
      </c>
      <c r="L8" s="296" t="s">
        <v>449</v>
      </c>
      <c r="M8" s="296" t="s">
        <v>80</v>
      </c>
      <c r="N8" s="296" t="s">
        <v>453</v>
      </c>
      <c r="O8" s="721" t="s">
        <v>959</v>
      </c>
      <c r="P8" s="721" t="s">
        <v>960</v>
      </c>
      <c r="Q8" s="721" t="s">
        <v>961</v>
      </c>
      <c r="R8" s="721" t="s">
        <v>962</v>
      </c>
      <c r="S8" s="721" t="s">
        <v>963</v>
      </c>
      <c r="T8" s="1610"/>
    </row>
    <row r="9" spans="1:21" s="14" customFormat="1" x14ac:dyDescent="0.25">
      <c r="B9" s="1620"/>
      <c r="C9" s="1622"/>
      <c r="D9" s="296" t="s">
        <v>81</v>
      </c>
      <c r="E9" s="296" t="s">
        <v>82</v>
      </c>
      <c r="F9" s="296" t="s">
        <v>676</v>
      </c>
      <c r="G9" s="296" t="s">
        <v>392</v>
      </c>
      <c r="H9" s="296" t="s">
        <v>410</v>
      </c>
      <c r="I9" s="296" t="s">
        <v>457</v>
      </c>
      <c r="J9" s="296" t="s">
        <v>655</v>
      </c>
      <c r="K9" s="296" t="s">
        <v>593</v>
      </c>
      <c r="L9" s="296" t="s">
        <v>594</v>
      </c>
      <c r="M9" s="296" t="s">
        <v>678</v>
      </c>
      <c r="N9" s="296" t="s">
        <v>679</v>
      </c>
      <c r="O9" s="710" t="s">
        <v>21</v>
      </c>
      <c r="P9" s="710" t="s">
        <v>21</v>
      </c>
      <c r="Q9" s="710" t="s">
        <v>21</v>
      </c>
      <c r="R9" s="710" t="s">
        <v>21</v>
      </c>
      <c r="S9" s="710" t="s">
        <v>21</v>
      </c>
      <c r="T9" s="1662"/>
    </row>
    <row r="10" spans="1:21" s="87" customFormat="1" x14ac:dyDescent="0.25">
      <c r="B10" s="175">
        <v>1</v>
      </c>
      <c r="C10" s="158" t="s">
        <v>22</v>
      </c>
      <c r="D10" s="308"/>
      <c r="E10" s="308">
        <f>'F4.2'!$U$291</f>
        <v>17.402123673999998</v>
      </c>
      <c r="F10" s="308"/>
      <c r="G10" s="308"/>
      <c r="H10" s="308">
        <f>'F4.2'!$V$291</f>
        <v>21.858399996000003</v>
      </c>
      <c r="I10" s="308"/>
      <c r="J10" s="321"/>
      <c r="K10" s="308"/>
      <c r="L10" s="308"/>
      <c r="M10" s="308">
        <f>'F4.2'!$W$291</f>
        <v>27.43914253306</v>
      </c>
      <c r="N10" s="322"/>
      <c r="O10" s="308">
        <f>'F4.2'!X$291</f>
        <v>248.31022741079997</v>
      </c>
      <c r="P10" s="308">
        <f>'F4.2'!Y$291</f>
        <v>336.24432832720004</v>
      </c>
      <c r="Q10" s="308">
        <f>'F4.2'!Z$291</f>
        <v>267.10000000000002</v>
      </c>
      <c r="R10" s="308">
        <f>'F4.2'!AA$291</f>
        <v>133.66999999999999</v>
      </c>
      <c r="S10" s="308">
        <f>'F4.2'!AB$291</f>
        <v>131.80000000000001</v>
      </c>
      <c r="T10" s="322"/>
      <c r="U10" s="323"/>
    </row>
    <row r="11" spans="1:21" s="87" customFormat="1" x14ac:dyDescent="0.25">
      <c r="B11" s="175"/>
      <c r="C11" s="158"/>
      <c r="D11" s="308"/>
      <c r="E11" s="308"/>
      <c r="F11" s="308"/>
      <c r="G11" s="308"/>
      <c r="H11" s="308"/>
      <c r="I11" s="308"/>
      <c r="J11" s="321"/>
      <c r="K11" s="322"/>
      <c r="L11" s="322"/>
      <c r="M11" s="322"/>
      <c r="N11" s="322"/>
      <c r="O11" s="322"/>
      <c r="P11" s="322"/>
      <c r="Q11" s="322"/>
      <c r="R11" s="322"/>
      <c r="S11" s="322"/>
      <c r="T11" s="322"/>
      <c r="U11" s="323"/>
    </row>
    <row r="12" spans="1:21" s="87" customFormat="1" x14ac:dyDescent="0.25">
      <c r="B12" s="175">
        <f>B10+1</f>
        <v>2</v>
      </c>
      <c r="C12" s="88" t="s">
        <v>18</v>
      </c>
      <c r="D12" s="324">
        <v>34.549999999999997</v>
      </c>
      <c r="E12" s="324">
        <f>'F5'!E31</f>
        <v>17.402124098000002</v>
      </c>
      <c r="F12" s="308">
        <f>E12-D12</f>
        <v>-17.147875901999996</v>
      </c>
      <c r="G12" s="898">
        <v>114.04999999999998</v>
      </c>
      <c r="H12" s="898">
        <f>'F5'!$J$31</f>
        <v>21.861932829000001</v>
      </c>
      <c r="I12" s="899">
        <f>H12-G12</f>
        <v>-92.188067170999986</v>
      </c>
      <c r="J12" s="900">
        <v>8.5</v>
      </c>
      <c r="K12" s="324">
        <v>0</v>
      </c>
      <c r="L12" s="324">
        <v>92.4</v>
      </c>
      <c r="M12" s="322">
        <f>K12+L12</f>
        <v>92.4</v>
      </c>
      <c r="N12" s="322">
        <f>M12-J12</f>
        <v>83.9</v>
      </c>
      <c r="O12" s="324">
        <f>'F5 (T)'!$T$31</f>
        <v>86.583548666666658</v>
      </c>
      <c r="P12" s="324">
        <f>'F5 (T)'!$E$57</f>
        <v>84.061082081800009</v>
      </c>
      <c r="Q12" s="324">
        <f>'F5 (T)'!$J$57</f>
        <v>133.55000000000001</v>
      </c>
      <c r="R12" s="324">
        <f>'F5 (T)'!$O$57</f>
        <v>89.113333333333316</v>
      </c>
      <c r="S12" s="324">
        <f>'F5 (T)'!$T$57</f>
        <v>131.80000000000001</v>
      </c>
      <c r="T12" s="324"/>
      <c r="U12" s="323"/>
    </row>
    <row r="13" spans="1:21" s="87" customFormat="1" x14ac:dyDescent="0.25">
      <c r="B13" s="175">
        <f>B12+1</f>
        <v>3</v>
      </c>
      <c r="C13" s="88" t="s">
        <v>415</v>
      </c>
      <c r="D13" s="324"/>
      <c r="E13" s="324"/>
      <c r="F13" s="308">
        <f>E13-D13</f>
        <v>0</v>
      </c>
      <c r="G13" s="324"/>
      <c r="H13" s="324"/>
      <c r="I13" s="308">
        <f>H13-G13</f>
        <v>0</v>
      </c>
      <c r="J13" s="325"/>
      <c r="K13" s="324"/>
      <c r="L13" s="324"/>
      <c r="M13" s="322">
        <f>K13+L13</f>
        <v>0</v>
      </c>
      <c r="N13" s="322">
        <f>M13-J13</f>
        <v>0</v>
      </c>
      <c r="O13" s="324"/>
      <c r="P13" s="324"/>
      <c r="Q13" s="324"/>
      <c r="R13" s="324"/>
      <c r="S13" s="324"/>
      <c r="T13" s="324"/>
      <c r="U13" s="323"/>
    </row>
    <row r="14" spans="1:21" s="89" customFormat="1" x14ac:dyDescent="0.25">
      <c r="B14" s="175">
        <f>B13+1</f>
        <v>4</v>
      </c>
      <c r="C14" s="88" t="s">
        <v>484</v>
      </c>
      <c r="D14" s="324">
        <f>D12+D13</f>
        <v>34.549999999999997</v>
      </c>
      <c r="E14" s="324">
        <f>E12+E13</f>
        <v>17.402124098000002</v>
      </c>
      <c r="F14" s="324">
        <f t="shared" ref="F14:S14" si="0">F12+F13</f>
        <v>-17.147875901999996</v>
      </c>
      <c r="G14" s="324">
        <f t="shared" si="0"/>
        <v>114.04999999999998</v>
      </c>
      <c r="H14" s="324">
        <f t="shared" si="0"/>
        <v>21.861932829000001</v>
      </c>
      <c r="I14" s="324">
        <f t="shared" si="0"/>
        <v>-92.188067170999986</v>
      </c>
      <c r="J14" s="324">
        <f t="shared" si="0"/>
        <v>8.5</v>
      </c>
      <c r="K14" s="324">
        <f t="shared" si="0"/>
        <v>0</v>
      </c>
      <c r="L14" s="324">
        <f t="shared" si="0"/>
        <v>92.4</v>
      </c>
      <c r="M14" s="324">
        <f>M12+M13</f>
        <v>92.4</v>
      </c>
      <c r="N14" s="324">
        <f t="shared" si="0"/>
        <v>83.9</v>
      </c>
      <c r="O14" s="324">
        <f t="shared" si="0"/>
        <v>86.583548666666658</v>
      </c>
      <c r="P14" s="324">
        <f t="shared" si="0"/>
        <v>84.061082081800009</v>
      </c>
      <c r="Q14" s="324">
        <f t="shared" si="0"/>
        <v>133.55000000000001</v>
      </c>
      <c r="R14" s="324">
        <f t="shared" si="0"/>
        <v>89.113333333333316</v>
      </c>
      <c r="S14" s="324">
        <f t="shared" si="0"/>
        <v>131.80000000000001</v>
      </c>
      <c r="T14" s="324"/>
      <c r="U14" s="326"/>
    </row>
    <row r="15" spans="1:21" s="931" customFormat="1" x14ac:dyDescent="0.25">
      <c r="B15" s="1424"/>
      <c r="C15" s="1425"/>
      <c r="D15" s="1425"/>
      <c r="E15" s="1426">
        <f>'F5 (T)'!E31-E14</f>
        <v>0</v>
      </c>
      <c r="F15" s="1425"/>
      <c r="G15" s="1425"/>
      <c r="H15" s="1426">
        <f>'F5 (T)'!J31-H14</f>
        <v>0</v>
      </c>
      <c r="I15" s="1425"/>
      <c r="J15" s="1427"/>
      <c r="K15" s="1427"/>
      <c r="L15" s="1427"/>
      <c r="M15" s="1428">
        <f>'F5 (T)'!O31-M14</f>
        <v>4.5975830599900291E-3</v>
      </c>
      <c r="N15" s="1427"/>
      <c r="O15" s="1428">
        <f>'F5 (T)'!$T$31-O14</f>
        <v>0</v>
      </c>
      <c r="P15" s="1429">
        <f>'F5 (T)'!$E$57-P14</f>
        <v>0</v>
      </c>
      <c r="Q15" s="1429">
        <f>'F5 (T)'!$J$57-Q14</f>
        <v>0</v>
      </c>
      <c r="R15" s="1429">
        <f>'F5 (T)'!$O$57-R14</f>
        <v>0</v>
      </c>
      <c r="S15" s="1429">
        <f>'F5 (T)'!$T$57-S14</f>
        <v>0</v>
      </c>
    </row>
    <row r="16" spans="1:21" s="1" customFormat="1" x14ac:dyDescent="0.3">
      <c r="A16" s="5"/>
      <c r="B16" s="14" t="s">
        <v>967</v>
      </c>
      <c r="K16" s="5"/>
      <c r="L16" s="5"/>
      <c r="M16" s="5"/>
      <c r="N16" s="5"/>
      <c r="O16" s="5"/>
    </row>
    <row r="17" spans="1:15" s="1" customFormat="1" x14ac:dyDescent="0.3">
      <c r="A17" s="5"/>
      <c r="B17" s="14"/>
      <c r="C17" s="1" t="s">
        <v>637</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B64"/>
  <sheetViews>
    <sheetView view="pageBreakPreview" zoomScale="70" zoomScaleNormal="70" zoomScaleSheetLayoutView="70" workbookViewId="0">
      <pane xSplit="2" ySplit="6" topLeftCell="D7" activePane="bottomRight" state="frozen"/>
      <selection activeCell="O27" sqref="O27"/>
      <selection pane="topRight" activeCell="O27" sqref="O27"/>
      <selection pane="bottomLeft" activeCell="O27" sqref="O27"/>
      <selection pane="bottomRight" sqref="A1:XFD1048576"/>
    </sheetView>
  </sheetViews>
  <sheetFormatPr defaultColWidth="9.1796875" defaultRowHeight="14" x14ac:dyDescent="0.3"/>
  <cols>
    <col min="1" max="1" width="9.81640625" style="1573" customWidth="1"/>
    <col min="2" max="2" width="56.453125" style="1574" customWidth="1"/>
    <col min="3" max="3" width="15.7265625" style="1574" customWidth="1"/>
    <col min="4" max="4" width="37.453125" style="1574" customWidth="1"/>
    <col min="5" max="5" width="14.453125" style="1575" customWidth="1"/>
    <col min="6" max="6" width="20.26953125" style="1" customWidth="1"/>
    <col min="7" max="7" width="15.54296875" style="1278" customWidth="1"/>
    <col min="8" max="8" width="14.26953125" style="1278" customWidth="1"/>
    <col min="9" max="12" width="15.453125" style="1278" customWidth="1"/>
    <col min="13" max="13" width="15.453125" style="1" customWidth="1"/>
    <col min="14" max="14" width="18.81640625" style="1" customWidth="1"/>
    <col min="15" max="15" width="22.7265625" style="1" customWidth="1"/>
    <col min="16" max="16" width="19" style="1" customWidth="1"/>
    <col min="17" max="18" width="16.453125" style="1" customWidth="1"/>
    <col min="19" max="19" width="20.7265625" style="1574" customWidth="1"/>
    <col min="20" max="20" width="12.7265625" style="1" customWidth="1"/>
    <col min="21" max="21" width="14" style="1" customWidth="1"/>
    <col min="22" max="24" width="12.7265625" style="1" customWidth="1"/>
    <col min="25" max="25" width="15.26953125" style="1" customWidth="1"/>
    <col min="26" max="26" width="12.54296875" style="1" customWidth="1"/>
    <col min="27" max="27" width="13.453125" style="1" customWidth="1"/>
    <col min="28" max="28" width="13.54296875" style="1" customWidth="1"/>
    <col min="29" max="16384" width="9.1796875" style="1"/>
  </cols>
  <sheetData>
    <row r="1" spans="1:28" x14ac:dyDescent="0.3">
      <c r="D1" s="580" t="s">
        <v>1927</v>
      </c>
    </row>
    <row r="2" spans="1:28" x14ac:dyDescent="0.3">
      <c r="D2" s="1435" t="s">
        <v>1928</v>
      </c>
    </row>
    <row r="3" spans="1:28" ht="17.5" x14ac:dyDescent="0.35">
      <c r="B3" s="1576" t="s">
        <v>0</v>
      </c>
      <c r="D3" s="1279" t="s">
        <v>503</v>
      </c>
      <c r="F3" s="929"/>
      <c r="G3" s="1280"/>
      <c r="H3" s="1280"/>
      <c r="I3" s="1280"/>
      <c r="J3" s="1280"/>
      <c r="K3" s="1280"/>
      <c r="L3" s="1280"/>
      <c r="M3" s="929"/>
      <c r="N3" s="929"/>
      <c r="O3" s="929"/>
      <c r="P3" s="929"/>
      <c r="Q3" s="929"/>
      <c r="R3" s="929"/>
      <c r="S3" s="1577" t="s">
        <v>10</v>
      </c>
      <c r="T3" s="929"/>
      <c r="U3" s="929"/>
      <c r="V3" s="929"/>
      <c r="W3" s="929"/>
      <c r="X3" s="929"/>
      <c r="Y3" s="929"/>
      <c r="Z3" s="929"/>
      <c r="AA3" s="929"/>
      <c r="AB3" s="929"/>
    </row>
    <row r="4" spans="1:28" s="93" customFormat="1" x14ac:dyDescent="0.25">
      <c r="A4" s="1755" t="s">
        <v>341</v>
      </c>
      <c r="B4" s="1756" t="s">
        <v>16</v>
      </c>
      <c r="C4" s="1756" t="s">
        <v>1</v>
      </c>
      <c r="D4" s="1756" t="s">
        <v>491</v>
      </c>
      <c r="E4" s="1757" t="s">
        <v>492</v>
      </c>
      <c r="F4" s="1661" t="s">
        <v>4</v>
      </c>
      <c r="G4" s="1759" t="s">
        <v>2</v>
      </c>
      <c r="H4" s="1759"/>
      <c r="I4" s="1759"/>
      <c r="J4" s="1759" t="s">
        <v>8</v>
      </c>
      <c r="K4" s="1759"/>
      <c r="L4" s="1759"/>
      <c r="M4" s="1661" t="s">
        <v>493</v>
      </c>
      <c r="N4" s="1661"/>
      <c r="O4" s="1661"/>
      <c r="P4" s="1661"/>
      <c r="Q4" s="1661"/>
      <c r="R4" s="1661"/>
      <c r="S4" s="1661"/>
    </row>
    <row r="5" spans="1:28" s="93" customFormat="1" x14ac:dyDescent="0.25">
      <c r="A5" s="1755"/>
      <c r="B5" s="1756"/>
      <c r="C5" s="1756"/>
      <c r="D5" s="1756"/>
      <c r="E5" s="1757"/>
      <c r="F5" s="1661"/>
      <c r="G5" s="1760" t="s">
        <v>11</v>
      </c>
      <c r="H5" s="1760" t="s">
        <v>9</v>
      </c>
      <c r="I5" s="1760" t="s">
        <v>494</v>
      </c>
      <c r="J5" s="1760" t="s">
        <v>11</v>
      </c>
      <c r="K5" s="1760" t="s">
        <v>9</v>
      </c>
      <c r="L5" s="1760" t="s">
        <v>7</v>
      </c>
      <c r="M5" s="1663" t="s">
        <v>25</v>
      </c>
      <c r="N5" s="1661" t="s">
        <v>495</v>
      </c>
      <c r="O5" s="1758" t="s">
        <v>668</v>
      </c>
      <c r="P5" s="1758"/>
      <c r="Q5" s="1758"/>
      <c r="R5" s="1758"/>
      <c r="S5" s="1758"/>
    </row>
    <row r="6" spans="1:28" ht="28" x14ac:dyDescent="0.3">
      <c r="A6" s="1755"/>
      <c r="B6" s="1756"/>
      <c r="C6" s="1756"/>
      <c r="D6" s="1756"/>
      <c r="E6" s="1757"/>
      <c r="F6" s="1661"/>
      <c r="G6" s="1760"/>
      <c r="H6" s="1760"/>
      <c r="I6" s="1760"/>
      <c r="J6" s="1760"/>
      <c r="K6" s="1760"/>
      <c r="L6" s="1760"/>
      <c r="M6" s="1663"/>
      <c r="N6" s="1661"/>
      <c r="O6" s="1281" t="s">
        <v>673</v>
      </c>
      <c r="P6" s="1281" t="s">
        <v>669</v>
      </c>
      <c r="Q6" s="1281" t="s">
        <v>670</v>
      </c>
      <c r="R6" s="1281" t="s">
        <v>671</v>
      </c>
      <c r="S6" s="1578" t="s">
        <v>672</v>
      </c>
    </row>
    <row r="7" spans="1:28" x14ac:dyDescent="0.3">
      <c r="A7" s="1579"/>
      <c r="B7" s="1580"/>
      <c r="C7" s="1580"/>
      <c r="D7" s="1580"/>
      <c r="E7" s="1581"/>
      <c r="F7" s="1282"/>
      <c r="G7" s="1283"/>
      <c r="H7" s="1283"/>
      <c r="I7" s="1283"/>
      <c r="J7" s="1283"/>
      <c r="K7" s="1283"/>
      <c r="L7" s="1283"/>
      <c r="M7" s="1284"/>
      <c r="N7" s="1282"/>
      <c r="O7" s="1282"/>
      <c r="P7" s="1282"/>
      <c r="Q7" s="1282"/>
      <c r="R7" s="1282"/>
      <c r="S7" s="1580"/>
    </row>
    <row r="8" spans="1:28" x14ac:dyDescent="0.3">
      <c r="A8" s="1582"/>
      <c r="B8" s="577" t="s">
        <v>934</v>
      </c>
      <c r="C8" s="9"/>
      <c r="D8" s="9"/>
      <c r="E8" s="1285"/>
      <c r="F8" s="9"/>
      <c r="G8" s="1285"/>
      <c r="H8" s="1285"/>
      <c r="I8" s="1285"/>
      <c r="J8" s="1285"/>
      <c r="K8" s="1285"/>
      <c r="L8" s="1285"/>
      <c r="M8" s="9"/>
      <c r="N8" s="9"/>
      <c r="O8" s="9"/>
      <c r="P8" s="9"/>
      <c r="Q8" s="9"/>
      <c r="R8" s="9"/>
      <c r="S8" s="1583"/>
    </row>
    <row r="9" spans="1:28" x14ac:dyDescent="0.3">
      <c r="A9" s="1582"/>
      <c r="B9" s="1286" t="s">
        <v>1550</v>
      </c>
      <c r="C9" s="9"/>
      <c r="D9" s="9"/>
      <c r="E9" s="1285"/>
      <c r="F9" s="9"/>
      <c r="G9" s="1285"/>
      <c r="H9" s="1285"/>
      <c r="I9" s="1285"/>
      <c r="J9" s="1285"/>
      <c r="K9" s="1285"/>
      <c r="L9" s="1285"/>
      <c r="M9" s="9"/>
      <c r="N9" s="9"/>
      <c r="O9" s="9"/>
      <c r="P9" s="9"/>
      <c r="Q9" s="9"/>
      <c r="R9" s="9"/>
      <c r="S9" s="1583"/>
    </row>
    <row r="10" spans="1:28" ht="31" x14ac:dyDescent="0.3">
      <c r="A10" s="1445">
        <v>1</v>
      </c>
      <c r="B10" s="1446" t="s">
        <v>1551</v>
      </c>
      <c r="C10" s="1584" t="s">
        <v>927</v>
      </c>
      <c r="D10" s="1584" t="s">
        <v>1552</v>
      </c>
      <c r="E10" s="1585">
        <v>41283</v>
      </c>
      <c r="F10" s="582" t="s">
        <v>1545</v>
      </c>
      <c r="G10" s="1585">
        <f>E10</f>
        <v>41283</v>
      </c>
      <c r="H10" s="1585"/>
      <c r="I10" s="1585" t="s">
        <v>1546</v>
      </c>
      <c r="J10" s="1585" t="s">
        <v>1546</v>
      </c>
      <c r="K10" s="1586" t="s">
        <v>1546</v>
      </c>
      <c r="L10" s="1585" t="s">
        <v>1546</v>
      </c>
      <c r="M10" s="1287">
        <v>0</v>
      </c>
      <c r="N10" s="1287">
        <v>0</v>
      </c>
      <c r="O10" s="582"/>
      <c r="P10" s="582"/>
      <c r="Q10" s="582"/>
      <c r="R10" s="582"/>
      <c r="S10" s="1287">
        <f>IF(SUM(O10:R10)=0,M10-N10,SUM(O10:R10))</f>
        <v>0</v>
      </c>
    </row>
    <row r="11" spans="1:28" ht="31" x14ac:dyDescent="0.35">
      <c r="A11" s="1453">
        <v>1.1000000000000001</v>
      </c>
      <c r="B11" s="1454" t="s">
        <v>1553</v>
      </c>
      <c r="C11" s="1587" t="s">
        <v>935</v>
      </c>
      <c r="D11" s="1588" t="s">
        <v>1552</v>
      </c>
      <c r="E11" s="1589">
        <v>41283</v>
      </c>
      <c r="F11" s="584" t="s">
        <v>1545</v>
      </c>
      <c r="G11" s="1589">
        <f t="shared" ref="G11:G64" si="0">E11</f>
        <v>41283</v>
      </c>
      <c r="H11" s="1590"/>
      <c r="I11" s="1589">
        <v>41313</v>
      </c>
      <c r="J11" s="1589" t="s">
        <v>1546</v>
      </c>
      <c r="K11" s="1586" t="s">
        <v>1546</v>
      </c>
      <c r="L11" s="1589">
        <v>41924</v>
      </c>
      <c r="M11" s="583">
        <v>12.4</v>
      </c>
      <c r="N11" s="583">
        <v>11.25</v>
      </c>
      <c r="O11" s="582"/>
      <c r="P11" s="1288">
        <f>M11-N11</f>
        <v>1.1500000000000004</v>
      </c>
      <c r="Q11" s="582"/>
      <c r="R11" s="582"/>
      <c r="S11" s="583">
        <f t="shared" ref="S11:S64" si="1">IF(SUM(O11:R11)=0,M11-N11,SUM(O11:R11))</f>
        <v>1.1500000000000004</v>
      </c>
    </row>
    <row r="12" spans="1:28" ht="31" x14ac:dyDescent="0.35">
      <c r="A12" s="1453">
        <v>1.2</v>
      </c>
      <c r="B12" s="1454" t="s">
        <v>1555</v>
      </c>
      <c r="C12" s="1587" t="s">
        <v>935</v>
      </c>
      <c r="D12" s="1588" t="s">
        <v>1552</v>
      </c>
      <c r="E12" s="1589">
        <v>41283</v>
      </c>
      <c r="F12" s="584" t="s">
        <v>1545</v>
      </c>
      <c r="G12" s="1589">
        <f t="shared" si="0"/>
        <v>41283</v>
      </c>
      <c r="H12" s="1590"/>
      <c r="I12" s="1589">
        <v>41313</v>
      </c>
      <c r="J12" s="1589" t="s">
        <v>1546</v>
      </c>
      <c r="K12" s="1586" t="s">
        <v>1546</v>
      </c>
      <c r="L12" s="1589">
        <v>41924</v>
      </c>
      <c r="M12" s="583">
        <v>10.91</v>
      </c>
      <c r="N12" s="583">
        <v>9.8699999999999992</v>
      </c>
      <c r="O12" s="582"/>
      <c r="P12" s="1288">
        <f t="shared" ref="P12:P64" si="2">M12-N12</f>
        <v>1.0400000000000009</v>
      </c>
      <c r="Q12" s="582"/>
      <c r="R12" s="582"/>
      <c r="S12" s="583">
        <f t="shared" si="1"/>
        <v>1.0400000000000009</v>
      </c>
    </row>
    <row r="13" spans="1:28" ht="31" x14ac:dyDescent="0.3">
      <c r="A13" s="1445">
        <v>2</v>
      </c>
      <c r="B13" s="1446" t="s">
        <v>1556</v>
      </c>
      <c r="C13" s="1584" t="s">
        <v>927</v>
      </c>
      <c r="D13" s="1584" t="s">
        <v>1557</v>
      </c>
      <c r="E13" s="1585">
        <v>41739</v>
      </c>
      <c r="F13" s="582" t="s">
        <v>1545</v>
      </c>
      <c r="G13" s="1585">
        <f t="shared" si="0"/>
        <v>41739</v>
      </c>
      <c r="H13" s="1585"/>
      <c r="I13" s="1585" t="s">
        <v>1546</v>
      </c>
      <c r="J13" s="1585" t="s">
        <v>1546</v>
      </c>
      <c r="K13" s="1586" t="s">
        <v>1546</v>
      </c>
      <c r="L13" s="1585" t="s">
        <v>1546</v>
      </c>
      <c r="M13" s="1287">
        <v>0</v>
      </c>
      <c r="N13" s="1287">
        <v>0</v>
      </c>
      <c r="O13" s="582"/>
      <c r="P13" s="1288">
        <f t="shared" si="2"/>
        <v>0</v>
      </c>
      <c r="Q13" s="582"/>
      <c r="R13" s="582"/>
      <c r="S13" s="583">
        <f t="shared" si="1"/>
        <v>0</v>
      </c>
    </row>
    <row r="14" spans="1:28" ht="31" x14ac:dyDescent="0.35">
      <c r="A14" s="1453">
        <v>2.1</v>
      </c>
      <c r="B14" s="1454" t="s">
        <v>1556</v>
      </c>
      <c r="C14" s="1587" t="s">
        <v>935</v>
      </c>
      <c r="D14" s="1588" t="s">
        <v>1557</v>
      </c>
      <c r="E14" s="1589">
        <v>41739</v>
      </c>
      <c r="F14" s="582" t="s">
        <v>1545</v>
      </c>
      <c r="G14" s="1589">
        <f t="shared" si="0"/>
        <v>41739</v>
      </c>
      <c r="H14" s="1589"/>
      <c r="I14" s="1589">
        <v>42401</v>
      </c>
      <c r="J14" s="1589" t="s">
        <v>1546</v>
      </c>
      <c r="K14" s="1586" t="s">
        <v>1546</v>
      </c>
      <c r="L14" s="1589" t="s">
        <v>529</v>
      </c>
      <c r="M14" s="583">
        <v>17.21</v>
      </c>
      <c r="N14" s="583">
        <v>17.552469592000001</v>
      </c>
      <c r="O14" s="582"/>
      <c r="P14" s="1288">
        <f t="shared" si="2"/>
        <v>-0.34246959200000049</v>
      </c>
      <c r="Q14" s="582"/>
      <c r="R14" s="582"/>
      <c r="S14" s="583">
        <f t="shared" si="1"/>
        <v>-0.34246959200000049</v>
      </c>
    </row>
    <row r="15" spans="1:28" ht="15.5" x14ac:dyDescent="0.3">
      <c r="A15" s="1447">
        <v>3</v>
      </c>
      <c r="B15" s="1456" t="s">
        <v>1559</v>
      </c>
      <c r="C15" s="1591" t="s">
        <v>927</v>
      </c>
      <c r="D15" s="1591" t="s">
        <v>1560</v>
      </c>
      <c r="E15" s="1592">
        <v>43019</v>
      </c>
      <c r="F15" s="578" t="s">
        <v>1545</v>
      </c>
      <c r="G15" s="1592">
        <f t="shared" si="0"/>
        <v>43019</v>
      </c>
      <c r="H15" s="1593"/>
      <c r="I15" s="1592" t="s">
        <v>1546</v>
      </c>
      <c r="J15" s="1592" t="s">
        <v>1546</v>
      </c>
      <c r="K15" s="1594" t="s">
        <v>1546</v>
      </c>
      <c r="L15" s="1592" t="s">
        <v>1546</v>
      </c>
      <c r="M15" s="1291">
        <v>0</v>
      </c>
      <c r="N15" s="1291">
        <v>0</v>
      </c>
      <c r="O15" s="578"/>
      <c r="P15" s="1292">
        <f t="shared" si="2"/>
        <v>0</v>
      </c>
      <c r="Q15" s="578"/>
      <c r="R15" s="578"/>
      <c r="S15" s="579">
        <f t="shared" si="1"/>
        <v>0</v>
      </c>
    </row>
    <row r="16" spans="1:28" ht="62" x14ac:dyDescent="0.3">
      <c r="A16" s="1457">
        <v>3.1</v>
      </c>
      <c r="B16" s="1458" t="s">
        <v>1561</v>
      </c>
      <c r="C16" s="1595" t="s">
        <v>935</v>
      </c>
      <c r="D16" s="1455" t="s">
        <v>1560</v>
      </c>
      <c r="E16" s="1596">
        <v>43019</v>
      </c>
      <c r="F16" s="1294" t="s">
        <v>1545</v>
      </c>
      <c r="G16" s="1596">
        <f t="shared" si="0"/>
        <v>43019</v>
      </c>
      <c r="H16" s="1597"/>
      <c r="I16" s="1596">
        <v>43911</v>
      </c>
      <c r="J16" s="1596">
        <v>43445</v>
      </c>
      <c r="K16" s="1597" t="s">
        <v>1546</v>
      </c>
      <c r="L16" s="1598">
        <v>45043</v>
      </c>
      <c r="M16" s="579">
        <v>20.39</v>
      </c>
      <c r="N16" s="579">
        <v>17.043667899999999</v>
      </c>
      <c r="O16" s="578"/>
      <c r="P16" s="1292">
        <f t="shared" si="2"/>
        <v>3.3463321000000015</v>
      </c>
      <c r="Q16" s="578"/>
      <c r="R16" s="578"/>
      <c r="S16" s="579">
        <f t="shared" si="1"/>
        <v>3.3463321000000015</v>
      </c>
    </row>
    <row r="17" spans="1:19" ht="31" x14ac:dyDescent="0.3">
      <c r="A17" s="1457">
        <v>3.2</v>
      </c>
      <c r="B17" s="1458" t="s">
        <v>1563</v>
      </c>
      <c r="C17" s="1595" t="s">
        <v>935</v>
      </c>
      <c r="D17" s="1455" t="s">
        <v>1560</v>
      </c>
      <c r="E17" s="1596">
        <v>43019</v>
      </c>
      <c r="F17" s="1294" t="s">
        <v>1545</v>
      </c>
      <c r="G17" s="1596">
        <f t="shared" si="0"/>
        <v>43019</v>
      </c>
      <c r="H17" s="1597"/>
      <c r="I17" s="1596">
        <v>43911</v>
      </c>
      <c r="J17" s="1596">
        <v>43445</v>
      </c>
      <c r="K17" s="1597" t="s">
        <v>1546</v>
      </c>
      <c r="L17" s="1598">
        <v>45043</v>
      </c>
      <c r="M17" s="579">
        <v>3.57</v>
      </c>
      <c r="N17" s="579">
        <v>0.75469280000000005</v>
      </c>
      <c r="O17" s="578"/>
      <c r="P17" s="1292">
        <f t="shared" si="2"/>
        <v>2.8153071999999999</v>
      </c>
      <c r="Q17" s="578"/>
      <c r="R17" s="578"/>
      <c r="S17" s="579">
        <f t="shared" si="1"/>
        <v>2.8153071999999999</v>
      </c>
    </row>
    <row r="18" spans="1:19" ht="15.5" x14ac:dyDescent="0.3">
      <c r="A18" s="1457">
        <v>0</v>
      </c>
      <c r="B18" s="1458" t="s">
        <v>415</v>
      </c>
      <c r="C18" s="1595" t="s">
        <v>415</v>
      </c>
      <c r="D18" s="1455" t="s">
        <v>1560</v>
      </c>
      <c r="E18" s="1596">
        <v>43019</v>
      </c>
      <c r="F18" s="578" t="s">
        <v>1545</v>
      </c>
      <c r="G18" s="1596">
        <f t="shared" si="0"/>
        <v>43019</v>
      </c>
      <c r="H18" s="1597"/>
      <c r="I18" s="1596">
        <v>43911</v>
      </c>
      <c r="J18" s="1596">
        <v>43445</v>
      </c>
      <c r="K18" s="1597" t="s">
        <v>1546</v>
      </c>
      <c r="L18" s="1598">
        <v>45043</v>
      </c>
      <c r="M18" s="579">
        <v>0.64</v>
      </c>
      <c r="N18" s="579">
        <v>1.1986755680000001</v>
      </c>
      <c r="O18" s="578"/>
      <c r="P18" s="1292">
        <f t="shared" si="2"/>
        <v>-0.55867556800000007</v>
      </c>
      <c r="Q18" s="578"/>
      <c r="R18" s="578"/>
      <c r="S18" s="579">
        <f t="shared" si="1"/>
        <v>-0.55867556800000007</v>
      </c>
    </row>
    <row r="19" spans="1:19" ht="31" x14ac:dyDescent="0.3">
      <c r="A19" s="1447">
        <v>4</v>
      </c>
      <c r="B19" s="1456" t="s">
        <v>1564</v>
      </c>
      <c r="C19" s="1591" t="s">
        <v>927</v>
      </c>
      <c r="D19" s="1591" t="s">
        <v>1565</v>
      </c>
      <c r="E19" s="1592">
        <v>43049</v>
      </c>
      <c r="F19" s="1294" t="s">
        <v>1545</v>
      </c>
      <c r="G19" s="1592">
        <f t="shared" si="0"/>
        <v>43049</v>
      </c>
      <c r="H19" s="1593"/>
      <c r="I19" s="1592" t="s">
        <v>1546</v>
      </c>
      <c r="J19" s="1592" t="s">
        <v>1546</v>
      </c>
      <c r="K19" s="1594" t="s">
        <v>1546</v>
      </c>
      <c r="L19" s="1592" t="s">
        <v>1546</v>
      </c>
      <c r="M19" s="1291">
        <v>0</v>
      </c>
      <c r="N19" s="1291">
        <v>0</v>
      </c>
      <c r="O19" s="578"/>
      <c r="P19" s="1292">
        <f t="shared" si="2"/>
        <v>0</v>
      </c>
      <c r="Q19" s="578"/>
      <c r="R19" s="578"/>
      <c r="S19" s="579">
        <f t="shared" si="1"/>
        <v>0</v>
      </c>
    </row>
    <row r="20" spans="1:19" ht="15.5" x14ac:dyDescent="0.3">
      <c r="A20" s="1457">
        <v>4.0999999999999996</v>
      </c>
      <c r="B20" s="1458" t="s">
        <v>1566</v>
      </c>
      <c r="C20" s="1595" t="s">
        <v>935</v>
      </c>
      <c r="D20" s="1455" t="s">
        <v>1565</v>
      </c>
      <c r="E20" s="1596">
        <v>43049</v>
      </c>
      <c r="F20" s="578" t="s">
        <v>1545</v>
      </c>
      <c r="G20" s="1596">
        <f t="shared" si="0"/>
        <v>43049</v>
      </c>
      <c r="H20" s="1597"/>
      <c r="I20" s="1598" t="s">
        <v>1546</v>
      </c>
      <c r="J20" s="1596">
        <v>43718</v>
      </c>
      <c r="K20" s="1597" t="s">
        <v>1546</v>
      </c>
      <c r="L20" s="1598" t="s">
        <v>1546</v>
      </c>
      <c r="M20" s="579">
        <v>17</v>
      </c>
      <c r="N20" s="579">
        <v>0</v>
      </c>
      <c r="O20" s="578"/>
      <c r="P20" s="1292">
        <f t="shared" si="2"/>
        <v>17</v>
      </c>
      <c r="Q20" s="578"/>
      <c r="R20" s="578"/>
      <c r="S20" s="579">
        <f t="shared" si="1"/>
        <v>17</v>
      </c>
    </row>
    <row r="21" spans="1:19" ht="15.5" x14ac:dyDescent="0.35">
      <c r="A21" s="1457">
        <v>0</v>
      </c>
      <c r="B21" s="1459">
        <v>0</v>
      </c>
      <c r="C21" s="1595">
        <v>0</v>
      </c>
      <c r="D21" s="1455">
        <v>0</v>
      </c>
      <c r="E21" s="1596" t="s">
        <v>1546</v>
      </c>
      <c r="F21" s="578" t="s">
        <v>1545</v>
      </c>
      <c r="G21" s="1596" t="str">
        <f t="shared" si="0"/>
        <v>-</v>
      </c>
      <c r="H21" s="1597"/>
      <c r="I21" s="1598" t="s">
        <v>1546</v>
      </c>
      <c r="J21" s="1596">
        <v>43718</v>
      </c>
      <c r="K21" s="1597" t="s">
        <v>1546</v>
      </c>
      <c r="L21" s="1598" t="s">
        <v>1546</v>
      </c>
      <c r="M21" s="579">
        <v>0</v>
      </c>
      <c r="N21" s="579">
        <v>0</v>
      </c>
      <c r="O21" s="578"/>
      <c r="P21" s="1292">
        <f t="shared" si="2"/>
        <v>0</v>
      </c>
      <c r="Q21" s="578"/>
      <c r="R21" s="578"/>
      <c r="S21" s="579">
        <f t="shared" si="1"/>
        <v>0</v>
      </c>
    </row>
    <row r="22" spans="1:19" ht="31" x14ac:dyDescent="0.3">
      <c r="A22" s="1447">
        <v>5</v>
      </c>
      <c r="B22" s="1456" t="s">
        <v>1569</v>
      </c>
      <c r="C22" s="1591" t="s">
        <v>927</v>
      </c>
      <c r="D22" s="1591" t="s">
        <v>1570</v>
      </c>
      <c r="E22" s="1592">
        <v>43131</v>
      </c>
      <c r="F22" s="1294" t="s">
        <v>1545</v>
      </c>
      <c r="G22" s="1592">
        <f t="shared" si="0"/>
        <v>43131</v>
      </c>
      <c r="H22" s="1593"/>
      <c r="I22" s="1592" t="s">
        <v>1546</v>
      </c>
      <c r="J22" s="1592" t="s">
        <v>1546</v>
      </c>
      <c r="K22" s="1594" t="s">
        <v>1546</v>
      </c>
      <c r="L22" s="1592" t="s">
        <v>1546</v>
      </c>
      <c r="M22" s="1291">
        <v>0</v>
      </c>
      <c r="N22" s="1291">
        <v>0</v>
      </c>
      <c r="O22" s="578"/>
      <c r="P22" s="1292">
        <f t="shared" si="2"/>
        <v>0</v>
      </c>
      <c r="Q22" s="578"/>
      <c r="R22" s="578"/>
      <c r="S22" s="579">
        <f t="shared" si="1"/>
        <v>0</v>
      </c>
    </row>
    <row r="23" spans="1:19" ht="31" x14ac:dyDescent="0.3">
      <c r="A23" s="1457">
        <v>5.0999999999999996</v>
      </c>
      <c r="B23" s="1458" t="s">
        <v>1571</v>
      </c>
      <c r="C23" s="1595" t="s">
        <v>935</v>
      </c>
      <c r="D23" s="1455" t="s">
        <v>1570</v>
      </c>
      <c r="E23" s="1596">
        <v>43131</v>
      </c>
      <c r="F23" s="1294" t="s">
        <v>1545</v>
      </c>
      <c r="G23" s="1596">
        <f t="shared" si="0"/>
        <v>43131</v>
      </c>
      <c r="H23" s="1597"/>
      <c r="I23" s="1596">
        <v>44019</v>
      </c>
      <c r="J23" s="1596">
        <v>43677</v>
      </c>
      <c r="K23" s="1597" t="s">
        <v>1546</v>
      </c>
      <c r="L23" s="1596">
        <v>44243</v>
      </c>
      <c r="M23" s="579">
        <v>9.0399999999999991</v>
      </c>
      <c r="N23" s="579">
        <v>7.6515065</v>
      </c>
      <c r="O23" s="578"/>
      <c r="P23" s="1292">
        <f t="shared" si="2"/>
        <v>1.3884934999999992</v>
      </c>
      <c r="Q23" s="578"/>
      <c r="R23" s="578"/>
      <c r="S23" s="579">
        <f t="shared" si="1"/>
        <v>1.3884934999999992</v>
      </c>
    </row>
    <row r="24" spans="1:19" ht="31" x14ac:dyDescent="0.3">
      <c r="A24" s="1457">
        <v>5.2</v>
      </c>
      <c r="B24" s="1458" t="s">
        <v>1574</v>
      </c>
      <c r="C24" s="1595" t="s">
        <v>935</v>
      </c>
      <c r="D24" s="1455" t="s">
        <v>1570</v>
      </c>
      <c r="E24" s="1596">
        <v>43131</v>
      </c>
      <c r="F24" s="1294" t="s">
        <v>1545</v>
      </c>
      <c r="G24" s="1596">
        <f t="shared" si="0"/>
        <v>43131</v>
      </c>
      <c r="H24" s="1597"/>
      <c r="I24" s="1596">
        <v>44140</v>
      </c>
      <c r="J24" s="1596">
        <v>43677</v>
      </c>
      <c r="K24" s="1597" t="s">
        <v>1546</v>
      </c>
      <c r="L24" s="1598">
        <v>44924</v>
      </c>
      <c r="M24" s="579">
        <v>9.8059999999999992</v>
      </c>
      <c r="N24" s="579">
        <v>9.0830830000000002</v>
      </c>
      <c r="O24" s="578"/>
      <c r="P24" s="1292">
        <f t="shared" si="2"/>
        <v>0.72291699999999892</v>
      </c>
      <c r="Q24" s="578"/>
      <c r="R24" s="578"/>
      <c r="S24" s="579">
        <f t="shared" si="1"/>
        <v>0.72291699999999892</v>
      </c>
    </row>
    <row r="25" spans="1:19" ht="28" x14ac:dyDescent="0.3">
      <c r="A25" s="1457">
        <v>0</v>
      </c>
      <c r="B25" s="1458" t="s">
        <v>415</v>
      </c>
      <c r="C25" s="1595" t="s">
        <v>415</v>
      </c>
      <c r="D25" s="1455" t="s">
        <v>1570</v>
      </c>
      <c r="E25" s="1596">
        <v>43131</v>
      </c>
      <c r="F25" s="1294" t="s">
        <v>1545</v>
      </c>
      <c r="G25" s="1596">
        <f t="shared" si="0"/>
        <v>43131</v>
      </c>
      <c r="H25" s="1597"/>
      <c r="I25" s="1598" t="s">
        <v>1546</v>
      </c>
      <c r="J25" s="1596">
        <v>43677</v>
      </c>
      <c r="K25" s="1597" t="s">
        <v>1546</v>
      </c>
      <c r="L25" s="1598">
        <v>44924</v>
      </c>
      <c r="M25" s="579">
        <v>0.35099999999999998</v>
      </c>
      <c r="N25" s="579">
        <v>2.1674433</v>
      </c>
      <c r="O25" s="578"/>
      <c r="P25" s="1292">
        <f t="shared" si="2"/>
        <v>-1.8164433</v>
      </c>
      <c r="Q25" s="578"/>
      <c r="R25" s="578"/>
      <c r="S25" s="579">
        <f t="shared" si="1"/>
        <v>-1.8164433</v>
      </c>
    </row>
    <row r="26" spans="1:19" ht="31" x14ac:dyDescent="0.3">
      <c r="A26" s="1447">
        <v>6</v>
      </c>
      <c r="B26" s="1456" t="s">
        <v>1577</v>
      </c>
      <c r="C26" s="1591" t="s">
        <v>927</v>
      </c>
      <c r="D26" s="1591" t="s">
        <v>1578</v>
      </c>
      <c r="E26" s="1592">
        <v>43675</v>
      </c>
      <c r="F26" s="1294" t="s">
        <v>1545</v>
      </c>
      <c r="G26" s="1592">
        <f t="shared" si="0"/>
        <v>43675</v>
      </c>
      <c r="H26" s="1593"/>
      <c r="I26" s="1592" t="s">
        <v>1546</v>
      </c>
      <c r="J26" s="1592" t="s">
        <v>1546</v>
      </c>
      <c r="K26" s="1594" t="s">
        <v>1546</v>
      </c>
      <c r="L26" s="1592" t="s">
        <v>1546</v>
      </c>
      <c r="M26" s="1291">
        <v>0</v>
      </c>
      <c r="N26" s="1291">
        <v>0</v>
      </c>
      <c r="O26" s="578"/>
      <c r="P26" s="1292">
        <f t="shared" si="2"/>
        <v>0</v>
      </c>
      <c r="Q26" s="578"/>
      <c r="R26" s="578"/>
      <c r="S26" s="579">
        <f t="shared" si="1"/>
        <v>0</v>
      </c>
    </row>
    <row r="27" spans="1:19" ht="31" x14ac:dyDescent="0.35">
      <c r="A27" s="1457">
        <v>6.1</v>
      </c>
      <c r="B27" s="1459" t="s">
        <v>1579</v>
      </c>
      <c r="C27" s="1595" t="s">
        <v>935</v>
      </c>
      <c r="D27" s="1455" t="s">
        <v>1578</v>
      </c>
      <c r="E27" s="1596">
        <v>43675</v>
      </c>
      <c r="F27" s="1294" t="s">
        <v>1545</v>
      </c>
      <c r="G27" s="1596">
        <f t="shared" si="0"/>
        <v>43675</v>
      </c>
      <c r="H27" s="1597"/>
      <c r="I27" s="1598" t="s">
        <v>1546</v>
      </c>
      <c r="J27" s="1596">
        <v>44194</v>
      </c>
      <c r="K27" s="1597" t="s">
        <v>1546</v>
      </c>
      <c r="L27" s="1598" t="s">
        <v>1546</v>
      </c>
      <c r="M27" s="579">
        <v>15.62</v>
      </c>
      <c r="N27" s="579">
        <v>0</v>
      </c>
      <c r="O27" s="578"/>
      <c r="P27" s="1292">
        <f t="shared" si="2"/>
        <v>15.62</v>
      </c>
      <c r="Q27" s="578"/>
      <c r="R27" s="578"/>
      <c r="S27" s="579">
        <f t="shared" si="1"/>
        <v>15.62</v>
      </c>
    </row>
    <row r="28" spans="1:19" ht="28" x14ac:dyDescent="0.3">
      <c r="A28" s="1457">
        <v>6.2</v>
      </c>
      <c r="B28" s="1458" t="s">
        <v>1582</v>
      </c>
      <c r="C28" s="1595" t="s">
        <v>935</v>
      </c>
      <c r="D28" s="1455" t="s">
        <v>1578</v>
      </c>
      <c r="E28" s="1596">
        <v>43675</v>
      </c>
      <c r="F28" s="1294" t="s">
        <v>1545</v>
      </c>
      <c r="G28" s="1596">
        <f t="shared" si="0"/>
        <v>43675</v>
      </c>
      <c r="H28" s="1597"/>
      <c r="I28" s="1598" t="s">
        <v>1546</v>
      </c>
      <c r="J28" s="1596">
        <v>44194</v>
      </c>
      <c r="K28" s="1597" t="s">
        <v>1546</v>
      </c>
      <c r="L28" s="1598" t="s">
        <v>1546</v>
      </c>
      <c r="M28" s="579">
        <v>6.43</v>
      </c>
      <c r="N28" s="579">
        <v>0</v>
      </c>
      <c r="O28" s="578"/>
      <c r="P28" s="1292">
        <f t="shared" si="2"/>
        <v>6.43</v>
      </c>
      <c r="Q28" s="578"/>
      <c r="R28" s="578"/>
      <c r="S28" s="579">
        <f t="shared" si="1"/>
        <v>6.43</v>
      </c>
    </row>
    <row r="29" spans="1:19" ht="28.5" x14ac:dyDescent="0.35">
      <c r="A29" s="1457">
        <v>0</v>
      </c>
      <c r="B29" s="1459" t="s">
        <v>415</v>
      </c>
      <c r="C29" s="1595" t="s">
        <v>415</v>
      </c>
      <c r="D29" s="1455" t="s">
        <v>1578</v>
      </c>
      <c r="E29" s="1596">
        <v>43675</v>
      </c>
      <c r="F29" s="1294" t="s">
        <v>1545</v>
      </c>
      <c r="G29" s="1596">
        <f t="shared" si="0"/>
        <v>43675</v>
      </c>
      <c r="H29" s="1597"/>
      <c r="I29" s="1598" t="s">
        <v>1546</v>
      </c>
      <c r="J29" s="1596">
        <v>44194</v>
      </c>
      <c r="K29" s="1597" t="s">
        <v>1546</v>
      </c>
      <c r="L29" s="1598" t="s">
        <v>1546</v>
      </c>
      <c r="M29" s="579">
        <v>0.52</v>
      </c>
      <c r="N29" s="579">
        <v>0</v>
      </c>
      <c r="O29" s="578"/>
      <c r="P29" s="1292">
        <f t="shared" si="2"/>
        <v>0.52</v>
      </c>
      <c r="Q29" s="578"/>
      <c r="R29" s="578"/>
      <c r="S29" s="579">
        <f t="shared" si="1"/>
        <v>0.52</v>
      </c>
    </row>
    <row r="30" spans="1:19" ht="31" x14ac:dyDescent="0.3">
      <c r="A30" s="1447">
        <v>7</v>
      </c>
      <c r="B30" s="1456" t="s">
        <v>1585</v>
      </c>
      <c r="C30" s="1591" t="s">
        <v>927</v>
      </c>
      <c r="D30" s="1591" t="s">
        <v>1586</v>
      </c>
      <c r="E30" s="1592">
        <v>43865</v>
      </c>
      <c r="F30" s="578" t="s">
        <v>1545</v>
      </c>
      <c r="G30" s="1592">
        <f t="shared" si="0"/>
        <v>43865</v>
      </c>
      <c r="H30" s="1593"/>
      <c r="I30" s="1592" t="s">
        <v>1546</v>
      </c>
      <c r="J30" s="1592" t="s">
        <v>1546</v>
      </c>
      <c r="K30" s="1594" t="s">
        <v>1546</v>
      </c>
      <c r="L30" s="1592" t="s">
        <v>1546</v>
      </c>
      <c r="M30" s="1291">
        <v>0</v>
      </c>
      <c r="N30" s="1291">
        <v>0</v>
      </c>
      <c r="O30" s="578"/>
      <c r="P30" s="1292">
        <f t="shared" si="2"/>
        <v>0</v>
      </c>
      <c r="Q30" s="578"/>
      <c r="R30" s="578"/>
      <c r="S30" s="579">
        <f t="shared" si="1"/>
        <v>0</v>
      </c>
    </row>
    <row r="31" spans="1:19" ht="15.5" x14ac:dyDescent="0.35">
      <c r="A31" s="1457">
        <v>7.1</v>
      </c>
      <c r="B31" s="1459" t="s">
        <v>1587</v>
      </c>
      <c r="C31" s="1595" t="s">
        <v>935</v>
      </c>
      <c r="D31" s="1455" t="s">
        <v>1586</v>
      </c>
      <c r="E31" s="1596">
        <v>43865</v>
      </c>
      <c r="F31" s="578" t="s">
        <v>1545</v>
      </c>
      <c r="G31" s="1596">
        <f t="shared" si="0"/>
        <v>43865</v>
      </c>
      <c r="H31" s="1597"/>
      <c r="I31" s="1598" t="s">
        <v>1546</v>
      </c>
      <c r="J31" s="1596">
        <v>44596</v>
      </c>
      <c r="K31" s="1597" t="s">
        <v>1546</v>
      </c>
      <c r="L31" s="1598" t="s">
        <v>1546</v>
      </c>
      <c r="M31" s="579">
        <v>22.178205999999999</v>
      </c>
      <c r="N31" s="579">
        <v>0</v>
      </c>
      <c r="O31" s="578"/>
      <c r="P31" s="1292">
        <f t="shared" si="2"/>
        <v>22.178205999999999</v>
      </c>
      <c r="Q31" s="578"/>
      <c r="R31" s="578"/>
      <c r="S31" s="579">
        <f t="shared" si="1"/>
        <v>22.178205999999999</v>
      </c>
    </row>
    <row r="32" spans="1:19" ht="15.5" x14ac:dyDescent="0.3">
      <c r="A32" s="1457">
        <v>7.2</v>
      </c>
      <c r="B32" s="1458" t="s">
        <v>1592</v>
      </c>
      <c r="C32" s="1595" t="s">
        <v>935</v>
      </c>
      <c r="D32" s="1455" t="s">
        <v>1586</v>
      </c>
      <c r="E32" s="1596">
        <v>43865</v>
      </c>
      <c r="F32" s="578" t="s">
        <v>1545</v>
      </c>
      <c r="G32" s="1596">
        <f t="shared" si="0"/>
        <v>43865</v>
      </c>
      <c r="H32" s="1597"/>
      <c r="I32" s="1598" t="s">
        <v>1546</v>
      </c>
      <c r="J32" s="1596">
        <v>44596</v>
      </c>
      <c r="K32" s="1597" t="s">
        <v>1546</v>
      </c>
      <c r="L32" s="1598" t="s">
        <v>1546</v>
      </c>
      <c r="M32" s="579">
        <v>13.959852</v>
      </c>
      <c r="N32" s="579">
        <v>2.8426537339999998</v>
      </c>
      <c r="O32" s="578"/>
      <c r="P32" s="1292">
        <f t="shared" si="2"/>
        <v>11.117198265999999</v>
      </c>
      <c r="Q32" s="578"/>
      <c r="R32" s="578"/>
      <c r="S32" s="579">
        <f t="shared" si="1"/>
        <v>11.117198265999999</v>
      </c>
    </row>
    <row r="33" spans="1:19" ht="15.5" x14ac:dyDescent="0.35">
      <c r="A33" s="1457">
        <v>0</v>
      </c>
      <c r="B33" s="1459" t="s">
        <v>415</v>
      </c>
      <c r="C33" s="1595" t="s">
        <v>415</v>
      </c>
      <c r="D33" s="1455" t="s">
        <v>1586</v>
      </c>
      <c r="E33" s="1596">
        <v>43865</v>
      </c>
      <c r="F33" s="578" t="s">
        <v>1545</v>
      </c>
      <c r="G33" s="1596">
        <f t="shared" si="0"/>
        <v>43865</v>
      </c>
      <c r="H33" s="1597"/>
      <c r="I33" s="1598" t="s">
        <v>1546</v>
      </c>
      <c r="J33" s="1596">
        <v>44596</v>
      </c>
      <c r="K33" s="1597" t="s">
        <v>1546</v>
      </c>
      <c r="L33" s="1598" t="s">
        <v>1546</v>
      </c>
      <c r="M33" s="579">
        <v>0</v>
      </c>
      <c r="N33" s="579">
        <v>0</v>
      </c>
      <c r="O33" s="578"/>
      <c r="P33" s="1292">
        <f t="shared" si="2"/>
        <v>0</v>
      </c>
      <c r="Q33" s="578"/>
      <c r="R33" s="578"/>
      <c r="S33" s="579">
        <f t="shared" si="1"/>
        <v>0</v>
      </c>
    </row>
    <row r="34" spans="1:19" ht="46.5" x14ac:dyDescent="0.3">
      <c r="A34" s="1447">
        <v>8</v>
      </c>
      <c r="B34" s="1456" t="s">
        <v>1594</v>
      </c>
      <c r="C34" s="1591" t="s">
        <v>927</v>
      </c>
      <c r="D34" s="1591" t="s">
        <v>1595</v>
      </c>
      <c r="E34" s="1592">
        <v>43942</v>
      </c>
      <c r="F34" s="1294" t="s">
        <v>1545</v>
      </c>
      <c r="G34" s="1592">
        <f t="shared" si="0"/>
        <v>43942</v>
      </c>
      <c r="H34" s="1593"/>
      <c r="I34" s="1592" t="s">
        <v>1546</v>
      </c>
      <c r="J34" s="1592" t="s">
        <v>1546</v>
      </c>
      <c r="K34" s="1594" t="s">
        <v>1546</v>
      </c>
      <c r="L34" s="1592" t="s">
        <v>1546</v>
      </c>
      <c r="M34" s="1291">
        <v>0</v>
      </c>
      <c r="N34" s="1291">
        <v>0</v>
      </c>
      <c r="O34" s="578"/>
      <c r="P34" s="1292">
        <f t="shared" si="2"/>
        <v>0</v>
      </c>
      <c r="Q34" s="578"/>
      <c r="R34" s="578"/>
      <c r="S34" s="579">
        <f t="shared" si="1"/>
        <v>0</v>
      </c>
    </row>
    <row r="35" spans="1:19" ht="46.5" x14ac:dyDescent="0.3">
      <c r="A35" s="1457">
        <v>8.1</v>
      </c>
      <c r="B35" s="1458" t="s">
        <v>1596</v>
      </c>
      <c r="C35" s="1595" t="s">
        <v>935</v>
      </c>
      <c r="D35" s="1455" t="s">
        <v>1595</v>
      </c>
      <c r="E35" s="1596">
        <v>43942</v>
      </c>
      <c r="F35" s="1294" t="s">
        <v>1545</v>
      </c>
      <c r="G35" s="1596">
        <f t="shared" si="0"/>
        <v>43942</v>
      </c>
      <c r="H35" s="1597"/>
      <c r="I35" s="1598" t="s">
        <v>1546</v>
      </c>
      <c r="J35" s="1596">
        <v>44337</v>
      </c>
      <c r="K35" s="1597" t="s">
        <v>1546</v>
      </c>
      <c r="L35" s="1598" t="s">
        <v>1546</v>
      </c>
      <c r="M35" s="579">
        <v>10.856</v>
      </c>
      <c r="N35" s="579">
        <v>0</v>
      </c>
      <c r="O35" s="578"/>
      <c r="P35" s="1292">
        <f t="shared" si="2"/>
        <v>10.856</v>
      </c>
      <c r="Q35" s="578"/>
      <c r="R35" s="578"/>
      <c r="S35" s="579">
        <f t="shared" si="1"/>
        <v>10.856</v>
      </c>
    </row>
    <row r="36" spans="1:19" ht="15.5" x14ac:dyDescent="0.3">
      <c r="A36" s="1457">
        <v>0</v>
      </c>
      <c r="B36" s="1458" t="s">
        <v>415</v>
      </c>
      <c r="C36" s="1595" t="s">
        <v>415</v>
      </c>
      <c r="D36" s="1455" t="s">
        <v>1595</v>
      </c>
      <c r="E36" s="1596">
        <v>43942</v>
      </c>
      <c r="F36" s="578" t="s">
        <v>1545</v>
      </c>
      <c r="G36" s="1596">
        <f t="shared" si="0"/>
        <v>43942</v>
      </c>
      <c r="H36" s="1597"/>
      <c r="I36" s="1598" t="s">
        <v>1546</v>
      </c>
      <c r="J36" s="1596">
        <v>44337</v>
      </c>
      <c r="K36" s="1597" t="s">
        <v>1546</v>
      </c>
      <c r="L36" s="1598" t="s">
        <v>1546</v>
      </c>
      <c r="M36" s="579">
        <v>0.35</v>
      </c>
      <c r="N36" s="579">
        <v>0</v>
      </c>
      <c r="O36" s="578"/>
      <c r="P36" s="1292">
        <f t="shared" si="2"/>
        <v>0.35</v>
      </c>
      <c r="Q36" s="578"/>
      <c r="R36" s="578"/>
      <c r="S36" s="579">
        <f t="shared" si="1"/>
        <v>0.35</v>
      </c>
    </row>
    <row r="37" spans="1:19" ht="31" x14ac:dyDescent="0.3">
      <c r="A37" s="1447">
        <v>9</v>
      </c>
      <c r="B37" s="1456" t="s">
        <v>1600</v>
      </c>
      <c r="C37" s="1591" t="s">
        <v>927</v>
      </c>
      <c r="D37" s="1591" t="s">
        <v>1601</v>
      </c>
      <c r="E37" s="1592">
        <v>44609</v>
      </c>
      <c r="F37" s="578" t="s">
        <v>1545</v>
      </c>
      <c r="G37" s="1592">
        <f t="shared" si="0"/>
        <v>44609</v>
      </c>
      <c r="H37" s="1593"/>
      <c r="I37" s="1592" t="s">
        <v>1546</v>
      </c>
      <c r="J37" s="1592" t="s">
        <v>1546</v>
      </c>
      <c r="K37" s="1594" t="s">
        <v>1546</v>
      </c>
      <c r="L37" s="1592" t="s">
        <v>1546</v>
      </c>
      <c r="M37" s="1291">
        <v>0</v>
      </c>
      <c r="N37" s="1291">
        <v>0</v>
      </c>
      <c r="O37" s="578"/>
      <c r="P37" s="1292">
        <f t="shared" si="2"/>
        <v>0</v>
      </c>
      <c r="Q37" s="578"/>
      <c r="R37" s="578"/>
      <c r="S37" s="579">
        <f t="shared" si="1"/>
        <v>0</v>
      </c>
    </row>
    <row r="38" spans="1:19" ht="31" x14ac:dyDescent="0.35">
      <c r="A38" s="1457">
        <v>9.1</v>
      </c>
      <c r="B38" s="1459" t="s">
        <v>1602</v>
      </c>
      <c r="C38" s="1595" t="s">
        <v>935</v>
      </c>
      <c r="D38" s="1455" t="s">
        <v>1601</v>
      </c>
      <c r="E38" s="1596">
        <v>44609</v>
      </c>
      <c r="F38" s="578" t="s">
        <v>1545</v>
      </c>
      <c r="G38" s="1596">
        <f t="shared" si="0"/>
        <v>44609</v>
      </c>
      <c r="H38" s="1599"/>
      <c r="I38" s="1598" t="s">
        <v>1546</v>
      </c>
      <c r="J38" s="1596">
        <v>44974</v>
      </c>
      <c r="K38" s="1594" t="s">
        <v>1546</v>
      </c>
      <c r="L38" s="1598" t="s">
        <v>1546</v>
      </c>
      <c r="M38" s="579">
        <v>7.5637999999999996</v>
      </c>
      <c r="N38" s="579">
        <v>0</v>
      </c>
      <c r="O38" s="578"/>
      <c r="P38" s="1292">
        <f t="shared" si="2"/>
        <v>7.5637999999999996</v>
      </c>
      <c r="Q38" s="578"/>
      <c r="R38" s="578"/>
      <c r="S38" s="579">
        <f t="shared" si="1"/>
        <v>7.5637999999999996</v>
      </c>
    </row>
    <row r="39" spans="1:19" ht="31" x14ac:dyDescent="0.35">
      <c r="A39" s="1457" t="s">
        <v>1606</v>
      </c>
      <c r="B39" s="1459" t="s">
        <v>1607</v>
      </c>
      <c r="C39" s="1595">
        <v>0</v>
      </c>
      <c r="D39" s="1455">
        <v>0</v>
      </c>
      <c r="E39" s="1596" t="s">
        <v>1546</v>
      </c>
      <c r="F39" s="578" t="s">
        <v>1545</v>
      </c>
      <c r="G39" s="1596" t="str">
        <f t="shared" si="0"/>
        <v>-</v>
      </c>
      <c r="H39" s="1599"/>
      <c r="I39" s="1598" t="s">
        <v>1546</v>
      </c>
      <c r="J39" s="1596">
        <v>44974</v>
      </c>
      <c r="K39" s="1594" t="s">
        <v>1546</v>
      </c>
      <c r="L39" s="1598">
        <v>45063</v>
      </c>
      <c r="M39" s="579">
        <v>1.4278</v>
      </c>
      <c r="N39" s="579">
        <v>1.41</v>
      </c>
      <c r="O39" s="578"/>
      <c r="P39" s="1292">
        <f t="shared" si="2"/>
        <v>1.7800000000000038E-2</v>
      </c>
      <c r="Q39" s="578"/>
      <c r="R39" s="578"/>
      <c r="S39" s="579">
        <f t="shared" si="1"/>
        <v>1.7800000000000038E-2</v>
      </c>
    </row>
    <row r="40" spans="1:19" ht="15.5" x14ac:dyDescent="0.35">
      <c r="A40" s="1457">
        <v>0</v>
      </c>
      <c r="B40" s="1459" t="s">
        <v>415</v>
      </c>
      <c r="C40" s="1595">
        <v>0</v>
      </c>
      <c r="D40" s="1455">
        <v>0</v>
      </c>
      <c r="E40" s="1596" t="s">
        <v>1546</v>
      </c>
      <c r="F40" s="578" t="s">
        <v>1545</v>
      </c>
      <c r="G40" s="1596" t="str">
        <f t="shared" si="0"/>
        <v>-</v>
      </c>
      <c r="H40" s="1599"/>
      <c r="I40" s="1598" t="s">
        <v>1546</v>
      </c>
      <c r="J40" s="1596" t="s">
        <v>1546</v>
      </c>
      <c r="K40" s="1594" t="s">
        <v>1546</v>
      </c>
      <c r="L40" s="1598" t="s">
        <v>1546</v>
      </c>
      <c r="M40" s="579">
        <v>0</v>
      </c>
      <c r="N40" s="579">
        <v>3.1791899999999998E-2</v>
      </c>
      <c r="O40" s="578"/>
      <c r="P40" s="1292">
        <f t="shared" si="2"/>
        <v>-3.1791899999999998E-2</v>
      </c>
      <c r="Q40" s="578"/>
      <c r="R40" s="578"/>
      <c r="S40" s="579">
        <f t="shared" si="1"/>
        <v>-3.1791899999999998E-2</v>
      </c>
    </row>
    <row r="41" spans="1:19" ht="31" x14ac:dyDescent="0.35">
      <c r="A41" s="1457" t="s">
        <v>1609</v>
      </c>
      <c r="B41" s="1459" t="s">
        <v>1610</v>
      </c>
      <c r="C41" s="1595">
        <v>0</v>
      </c>
      <c r="D41" s="1455">
        <v>0</v>
      </c>
      <c r="E41" s="1596" t="s">
        <v>1546</v>
      </c>
      <c r="F41" s="578" t="s">
        <v>1545</v>
      </c>
      <c r="G41" s="1596" t="str">
        <f t="shared" si="0"/>
        <v>-</v>
      </c>
      <c r="H41" s="1599"/>
      <c r="I41" s="1598" t="s">
        <v>1546</v>
      </c>
      <c r="J41" s="1596">
        <v>44974</v>
      </c>
      <c r="K41" s="1594" t="s">
        <v>1546</v>
      </c>
      <c r="L41" s="1598" t="s">
        <v>1546</v>
      </c>
      <c r="M41" s="579">
        <v>2.0177999999999998</v>
      </c>
      <c r="N41" s="579">
        <v>1.8758976940000001</v>
      </c>
      <c r="O41" s="578"/>
      <c r="P41" s="1292">
        <f t="shared" si="2"/>
        <v>0.14190230599999976</v>
      </c>
      <c r="Q41" s="578"/>
      <c r="R41" s="578"/>
      <c r="S41" s="579">
        <f t="shared" si="1"/>
        <v>0.14190230599999976</v>
      </c>
    </row>
    <row r="42" spans="1:19" ht="15.5" x14ac:dyDescent="0.35">
      <c r="A42" s="1457">
        <v>0</v>
      </c>
      <c r="B42" s="1459" t="s">
        <v>415</v>
      </c>
      <c r="C42" s="1595">
        <v>0</v>
      </c>
      <c r="D42" s="1455">
        <v>0</v>
      </c>
      <c r="E42" s="1596" t="s">
        <v>1546</v>
      </c>
      <c r="F42" s="578" t="s">
        <v>1545</v>
      </c>
      <c r="G42" s="1596" t="str">
        <f t="shared" si="0"/>
        <v>-</v>
      </c>
      <c r="H42" s="1599"/>
      <c r="I42" s="1598" t="s">
        <v>1546</v>
      </c>
      <c r="J42" s="1596" t="s">
        <v>1546</v>
      </c>
      <c r="K42" s="1594" t="s">
        <v>1546</v>
      </c>
      <c r="L42" s="1598" t="s">
        <v>1546</v>
      </c>
      <c r="M42" s="579">
        <v>0</v>
      </c>
      <c r="N42" s="579">
        <v>0</v>
      </c>
      <c r="O42" s="578"/>
      <c r="P42" s="1292">
        <f t="shared" si="2"/>
        <v>0</v>
      </c>
      <c r="Q42" s="578"/>
      <c r="R42" s="578"/>
      <c r="S42" s="579">
        <f t="shared" si="1"/>
        <v>0</v>
      </c>
    </row>
    <row r="43" spans="1:19" ht="46.5" x14ac:dyDescent="0.35">
      <c r="A43" s="1457" t="s">
        <v>1612</v>
      </c>
      <c r="B43" s="1459" t="s">
        <v>1613</v>
      </c>
      <c r="C43" s="1595">
        <v>0</v>
      </c>
      <c r="D43" s="1455">
        <v>0</v>
      </c>
      <c r="E43" s="1596" t="s">
        <v>1546</v>
      </c>
      <c r="F43" s="578" t="s">
        <v>1545</v>
      </c>
      <c r="G43" s="1596" t="str">
        <f t="shared" si="0"/>
        <v>-</v>
      </c>
      <c r="H43" s="1599"/>
      <c r="I43" s="1598" t="s">
        <v>1546</v>
      </c>
      <c r="J43" s="1596">
        <v>44974</v>
      </c>
      <c r="K43" s="1594" t="s">
        <v>1546</v>
      </c>
      <c r="L43" s="1598" t="s">
        <v>1546</v>
      </c>
      <c r="M43" s="579">
        <v>0.88500000000000001</v>
      </c>
      <c r="N43" s="579">
        <v>0.56362350100000003</v>
      </c>
      <c r="O43" s="578"/>
      <c r="P43" s="1292">
        <f t="shared" si="2"/>
        <v>0.32137649899999998</v>
      </c>
      <c r="Q43" s="578"/>
      <c r="R43" s="578"/>
      <c r="S43" s="579">
        <f t="shared" si="1"/>
        <v>0.32137649899999998</v>
      </c>
    </row>
    <row r="44" spans="1:19" ht="15.5" x14ac:dyDescent="0.35">
      <c r="A44" s="1457">
        <v>0</v>
      </c>
      <c r="B44" s="1459" t="s">
        <v>415</v>
      </c>
      <c r="C44" s="1595">
        <v>0</v>
      </c>
      <c r="D44" s="1455">
        <v>0</v>
      </c>
      <c r="E44" s="1596" t="s">
        <v>1546</v>
      </c>
      <c r="F44" s="578" t="s">
        <v>1545</v>
      </c>
      <c r="G44" s="1596" t="str">
        <f t="shared" si="0"/>
        <v>-</v>
      </c>
      <c r="H44" s="1599"/>
      <c r="I44" s="1598" t="s">
        <v>1546</v>
      </c>
      <c r="J44" s="1596" t="s">
        <v>1546</v>
      </c>
      <c r="K44" s="1594" t="s">
        <v>1546</v>
      </c>
      <c r="L44" s="1598" t="s">
        <v>1546</v>
      </c>
      <c r="M44" s="579">
        <v>0</v>
      </c>
      <c r="N44" s="579">
        <v>0</v>
      </c>
      <c r="O44" s="578"/>
      <c r="P44" s="1292">
        <f t="shared" si="2"/>
        <v>0</v>
      </c>
      <c r="Q44" s="578"/>
      <c r="R44" s="578"/>
      <c r="S44" s="579">
        <f t="shared" si="1"/>
        <v>0</v>
      </c>
    </row>
    <row r="45" spans="1:19" ht="46.5" x14ac:dyDescent="0.35">
      <c r="A45" s="1457" t="s">
        <v>1615</v>
      </c>
      <c r="B45" s="1459" t="s">
        <v>1616</v>
      </c>
      <c r="C45" s="1595">
        <v>0</v>
      </c>
      <c r="D45" s="1455">
        <v>0</v>
      </c>
      <c r="E45" s="1596" t="s">
        <v>1546</v>
      </c>
      <c r="F45" s="578" t="s">
        <v>1545</v>
      </c>
      <c r="G45" s="1596" t="str">
        <f t="shared" si="0"/>
        <v>-</v>
      </c>
      <c r="H45" s="1599"/>
      <c r="I45" s="1598" t="s">
        <v>1546</v>
      </c>
      <c r="J45" s="1596">
        <v>44974</v>
      </c>
      <c r="K45" s="1594" t="s">
        <v>1546</v>
      </c>
      <c r="L45" s="1598" t="s">
        <v>1546</v>
      </c>
      <c r="M45" s="579">
        <v>3.2332000000000001</v>
      </c>
      <c r="N45" s="579">
        <v>0</v>
      </c>
      <c r="O45" s="578"/>
      <c r="P45" s="1292">
        <f t="shared" si="2"/>
        <v>3.2332000000000001</v>
      </c>
      <c r="Q45" s="578"/>
      <c r="R45" s="578"/>
      <c r="S45" s="579">
        <f t="shared" si="1"/>
        <v>3.2332000000000001</v>
      </c>
    </row>
    <row r="46" spans="1:19" ht="15.5" x14ac:dyDescent="0.35">
      <c r="A46" s="1457">
        <v>9.1999999999999993</v>
      </c>
      <c r="B46" s="1459" t="s">
        <v>1618</v>
      </c>
      <c r="C46" s="1595" t="s">
        <v>935</v>
      </c>
      <c r="D46" s="1455" t="s">
        <v>1601</v>
      </c>
      <c r="E46" s="1596">
        <v>44609</v>
      </c>
      <c r="F46" s="578" t="s">
        <v>1545</v>
      </c>
      <c r="G46" s="1596">
        <f t="shared" si="0"/>
        <v>44609</v>
      </c>
      <c r="H46" s="1599"/>
      <c r="I46" s="1598" t="s">
        <v>1546</v>
      </c>
      <c r="J46" s="1596">
        <v>44974</v>
      </c>
      <c r="K46" s="1594" t="s">
        <v>1546</v>
      </c>
      <c r="L46" s="1598">
        <v>45163</v>
      </c>
      <c r="M46" s="579">
        <v>1.0973999999999999</v>
      </c>
      <c r="N46" s="579">
        <v>1.0382794</v>
      </c>
      <c r="O46" s="578"/>
      <c r="P46" s="1292">
        <f t="shared" si="2"/>
        <v>5.9120599999999968E-2</v>
      </c>
      <c r="Q46" s="578"/>
      <c r="R46" s="578"/>
      <c r="S46" s="579">
        <f t="shared" si="1"/>
        <v>5.9120599999999968E-2</v>
      </c>
    </row>
    <row r="47" spans="1:19" ht="46.5" x14ac:dyDescent="0.35">
      <c r="A47" s="1457">
        <v>9.3000000000000007</v>
      </c>
      <c r="B47" s="1459" t="s">
        <v>1621</v>
      </c>
      <c r="C47" s="1595" t="s">
        <v>935</v>
      </c>
      <c r="D47" s="1455" t="s">
        <v>1601</v>
      </c>
      <c r="E47" s="1596">
        <v>44609</v>
      </c>
      <c r="F47" s="578" t="s">
        <v>1545</v>
      </c>
      <c r="G47" s="1596">
        <f t="shared" si="0"/>
        <v>44609</v>
      </c>
      <c r="H47" s="1599"/>
      <c r="I47" s="1598" t="s">
        <v>1546</v>
      </c>
      <c r="J47" s="1596">
        <v>44974</v>
      </c>
      <c r="K47" s="1594" t="s">
        <v>1546</v>
      </c>
      <c r="L47" s="1598" t="s">
        <v>1546</v>
      </c>
      <c r="M47" s="579">
        <v>1.5458000000000001</v>
      </c>
      <c r="N47" s="579">
        <v>0</v>
      </c>
      <c r="O47" s="578"/>
      <c r="P47" s="1292">
        <f t="shared" si="2"/>
        <v>1.5458000000000001</v>
      </c>
      <c r="Q47" s="578"/>
      <c r="R47" s="578"/>
      <c r="S47" s="579">
        <f t="shared" si="1"/>
        <v>1.5458000000000001</v>
      </c>
    </row>
    <row r="48" spans="1:19" ht="31" x14ac:dyDescent="0.35">
      <c r="A48" s="1457">
        <v>9.4</v>
      </c>
      <c r="B48" s="1459" t="s">
        <v>1624</v>
      </c>
      <c r="C48" s="1595">
        <v>0</v>
      </c>
      <c r="D48" s="1455" t="s">
        <v>1601</v>
      </c>
      <c r="E48" s="1596">
        <v>44609</v>
      </c>
      <c r="F48" s="1295" t="s">
        <v>1545</v>
      </c>
      <c r="G48" s="1596">
        <f t="shared" si="0"/>
        <v>44609</v>
      </c>
      <c r="H48" s="1599"/>
      <c r="I48" s="1596" t="s">
        <v>1546</v>
      </c>
      <c r="J48" s="1596" t="s">
        <v>1546</v>
      </c>
      <c r="K48" s="1594" t="s">
        <v>1546</v>
      </c>
      <c r="L48" s="1596" t="s">
        <v>1546</v>
      </c>
      <c r="M48" s="579">
        <v>0</v>
      </c>
      <c r="N48" s="579">
        <v>0</v>
      </c>
      <c r="O48" s="578"/>
      <c r="P48" s="1292">
        <f t="shared" si="2"/>
        <v>0</v>
      </c>
      <c r="Q48" s="578"/>
      <c r="R48" s="578"/>
      <c r="S48" s="579">
        <f t="shared" si="1"/>
        <v>0</v>
      </c>
    </row>
    <row r="49" spans="1:19" ht="31" x14ac:dyDescent="0.35">
      <c r="A49" s="1457">
        <v>9.5</v>
      </c>
      <c r="B49" s="1459" t="s">
        <v>1626</v>
      </c>
      <c r="C49" s="1595" t="s">
        <v>935</v>
      </c>
      <c r="D49" s="1455" t="s">
        <v>1601</v>
      </c>
      <c r="E49" s="1596">
        <v>44609</v>
      </c>
      <c r="F49" s="578" t="s">
        <v>1545</v>
      </c>
      <c r="G49" s="1596">
        <f t="shared" si="0"/>
        <v>44609</v>
      </c>
      <c r="H49" s="1599"/>
      <c r="I49" s="1598" t="s">
        <v>1546</v>
      </c>
      <c r="J49" s="1596">
        <v>44974</v>
      </c>
      <c r="K49" s="1594" t="s">
        <v>1546</v>
      </c>
      <c r="L49" s="1598">
        <v>45382</v>
      </c>
      <c r="M49" s="579">
        <v>1.5104</v>
      </c>
      <c r="N49" s="579">
        <v>1.3037510000000001</v>
      </c>
      <c r="O49" s="578"/>
      <c r="P49" s="1292">
        <f t="shared" si="2"/>
        <v>0.20664899999999986</v>
      </c>
      <c r="Q49" s="578"/>
      <c r="R49" s="578"/>
      <c r="S49" s="579">
        <f t="shared" si="1"/>
        <v>0.20664899999999986</v>
      </c>
    </row>
    <row r="50" spans="1:19" ht="46.5" x14ac:dyDescent="0.3">
      <c r="A50" s="1447">
        <v>10</v>
      </c>
      <c r="B50" s="1456" t="s">
        <v>1629</v>
      </c>
      <c r="C50" s="1591" t="s">
        <v>927</v>
      </c>
      <c r="D50" s="1591" t="s">
        <v>1630</v>
      </c>
      <c r="E50" s="1592">
        <v>44669</v>
      </c>
      <c r="F50" s="1294" t="s">
        <v>1545</v>
      </c>
      <c r="G50" s="1592">
        <f t="shared" si="0"/>
        <v>44669</v>
      </c>
      <c r="H50" s="1593"/>
      <c r="I50" s="1592" t="s">
        <v>1546</v>
      </c>
      <c r="J50" s="1592" t="s">
        <v>1546</v>
      </c>
      <c r="K50" s="1594" t="s">
        <v>1546</v>
      </c>
      <c r="L50" s="1592" t="s">
        <v>1546</v>
      </c>
      <c r="M50" s="1291">
        <v>0</v>
      </c>
      <c r="N50" s="1291">
        <v>0</v>
      </c>
      <c r="O50" s="578"/>
      <c r="P50" s="1292">
        <f t="shared" si="2"/>
        <v>0</v>
      </c>
      <c r="Q50" s="578"/>
      <c r="R50" s="578"/>
      <c r="S50" s="579">
        <f t="shared" si="1"/>
        <v>0</v>
      </c>
    </row>
    <row r="51" spans="1:19" ht="46.5" x14ac:dyDescent="0.35">
      <c r="A51" s="1457">
        <v>10.1</v>
      </c>
      <c r="B51" s="1459" t="s">
        <v>1629</v>
      </c>
      <c r="C51" s="1595" t="s">
        <v>935</v>
      </c>
      <c r="D51" s="1455" t="s">
        <v>1630</v>
      </c>
      <c r="E51" s="1596">
        <v>44669</v>
      </c>
      <c r="F51" s="1294" t="s">
        <v>1545</v>
      </c>
      <c r="G51" s="1596">
        <f t="shared" si="0"/>
        <v>44669</v>
      </c>
      <c r="H51" s="1597"/>
      <c r="I51" s="1598" t="s">
        <v>1546</v>
      </c>
      <c r="J51" s="1596">
        <v>45034</v>
      </c>
      <c r="K51" s="1597" t="s">
        <v>1546</v>
      </c>
      <c r="L51" s="1598" t="s">
        <v>1546</v>
      </c>
      <c r="M51" s="579">
        <v>36.43</v>
      </c>
      <c r="N51" s="579">
        <v>0</v>
      </c>
      <c r="O51" s="578"/>
      <c r="P51" s="1292">
        <f t="shared" si="2"/>
        <v>36.43</v>
      </c>
      <c r="Q51" s="578"/>
      <c r="R51" s="578"/>
      <c r="S51" s="579">
        <f t="shared" si="1"/>
        <v>36.43</v>
      </c>
    </row>
    <row r="52" spans="1:19" ht="28.5" x14ac:dyDescent="0.35">
      <c r="A52" s="1457">
        <v>0</v>
      </c>
      <c r="B52" s="1459" t="s">
        <v>415</v>
      </c>
      <c r="C52" s="1595" t="s">
        <v>415</v>
      </c>
      <c r="D52" s="1455" t="s">
        <v>1630</v>
      </c>
      <c r="E52" s="1596">
        <v>44669</v>
      </c>
      <c r="F52" s="1294" t="s">
        <v>1545</v>
      </c>
      <c r="G52" s="1596">
        <f t="shared" si="0"/>
        <v>44669</v>
      </c>
      <c r="H52" s="1597"/>
      <c r="I52" s="1598" t="s">
        <v>1546</v>
      </c>
      <c r="J52" s="1596">
        <v>45034</v>
      </c>
      <c r="K52" s="1597" t="s">
        <v>1546</v>
      </c>
      <c r="L52" s="1598" t="s">
        <v>1546</v>
      </c>
      <c r="M52" s="579">
        <v>0.47</v>
      </c>
      <c r="N52" s="579">
        <v>0</v>
      </c>
      <c r="O52" s="578"/>
      <c r="P52" s="1292">
        <f t="shared" si="2"/>
        <v>0.47</v>
      </c>
      <c r="Q52" s="578"/>
      <c r="R52" s="578"/>
      <c r="S52" s="579">
        <f t="shared" si="1"/>
        <v>0.47</v>
      </c>
    </row>
    <row r="53" spans="1:19" ht="31" x14ac:dyDescent="0.3">
      <c r="A53" s="1447" t="s">
        <v>1633</v>
      </c>
      <c r="B53" s="1456" t="s">
        <v>1634</v>
      </c>
      <c r="C53" s="1591" t="s">
        <v>927</v>
      </c>
      <c r="D53" s="1591" t="s">
        <v>1635</v>
      </c>
      <c r="E53" s="1592">
        <v>43052</v>
      </c>
      <c r="F53" s="1294" t="s">
        <v>1545</v>
      </c>
      <c r="G53" s="1592">
        <f t="shared" si="0"/>
        <v>43052</v>
      </c>
      <c r="H53" s="1593"/>
      <c r="I53" s="1592" t="s">
        <v>1546</v>
      </c>
      <c r="J53" s="1592" t="s">
        <v>1546</v>
      </c>
      <c r="K53" s="1594" t="s">
        <v>1546</v>
      </c>
      <c r="L53" s="1592" t="s">
        <v>1546</v>
      </c>
      <c r="M53" s="1291">
        <v>0</v>
      </c>
      <c r="N53" s="1291">
        <v>0</v>
      </c>
      <c r="O53" s="578"/>
      <c r="P53" s="1292">
        <f t="shared" si="2"/>
        <v>0</v>
      </c>
      <c r="Q53" s="578"/>
      <c r="R53" s="578"/>
      <c r="S53" s="579">
        <f t="shared" si="1"/>
        <v>0</v>
      </c>
    </row>
    <row r="54" spans="1:19" ht="31" x14ac:dyDescent="0.35">
      <c r="A54" s="1457" t="s">
        <v>1636</v>
      </c>
      <c r="B54" s="1459" t="s">
        <v>1637</v>
      </c>
      <c r="C54" s="1595" t="s">
        <v>935</v>
      </c>
      <c r="D54" s="1455" t="s">
        <v>1635</v>
      </c>
      <c r="E54" s="1596">
        <v>43052</v>
      </c>
      <c r="F54" s="1294" t="s">
        <v>1545</v>
      </c>
      <c r="G54" s="1596">
        <f t="shared" si="0"/>
        <v>43052</v>
      </c>
      <c r="H54" s="1599"/>
      <c r="I54" s="1596">
        <v>44622</v>
      </c>
      <c r="J54" s="1596" t="s">
        <v>1546</v>
      </c>
      <c r="K54" s="1597" t="s">
        <v>1546</v>
      </c>
      <c r="L54" s="1598">
        <v>44984</v>
      </c>
      <c r="M54" s="579">
        <v>2.5</v>
      </c>
      <c r="N54" s="579">
        <v>2.1846524</v>
      </c>
      <c r="O54" s="578"/>
      <c r="P54" s="1292">
        <f t="shared" si="2"/>
        <v>0.31534759999999995</v>
      </c>
      <c r="Q54" s="578"/>
      <c r="R54" s="578"/>
      <c r="S54" s="579">
        <f t="shared" si="1"/>
        <v>0.31534759999999995</v>
      </c>
    </row>
    <row r="55" spans="1:19" ht="15.5" x14ac:dyDescent="0.3">
      <c r="A55" s="1457">
        <v>0</v>
      </c>
      <c r="B55" s="1460" t="s">
        <v>415</v>
      </c>
      <c r="C55" s="1595" t="s">
        <v>415</v>
      </c>
      <c r="D55" s="1455" t="s">
        <v>1635</v>
      </c>
      <c r="E55" s="1596">
        <v>43052</v>
      </c>
      <c r="F55" s="578" t="s">
        <v>1545</v>
      </c>
      <c r="G55" s="1596">
        <f t="shared" si="0"/>
        <v>43052</v>
      </c>
      <c r="H55" s="1599"/>
      <c r="I55" s="1596">
        <v>44622</v>
      </c>
      <c r="J55" s="1596" t="s">
        <v>1546</v>
      </c>
      <c r="K55" s="1597" t="s">
        <v>1546</v>
      </c>
      <c r="L55" s="1598" t="s">
        <v>1546</v>
      </c>
      <c r="M55" s="579">
        <v>0</v>
      </c>
      <c r="N55" s="579">
        <v>4.2562000000000003E-2</v>
      </c>
      <c r="O55" s="578"/>
      <c r="P55" s="1292">
        <f t="shared" si="2"/>
        <v>-4.2562000000000003E-2</v>
      </c>
      <c r="Q55" s="578"/>
      <c r="R55" s="578"/>
      <c r="S55" s="579">
        <f t="shared" si="1"/>
        <v>-4.2562000000000003E-2</v>
      </c>
    </row>
    <row r="56" spans="1:19" ht="31" x14ac:dyDescent="0.3">
      <c r="A56" s="1447" t="s">
        <v>1640</v>
      </c>
      <c r="B56" s="1456" t="s">
        <v>1641</v>
      </c>
      <c r="C56" s="1591" t="s">
        <v>927</v>
      </c>
      <c r="D56" s="1591" t="s">
        <v>1642</v>
      </c>
      <c r="E56" s="1592">
        <v>43137</v>
      </c>
      <c r="F56" s="578" t="s">
        <v>1545</v>
      </c>
      <c r="G56" s="1592">
        <f t="shared" si="0"/>
        <v>43137</v>
      </c>
      <c r="H56" s="1593"/>
      <c r="I56" s="1592" t="s">
        <v>1546</v>
      </c>
      <c r="J56" s="1592" t="s">
        <v>1546</v>
      </c>
      <c r="K56" s="1593" t="s">
        <v>1546</v>
      </c>
      <c r="L56" s="1592" t="s">
        <v>1546</v>
      </c>
      <c r="M56" s="1291">
        <v>0</v>
      </c>
      <c r="N56" s="1291">
        <v>0</v>
      </c>
      <c r="O56" s="578"/>
      <c r="P56" s="1292">
        <f t="shared" si="2"/>
        <v>0</v>
      </c>
      <c r="Q56" s="578"/>
      <c r="R56" s="578"/>
      <c r="S56" s="579">
        <f t="shared" si="1"/>
        <v>0</v>
      </c>
    </row>
    <row r="57" spans="1:19" ht="31" x14ac:dyDescent="0.35">
      <c r="A57" s="1457" t="s">
        <v>1643</v>
      </c>
      <c r="B57" s="1459" t="s">
        <v>1644</v>
      </c>
      <c r="C57" s="1595" t="s">
        <v>935</v>
      </c>
      <c r="D57" s="1455" t="s">
        <v>1642</v>
      </c>
      <c r="E57" s="1596">
        <v>43137</v>
      </c>
      <c r="F57" s="578" t="s">
        <v>1545</v>
      </c>
      <c r="G57" s="1596">
        <f t="shared" si="0"/>
        <v>43137</v>
      </c>
      <c r="H57" s="1597"/>
      <c r="I57" s="1596" t="s">
        <v>1546</v>
      </c>
      <c r="J57" s="1596" t="s">
        <v>1546</v>
      </c>
      <c r="K57" s="1597" t="s">
        <v>1546</v>
      </c>
      <c r="L57" s="1596" t="s">
        <v>1546</v>
      </c>
      <c r="M57" s="579">
        <v>0.94399999999999995</v>
      </c>
      <c r="N57" s="579">
        <v>0</v>
      </c>
      <c r="O57" s="578"/>
      <c r="P57" s="1292">
        <f t="shared" si="2"/>
        <v>0.94399999999999995</v>
      </c>
      <c r="Q57" s="578"/>
      <c r="R57" s="578"/>
      <c r="S57" s="579">
        <f t="shared" si="1"/>
        <v>0.94399999999999995</v>
      </c>
    </row>
    <row r="58" spans="1:19" ht="15.5" x14ac:dyDescent="0.35">
      <c r="A58" s="1457">
        <v>0</v>
      </c>
      <c r="B58" s="1459" t="s">
        <v>415</v>
      </c>
      <c r="C58" s="1595" t="s">
        <v>415</v>
      </c>
      <c r="D58" s="1455" t="s">
        <v>1642</v>
      </c>
      <c r="E58" s="1596">
        <v>43137</v>
      </c>
      <c r="F58" s="578" t="s">
        <v>1545</v>
      </c>
      <c r="G58" s="1596">
        <f t="shared" si="0"/>
        <v>43137</v>
      </c>
      <c r="H58" s="1597"/>
      <c r="I58" s="1596" t="s">
        <v>1546</v>
      </c>
      <c r="J58" s="1596" t="s">
        <v>1546</v>
      </c>
      <c r="K58" s="1597" t="s">
        <v>1546</v>
      </c>
      <c r="L58" s="1596" t="s">
        <v>1546</v>
      </c>
      <c r="M58" s="579">
        <v>0</v>
      </c>
      <c r="N58" s="579">
        <v>0</v>
      </c>
      <c r="O58" s="578"/>
      <c r="P58" s="1292">
        <f t="shared" si="2"/>
        <v>0</v>
      </c>
      <c r="Q58" s="578"/>
      <c r="R58" s="578"/>
      <c r="S58" s="579">
        <f t="shared" si="1"/>
        <v>0</v>
      </c>
    </row>
    <row r="59" spans="1:19" ht="31" x14ac:dyDescent="0.3">
      <c r="A59" s="1289" t="s">
        <v>1645</v>
      </c>
      <c r="B59" s="1352" t="s">
        <v>1646</v>
      </c>
      <c r="C59" s="1591" t="s">
        <v>927</v>
      </c>
      <c r="D59" s="1591" t="s">
        <v>1647</v>
      </c>
      <c r="E59" s="1592">
        <v>44604</v>
      </c>
      <c r="F59" s="578" t="s">
        <v>1545</v>
      </c>
      <c r="G59" s="1592">
        <f t="shared" si="0"/>
        <v>44604</v>
      </c>
      <c r="H59" s="1593"/>
      <c r="I59" s="1592" t="s">
        <v>1546</v>
      </c>
      <c r="J59" s="1592" t="s">
        <v>1546</v>
      </c>
      <c r="K59" s="1593" t="s">
        <v>1546</v>
      </c>
      <c r="L59" s="1592" t="s">
        <v>1546</v>
      </c>
      <c r="M59" s="1291">
        <v>0</v>
      </c>
      <c r="N59" s="1291">
        <v>0</v>
      </c>
      <c r="O59" s="578"/>
      <c r="P59" s="1292">
        <f t="shared" si="2"/>
        <v>0</v>
      </c>
      <c r="Q59" s="578"/>
      <c r="R59" s="578"/>
      <c r="S59" s="579">
        <f t="shared" si="1"/>
        <v>0</v>
      </c>
    </row>
    <row r="60" spans="1:19" ht="31" x14ac:dyDescent="0.3">
      <c r="A60" s="1293" t="s">
        <v>1648</v>
      </c>
      <c r="B60" s="1355" t="s">
        <v>1646</v>
      </c>
      <c r="C60" s="1595" t="s">
        <v>935</v>
      </c>
      <c r="D60" s="1455" t="s">
        <v>1647</v>
      </c>
      <c r="E60" s="1596">
        <v>44604</v>
      </c>
      <c r="F60" s="578" t="s">
        <v>1545</v>
      </c>
      <c r="G60" s="1596">
        <f t="shared" si="0"/>
        <v>44604</v>
      </c>
      <c r="H60" s="1597"/>
      <c r="I60" s="1596" t="s">
        <v>1546</v>
      </c>
      <c r="J60" s="1596" t="s">
        <v>1546</v>
      </c>
      <c r="K60" s="1597" t="s">
        <v>1546</v>
      </c>
      <c r="L60" s="1596" t="s">
        <v>1546</v>
      </c>
      <c r="M60" s="579">
        <v>54.24</v>
      </c>
      <c r="N60" s="579">
        <v>0</v>
      </c>
      <c r="O60" s="578"/>
      <c r="P60" s="1292">
        <f t="shared" si="2"/>
        <v>54.24</v>
      </c>
      <c r="Q60" s="578"/>
      <c r="R60" s="578"/>
      <c r="S60" s="579">
        <f t="shared" si="1"/>
        <v>54.24</v>
      </c>
    </row>
    <row r="61" spans="1:19" ht="15.5" x14ac:dyDescent="0.3">
      <c r="A61" s="1385">
        <v>0</v>
      </c>
      <c r="B61" s="1355" t="s">
        <v>415</v>
      </c>
      <c r="C61" s="1595" t="s">
        <v>415</v>
      </c>
      <c r="D61" s="1455" t="s">
        <v>1647</v>
      </c>
      <c r="E61" s="1596">
        <v>44604</v>
      </c>
      <c r="F61" s="578" t="s">
        <v>1545</v>
      </c>
      <c r="G61" s="1596">
        <f t="shared" si="0"/>
        <v>44604</v>
      </c>
      <c r="H61" s="1597"/>
      <c r="I61" s="1596" t="s">
        <v>1546</v>
      </c>
      <c r="J61" s="1596" t="s">
        <v>1546</v>
      </c>
      <c r="K61" s="1597" t="s">
        <v>1546</v>
      </c>
      <c r="L61" s="1596" t="s">
        <v>1546</v>
      </c>
      <c r="M61" s="579">
        <v>2.76</v>
      </c>
      <c r="N61" s="579">
        <v>0</v>
      </c>
      <c r="O61" s="578"/>
      <c r="P61" s="1292">
        <f t="shared" si="2"/>
        <v>2.76</v>
      </c>
      <c r="Q61" s="578"/>
      <c r="R61" s="578"/>
      <c r="S61" s="579">
        <f t="shared" si="1"/>
        <v>2.76</v>
      </c>
    </row>
    <row r="62" spans="1:19" ht="31" x14ac:dyDescent="0.3">
      <c r="A62" s="1289" t="s">
        <v>1649</v>
      </c>
      <c r="B62" s="1352" t="s">
        <v>1650</v>
      </c>
      <c r="C62" s="1591" t="s">
        <v>927</v>
      </c>
      <c r="D62" s="1591" t="s">
        <v>1651</v>
      </c>
      <c r="E62" s="1592">
        <v>45232</v>
      </c>
      <c r="F62" s="578" t="s">
        <v>1545</v>
      </c>
      <c r="G62" s="1592">
        <f t="shared" si="0"/>
        <v>45232</v>
      </c>
      <c r="H62" s="1593"/>
      <c r="I62" s="1592" t="s">
        <v>1546</v>
      </c>
      <c r="J62" s="1592" t="s">
        <v>1546</v>
      </c>
      <c r="K62" s="1593" t="s">
        <v>1546</v>
      </c>
      <c r="L62" s="1592" t="s">
        <v>1546</v>
      </c>
      <c r="M62" s="1291">
        <v>0</v>
      </c>
      <c r="N62" s="1291">
        <v>0</v>
      </c>
      <c r="O62" s="578"/>
      <c r="P62" s="1292">
        <f t="shared" si="2"/>
        <v>0</v>
      </c>
      <c r="Q62" s="578"/>
      <c r="R62" s="578"/>
      <c r="S62" s="579">
        <f t="shared" si="1"/>
        <v>0</v>
      </c>
    </row>
    <row r="63" spans="1:19" ht="31" x14ac:dyDescent="0.3">
      <c r="A63" s="1293" t="s">
        <v>1652</v>
      </c>
      <c r="B63" s="1355" t="s">
        <v>1650</v>
      </c>
      <c r="C63" s="1595" t="s">
        <v>935</v>
      </c>
      <c r="D63" s="1455" t="s">
        <v>1651</v>
      </c>
      <c r="E63" s="1596">
        <v>45232</v>
      </c>
      <c r="F63" s="578" t="s">
        <v>1545</v>
      </c>
      <c r="G63" s="1596">
        <f t="shared" si="0"/>
        <v>45232</v>
      </c>
      <c r="H63" s="1597"/>
      <c r="I63" s="1596" t="s">
        <v>1546</v>
      </c>
      <c r="J63" s="1596" t="s">
        <v>1546</v>
      </c>
      <c r="K63" s="1597" t="s">
        <v>1546</v>
      </c>
      <c r="L63" s="1596" t="s">
        <v>1546</v>
      </c>
      <c r="M63" s="579">
        <v>66.009</v>
      </c>
      <c r="N63" s="579">
        <v>0</v>
      </c>
      <c r="O63" s="578"/>
      <c r="P63" s="1292">
        <f t="shared" si="2"/>
        <v>66.009</v>
      </c>
      <c r="Q63" s="578"/>
      <c r="R63" s="578"/>
      <c r="S63" s="579">
        <f t="shared" si="1"/>
        <v>66.009</v>
      </c>
    </row>
    <row r="64" spans="1:19" ht="15.5" x14ac:dyDescent="0.3">
      <c r="A64" s="1385">
        <v>0</v>
      </c>
      <c r="B64" s="1355" t="s">
        <v>415</v>
      </c>
      <c r="C64" s="1595" t="s">
        <v>415</v>
      </c>
      <c r="D64" s="1455" t="s">
        <v>1651</v>
      </c>
      <c r="E64" s="1596">
        <v>45232</v>
      </c>
      <c r="F64" s="578" t="s">
        <v>1545</v>
      </c>
      <c r="G64" s="1596">
        <f t="shared" si="0"/>
        <v>45232</v>
      </c>
      <c r="H64" s="1597"/>
      <c r="I64" s="1596" t="s">
        <v>1546</v>
      </c>
      <c r="J64" s="1596" t="s">
        <v>1546</v>
      </c>
      <c r="K64" s="1597" t="s">
        <v>1546</v>
      </c>
      <c r="L64" s="1596" t="s">
        <v>1546</v>
      </c>
      <c r="M64" s="579">
        <v>3.3</v>
      </c>
      <c r="N64" s="579">
        <v>0</v>
      </c>
      <c r="O64" s="578"/>
      <c r="P64" s="1292">
        <f t="shared" si="2"/>
        <v>3.3</v>
      </c>
      <c r="Q64" s="578"/>
      <c r="R64" s="578"/>
      <c r="S64" s="579">
        <f t="shared" si="1"/>
        <v>3.3</v>
      </c>
    </row>
  </sheetData>
  <autoFilter ref="S1:S64" xr:uid="{00000000-0009-0000-0000-000012000000}"/>
  <mergeCells count="18">
    <mergeCell ref="N5:N6"/>
    <mergeCell ref="O5:S5"/>
    <mergeCell ref="G4:I4"/>
    <mergeCell ref="J4:L4"/>
    <mergeCell ref="M4:S4"/>
    <mergeCell ref="G5:G6"/>
    <mergeCell ref="H5:H6"/>
    <mergeCell ref="I5:I6"/>
    <mergeCell ref="J5:J6"/>
    <mergeCell ref="K5:K6"/>
    <mergeCell ref="L5:L6"/>
    <mergeCell ref="M5:M6"/>
    <mergeCell ref="F4:F6"/>
    <mergeCell ref="A4:A6"/>
    <mergeCell ref="B4:B6"/>
    <mergeCell ref="C4:C6"/>
    <mergeCell ref="D4:D6"/>
    <mergeCell ref="E4:E6"/>
  </mergeCells>
  <conditionalFormatting sqref="E11 D38:E49 G38:G49 I38:J49 L38:L49">
    <cfRule type="containsText" dxfId="1053" priority="226" operator="containsText" text="DPR not submitted">
      <formula>NOT(ISERROR(SEARCH("DPR not submitted",D11)))</formula>
    </cfRule>
    <cfRule type="containsText" dxfId="1052" priority="227" operator="containsText" text="Yet to be approved">
      <formula>NOT(ISERROR(SEARCH("Yet to be approved",D11)))</formula>
    </cfRule>
  </conditionalFormatting>
  <conditionalFormatting sqref="G11">
    <cfRule type="containsText" dxfId="1051" priority="170" operator="containsText" text="DPR not submitted">
      <formula>NOT(ISERROR(SEARCH("DPR not submitted",G11)))</formula>
    </cfRule>
    <cfRule type="containsText" dxfId="1050" priority="171" operator="containsText" text="Yet to be approved">
      <formula>NOT(ISERROR(SEARCH("Yet to be approved",G11)))</formula>
    </cfRule>
  </conditionalFormatting>
  <conditionalFormatting sqref="H11">
    <cfRule type="containsText" dxfId="1049" priority="150" operator="containsText" text="DPR not submitted">
      <formula>NOT(ISERROR(SEARCH("DPR not submitted",H11)))</formula>
    </cfRule>
    <cfRule type="containsText" dxfId="1048" priority="151" operator="containsText" text="Yet to be approved">
      <formula>NOT(ISERROR(SEARCH("Yet to be approved",H11)))</formula>
    </cfRule>
  </conditionalFormatting>
  <conditionalFormatting sqref="I11">
    <cfRule type="containsText" dxfId="1047" priority="132" operator="containsText" text="DPR not submitted">
      <formula>NOT(ISERROR(SEARCH("DPR not submitted",I11)))</formula>
    </cfRule>
    <cfRule type="containsText" dxfId="1046" priority="133" operator="containsText" text="Yet to be approved">
      <formula>NOT(ISERROR(SEARCH("Yet to be approved",I11)))</formula>
    </cfRule>
  </conditionalFormatting>
  <conditionalFormatting sqref="J11">
    <cfRule type="containsText" dxfId="1045" priority="112" operator="containsText" text="DPR not submitted">
      <formula>NOT(ISERROR(SEARCH("DPR not submitted",J11)))</formula>
    </cfRule>
    <cfRule type="containsText" dxfId="1044" priority="113" operator="containsText" text="Yet to be approved">
      <formula>NOT(ISERROR(SEARCH("Yet to be approved",J11)))</formula>
    </cfRule>
  </conditionalFormatting>
  <conditionalFormatting sqref="L11">
    <cfRule type="containsText" dxfId="1043" priority="92" operator="containsText" text="DPR not submitted">
      <formula>NOT(ISERROR(SEARCH("DPR not submitted",L11)))</formula>
    </cfRule>
    <cfRule type="containsText" dxfId="1042" priority="93" operator="containsText" text="Yet to be approved">
      <formula>NOT(ISERROR(SEARCH("Yet to be approved",L11)))</formula>
    </cfRule>
  </conditionalFormatting>
  <conditionalFormatting sqref="D12">
    <cfRule type="containsText" dxfId="1041" priority="204" operator="containsText" text="DPR not submitted">
      <formula>NOT(ISERROR(SEARCH("DPR not submitted",D12)))</formula>
    </cfRule>
    <cfRule type="containsText" dxfId="1040" priority="205" operator="containsText" text="Yet to be approved">
      <formula>NOT(ISERROR(SEARCH("Yet to be approved",D12)))</formula>
    </cfRule>
  </conditionalFormatting>
  <conditionalFormatting sqref="E12">
    <cfRule type="containsText" dxfId="1039" priority="206" operator="containsText" text="DPR not submitted">
      <formula>NOT(ISERROR(SEARCH("DPR not submitted",E12)))</formula>
    </cfRule>
    <cfRule type="containsText" dxfId="1038" priority="207" operator="containsText" text="Yet to be approved">
      <formula>NOT(ISERROR(SEARCH("Yet to be approved",E12)))</formula>
    </cfRule>
  </conditionalFormatting>
  <conditionalFormatting sqref="G12">
    <cfRule type="containsText" dxfId="1037" priority="168" operator="containsText" text="DPR not submitted">
      <formula>NOT(ISERROR(SEARCH("DPR not submitted",G12)))</formula>
    </cfRule>
    <cfRule type="containsText" dxfId="1036" priority="169" operator="containsText" text="Yet to be approved">
      <formula>NOT(ISERROR(SEARCH("Yet to be approved",G12)))</formula>
    </cfRule>
  </conditionalFormatting>
  <conditionalFormatting sqref="H12">
    <cfRule type="containsText" dxfId="1035" priority="23" operator="containsText" text="DPR not submitted">
      <formula>NOT(ISERROR(SEARCH("DPR not submitted",H12)))</formula>
    </cfRule>
    <cfRule type="containsText" dxfId="1034" priority="24" operator="containsText" text="Yet to be approved">
      <formula>NOT(ISERROR(SEARCH("Yet to be approved",H12)))</formula>
    </cfRule>
  </conditionalFormatting>
  <conditionalFormatting sqref="I12">
    <cfRule type="containsText" dxfId="1033" priority="130" operator="containsText" text="DPR not submitted">
      <formula>NOT(ISERROR(SEARCH("DPR not submitted",I12)))</formula>
    </cfRule>
    <cfRule type="containsText" dxfId="1032" priority="131" operator="containsText" text="Yet to be approved">
      <formula>NOT(ISERROR(SEARCH("Yet to be approved",I12)))</formula>
    </cfRule>
  </conditionalFormatting>
  <conditionalFormatting sqref="J12">
    <cfRule type="containsText" dxfId="1031" priority="110" operator="containsText" text="DPR not submitted">
      <formula>NOT(ISERROR(SEARCH("DPR not submitted",J12)))</formula>
    </cfRule>
    <cfRule type="containsText" dxfId="1030" priority="111" operator="containsText" text="Yet to be approved">
      <formula>NOT(ISERROR(SEARCH("Yet to be approved",J12)))</formula>
    </cfRule>
  </conditionalFormatting>
  <conditionalFormatting sqref="L12">
    <cfRule type="containsText" dxfId="1029" priority="90" operator="containsText" text="DPR not submitted">
      <formula>NOT(ISERROR(SEARCH("DPR not submitted",L12)))</formula>
    </cfRule>
    <cfRule type="containsText" dxfId="1028" priority="91" operator="containsText" text="Yet to be approved">
      <formula>NOT(ISERROR(SEARCH("Yet to be approved",L12)))</formula>
    </cfRule>
  </conditionalFormatting>
  <conditionalFormatting sqref="D13">
    <cfRule type="containsText" dxfId="1027" priority="222" operator="containsText" text="DPR not submitted">
      <formula>NOT(ISERROR(SEARCH("DPR not submitted",D13)))</formula>
    </cfRule>
    <cfRule type="containsText" dxfId="1026" priority="223" operator="containsText" text="Yet to be approved">
      <formula>NOT(ISERROR(SEARCH("Yet to be approved",D13)))</formula>
    </cfRule>
  </conditionalFormatting>
  <conditionalFormatting sqref="D14">
    <cfRule type="containsText" dxfId="1025" priority="200" operator="containsText" text="DPR not submitted">
      <formula>NOT(ISERROR(SEARCH("DPR not submitted",D14)))</formula>
    </cfRule>
    <cfRule type="containsText" dxfId="1024" priority="201" operator="containsText" text="Yet to be approved">
      <formula>NOT(ISERROR(SEARCH("Yet to be approved",D14)))</formula>
    </cfRule>
  </conditionalFormatting>
  <conditionalFormatting sqref="E14">
    <cfRule type="containsText" dxfId="1023" priority="202" operator="containsText" text="DPR not submitted">
      <formula>NOT(ISERROR(SEARCH("DPR not submitted",E14)))</formula>
    </cfRule>
    <cfRule type="containsText" dxfId="1022" priority="203" operator="containsText" text="Yet to be approved">
      <formula>NOT(ISERROR(SEARCH("Yet to be approved",E14)))</formula>
    </cfRule>
  </conditionalFormatting>
  <conditionalFormatting sqref="G14">
    <cfRule type="containsText" dxfId="1021" priority="166" operator="containsText" text="DPR not submitted">
      <formula>NOT(ISERROR(SEARCH("DPR not submitted",G14)))</formula>
    </cfRule>
    <cfRule type="containsText" dxfId="1020" priority="167" operator="containsText" text="Yet to be approved">
      <formula>NOT(ISERROR(SEARCH("Yet to be approved",G14)))</formula>
    </cfRule>
  </conditionalFormatting>
  <conditionalFormatting sqref="H14">
    <cfRule type="containsText" dxfId="1019" priority="148" operator="containsText" text="DPR not submitted">
      <formula>NOT(ISERROR(SEARCH("DPR not submitted",H14)))</formula>
    </cfRule>
    <cfRule type="containsText" dxfId="1018" priority="149" operator="containsText" text="Yet to be approved">
      <formula>NOT(ISERROR(SEARCH("Yet to be approved",H14)))</formula>
    </cfRule>
  </conditionalFormatting>
  <conditionalFormatting sqref="I14">
    <cfRule type="containsText" dxfId="1017" priority="128" operator="containsText" text="DPR not submitted">
      <formula>NOT(ISERROR(SEARCH("DPR not submitted",I14)))</formula>
    </cfRule>
    <cfRule type="containsText" dxfId="1016" priority="129" operator="containsText" text="Yet to be approved">
      <formula>NOT(ISERROR(SEARCH("Yet to be approved",I14)))</formula>
    </cfRule>
  </conditionalFormatting>
  <conditionalFormatting sqref="J14">
    <cfRule type="containsText" dxfId="1015" priority="108" operator="containsText" text="DPR not submitted">
      <formula>NOT(ISERROR(SEARCH("DPR not submitted",J14)))</formula>
    </cfRule>
    <cfRule type="containsText" dxfId="1014" priority="109" operator="containsText" text="Yet to be approved">
      <formula>NOT(ISERROR(SEARCH("Yet to be approved",J14)))</formula>
    </cfRule>
  </conditionalFormatting>
  <conditionalFormatting sqref="L14">
    <cfRule type="containsText" dxfId="1013" priority="88" operator="containsText" text="DPR not submitted">
      <formula>NOT(ISERROR(SEARCH("DPR not submitted",L14)))</formula>
    </cfRule>
    <cfRule type="containsText" dxfId="1012" priority="89" operator="containsText" text="Yet to be approved">
      <formula>NOT(ISERROR(SEARCH("Yet to be approved",L14)))</formula>
    </cfRule>
  </conditionalFormatting>
  <conditionalFormatting sqref="D15">
    <cfRule type="containsText" dxfId="1011" priority="220" operator="containsText" text="DPR not submitted">
      <formula>NOT(ISERROR(SEARCH("DPR not submitted",D15)))</formula>
    </cfRule>
    <cfRule type="containsText" dxfId="1010" priority="221" operator="containsText" text="Yet to be approved">
      <formula>NOT(ISERROR(SEARCH("Yet to be approved",D15)))</formula>
    </cfRule>
  </conditionalFormatting>
  <conditionalFormatting sqref="H16">
    <cfRule type="containsText" dxfId="1009" priority="146" operator="containsText" text="DPR not submitted">
      <formula>NOT(ISERROR(SEARCH("DPR not submitted",H16)))</formula>
    </cfRule>
    <cfRule type="containsText" dxfId="1008" priority="147" operator="containsText" text="Yet to be approved">
      <formula>NOT(ISERROR(SEARCH("Yet to be approved",H16)))</formula>
    </cfRule>
  </conditionalFormatting>
  <conditionalFormatting sqref="K16">
    <cfRule type="containsText" dxfId="1007" priority="72" operator="containsText" text="DPR not submitted">
      <formula>NOT(ISERROR(SEARCH("DPR not submitted",K16)))</formula>
    </cfRule>
    <cfRule type="containsText" dxfId="1006" priority="73" operator="containsText" text="Yet to be approved">
      <formula>NOT(ISERROR(SEARCH("Yet to be approved",K16)))</formula>
    </cfRule>
  </conditionalFormatting>
  <conditionalFormatting sqref="H17">
    <cfRule type="containsText" dxfId="1005" priority="47" operator="containsText" text="DPR not submitted">
      <formula>NOT(ISERROR(SEARCH("DPR not submitted",H17)))</formula>
    </cfRule>
    <cfRule type="containsText" dxfId="1004" priority="48" operator="containsText" text="Yet to be approved">
      <formula>NOT(ISERROR(SEARCH("Yet to be approved",H17)))</formula>
    </cfRule>
  </conditionalFormatting>
  <conditionalFormatting sqref="K17">
    <cfRule type="containsText" dxfId="1003" priority="21" operator="containsText" text="DPR not submitted">
      <formula>NOT(ISERROR(SEARCH("DPR not submitted",K17)))</formula>
    </cfRule>
    <cfRule type="containsText" dxfId="1002" priority="22" operator="containsText" text="Yet to be approved">
      <formula>NOT(ISERROR(SEARCH("Yet to be approved",K17)))</formula>
    </cfRule>
  </conditionalFormatting>
  <conditionalFormatting sqref="H18">
    <cfRule type="containsText" dxfId="1001" priority="45" operator="containsText" text="DPR not submitted">
      <formula>NOT(ISERROR(SEARCH("DPR not submitted",H18)))</formula>
    </cfRule>
    <cfRule type="containsText" dxfId="1000" priority="46" operator="containsText" text="Yet to be approved">
      <formula>NOT(ISERROR(SEARCH("Yet to be approved",H18)))</formula>
    </cfRule>
  </conditionalFormatting>
  <conditionalFormatting sqref="K18">
    <cfRule type="containsText" dxfId="999" priority="19" operator="containsText" text="DPR not submitted">
      <formula>NOT(ISERROR(SEARCH("DPR not submitted",K18)))</formula>
    </cfRule>
    <cfRule type="containsText" dxfId="998" priority="20" operator="containsText" text="Yet to be approved">
      <formula>NOT(ISERROR(SEARCH("Yet to be approved",K18)))</formula>
    </cfRule>
  </conditionalFormatting>
  <conditionalFormatting sqref="D19">
    <cfRule type="containsText" dxfId="997" priority="218" operator="containsText" text="DPR not submitted">
      <formula>NOT(ISERROR(SEARCH("DPR not submitted",D19)))</formula>
    </cfRule>
    <cfRule type="containsText" dxfId="996" priority="219" operator="containsText" text="Yet to be approved">
      <formula>NOT(ISERROR(SEARCH("Yet to be approved",D19)))</formula>
    </cfRule>
  </conditionalFormatting>
  <conditionalFormatting sqref="H20">
    <cfRule type="containsText" dxfId="995" priority="144" operator="containsText" text="DPR not submitted">
      <formula>NOT(ISERROR(SEARCH("DPR not submitted",H20)))</formula>
    </cfRule>
    <cfRule type="containsText" dxfId="994" priority="145" operator="containsText" text="Yet to be approved">
      <formula>NOT(ISERROR(SEARCH("Yet to be approved",H20)))</formula>
    </cfRule>
  </conditionalFormatting>
  <conditionalFormatting sqref="H21">
    <cfRule type="containsText" dxfId="993" priority="43" operator="containsText" text="DPR not submitted">
      <formula>NOT(ISERROR(SEARCH("DPR not submitted",H21)))</formula>
    </cfRule>
    <cfRule type="containsText" dxfId="992" priority="44" operator="containsText" text="Yet to be approved">
      <formula>NOT(ISERROR(SEARCH("Yet to be approved",H21)))</formula>
    </cfRule>
  </conditionalFormatting>
  <conditionalFormatting sqref="H23">
    <cfRule type="containsText" dxfId="991" priority="41" operator="containsText" text="DPR not submitted">
      <formula>NOT(ISERROR(SEARCH("DPR not submitted",H23)))</formula>
    </cfRule>
    <cfRule type="containsText" dxfId="990" priority="42" operator="containsText" text="Yet to be approved">
      <formula>NOT(ISERROR(SEARCH("Yet to be approved",H23)))</formula>
    </cfRule>
  </conditionalFormatting>
  <conditionalFormatting sqref="H24">
    <cfRule type="containsText" dxfId="989" priority="142" operator="containsText" text="DPR not submitted">
      <formula>NOT(ISERROR(SEARCH("DPR not submitted",H24)))</formula>
    </cfRule>
    <cfRule type="containsText" dxfId="988" priority="143" operator="containsText" text="Yet to be approved">
      <formula>NOT(ISERROR(SEARCH("Yet to be approved",H24)))</formula>
    </cfRule>
  </conditionalFormatting>
  <conditionalFormatting sqref="H25">
    <cfRule type="containsText" dxfId="987" priority="39" operator="containsText" text="DPR not submitted">
      <formula>NOT(ISERROR(SEARCH("DPR not submitted",H25)))</formula>
    </cfRule>
    <cfRule type="containsText" dxfId="986" priority="40" operator="containsText" text="Yet to be approved">
      <formula>NOT(ISERROR(SEARCH("Yet to be approved",H25)))</formula>
    </cfRule>
  </conditionalFormatting>
  <conditionalFormatting sqref="K25">
    <cfRule type="containsText" dxfId="985" priority="17" operator="containsText" text="DPR not submitted">
      <formula>NOT(ISERROR(SEARCH("DPR not submitted",K25)))</formula>
    </cfRule>
    <cfRule type="containsText" dxfId="984" priority="18" operator="containsText" text="Yet to be approved">
      <formula>NOT(ISERROR(SEARCH("Yet to be approved",K25)))</formula>
    </cfRule>
  </conditionalFormatting>
  <conditionalFormatting sqref="D26">
    <cfRule type="containsText" dxfId="983" priority="216" operator="containsText" text="DPR not submitted">
      <formula>NOT(ISERROR(SEARCH("DPR not submitted",D26)))</formula>
    </cfRule>
    <cfRule type="containsText" dxfId="982" priority="217" operator="containsText" text="Yet to be approved">
      <formula>NOT(ISERROR(SEARCH("Yet to be approved",D26)))</formula>
    </cfRule>
  </conditionalFormatting>
  <conditionalFormatting sqref="H27">
    <cfRule type="containsText" dxfId="981" priority="140" operator="containsText" text="DPR not submitted">
      <formula>NOT(ISERROR(SEARCH("DPR not submitted",H27)))</formula>
    </cfRule>
    <cfRule type="containsText" dxfId="980" priority="141" operator="containsText" text="Yet to be approved">
      <formula>NOT(ISERROR(SEARCH("Yet to be approved",H27)))</formula>
    </cfRule>
  </conditionalFormatting>
  <conditionalFormatting sqref="K27">
    <cfRule type="containsText" dxfId="979" priority="66" operator="containsText" text="DPR not submitted">
      <formula>NOT(ISERROR(SEARCH("DPR not submitted",K27)))</formula>
    </cfRule>
    <cfRule type="containsText" dxfId="978" priority="67" operator="containsText" text="Yet to be approved">
      <formula>NOT(ISERROR(SEARCH("Yet to be approved",K27)))</formula>
    </cfRule>
  </conditionalFormatting>
  <conditionalFormatting sqref="H28">
    <cfRule type="containsText" dxfId="977" priority="37" operator="containsText" text="DPR not submitted">
      <formula>NOT(ISERROR(SEARCH("DPR not submitted",H28)))</formula>
    </cfRule>
    <cfRule type="containsText" dxfId="976" priority="38" operator="containsText" text="Yet to be approved">
      <formula>NOT(ISERROR(SEARCH("Yet to be approved",H28)))</formula>
    </cfRule>
  </conditionalFormatting>
  <conditionalFormatting sqref="H29">
    <cfRule type="containsText" dxfId="975" priority="35" operator="containsText" text="DPR not submitted">
      <formula>NOT(ISERROR(SEARCH("DPR not submitted",H29)))</formula>
    </cfRule>
    <cfRule type="containsText" dxfId="974" priority="36" operator="containsText" text="Yet to be approved">
      <formula>NOT(ISERROR(SEARCH("Yet to be approved",H29)))</formula>
    </cfRule>
  </conditionalFormatting>
  <conditionalFormatting sqref="D30">
    <cfRule type="containsText" dxfId="973" priority="214" operator="containsText" text="DPR not submitted">
      <formula>NOT(ISERROR(SEARCH("DPR not submitted",D30)))</formula>
    </cfRule>
    <cfRule type="containsText" dxfId="972" priority="215" operator="containsText" text="Yet to be approved">
      <formula>NOT(ISERROR(SEARCH("Yet to be approved",D30)))</formula>
    </cfRule>
  </conditionalFormatting>
  <conditionalFormatting sqref="H31">
    <cfRule type="containsText" dxfId="971" priority="138" operator="containsText" text="DPR not submitted">
      <formula>NOT(ISERROR(SEARCH("DPR not submitted",H31)))</formula>
    </cfRule>
    <cfRule type="containsText" dxfId="970" priority="139" operator="containsText" text="Yet to be approved">
      <formula>NOT(ISERROR(SEARCH("Yet to be approved",H31)))</formula>
    </cfRule>
  </conditionalFormatting>
  <conditionalFormatting sqref="D34">
    <cfRule type="containsText" dxfId="969" priority="212" operator="containsText" text="DPR not submitted">
      <formula>NOT(ISERROR(SEARCH("DPR not submitted",D34)))</formula>
    </cfRule>
    <cfRule type="containsText" dxfId="968" priority="213" operator="containsText" text="Yet to be approved">
      <formula>NOT(ISERROR(SEARCH("Yet to be approved",D34)))</formula>
    </cfRule>
  </conditionalFormatting>
  <conditionalFormatting sqref="H35">
    <cfRule type="containsText" dxfId="967" priority="136" operator="containsText" text="DPR not submitted">
      <formula>NOT(ISERROR(SEARCH("DPR not submitted",H35)))</formula>
    </cfRule>
    <cfRule type="containsText" dxfId="966" priority="137" operator="containsText" text="Yet to be approved">
      <formula>NOT(ISERROR(SEARCH("Yet to be approved",H35)))</formula>
    </cfRule>
  </conditionalFormatting>
  <conditionalFormatting sqref="H36">
    <cfRule type="containsText" dxfId="965" priority="31" operator="containsText" text="DPR not submitted">
      <formula>NOT(ISERROR(SEARCH("DPR not submitted",H36)))</formula>
    </cfRule>
    <cfRule type="containsText" dxfId="964" priority="32" operator="containsText" text="Yet to be approved">
      <formula>NOT(ISERROR(SEARCH("Yet to be approved",H36)))</formula>
    </cfRule>
  </conditionalFormatting>
  <conditionalFormatting sqref="D37">
    <cfRule type="containsText" dxfId="963" priority="210" operator="containsText" text="DPR not submitted">
      <formula>NOT(ISERROR(SEARCH("DPR not submitted",D37)))</formula>
    </cfRule>
    <cfRule type="containsText" dxfId="962" priority="211" operator="containsText" text="Yet to be approved">
      <formula>NOT(ISERROR(SEARCH("Yet to be approved",D37)))</formula>
    </cfRule>
  </conditionalFormatting>
  <conditionalFormatting sqref="D50">
    <cfRule type="containsText" dxfId="961" priority="59" operator="containsText" text="DPR not submitted">
      <formula>NOT(ISERROR(SEARCH("DPR not submitted",D50)))</formula>
    </cfRule>
    <cfRule type="containsText" dxfId="960" priority="60" operator="containsText" text="Yet to be approved">
      <formula>NOT(ISERROR(SEARCH("Yet to be approved",D50)))</formula>
    </cfRule>
  </conditionalFormatting>
  <conditionalFormatting sqref="S65:S1048576 S1:S50">
    <cfRule type="cellIs" dxfId="959" priority="58" operator="lessThan">
      <formula>0</formula>
    </cfRule>
  </conditionalFormatting>
  <conditionalFormatting sqref="K51">
    <cfRule type="containsText" dxfId="958" priority="64" operator="containsText" text="DPR not submitted">
      <formula>NOT(ISERROR(SEARCH("DPR not submitted",K51)))</formula>
    </cfRule>
    <cfRule type="containsText" dxfId="957" priority="65" operator="containsText" text="Yet to be approved">
      <formula>NOT(ISERROR(SEARCH("Yet to be approved",K51)))</formula>
    </cfRule>
  </conditionalFormatting>
  <conditionalFormatting sqref="H52">
    <cfRule type="containsText" dxfId="956" priority="27" operator="containsText" text="DPR not submitted">
      <formula>NOT(ISERROR(SEARCH("DPR not submitted",H52)))</formula>
    </cfRule>
    <cfRule type="containsText" dxfId="955" priority="28" operator="containsText" text="Yet to be approved">
      <formula>NOT(ISERROR(SEARCH("Yet to be approved",H52)))</formula>
    </cfRule>
  </conditionalFormatting>
  <conditionalFormatting sqref="K52">
    <cfRule type="containsText" dxfId="954" priority="9" operator="containsText" text="DPR not submitted">
      <formula>NOT(ISERROR(SEARCH("DPR not submitted",K52)))</formula>
    </cfRule>
    <cfRule type="containsText" dxfId="953" priority="10" operator="containsText" text="Yet to be approved">
      <formula>NOT(ISERROR(SEARCH("Yet to be approved",K52)))</formula>
    </cfRule>
  </conditionalFormatting>
  <conditionalFormatting sqref="D53">
    <cfRule type="containsText" dxfId="952" priority="208" operator="containsText" text="DPR not submitted">
      <formula>NOT(ISERROR(SEARCH("DPR not submitted",D53)))</formula>
    </cfRule>
    <cfRule type="containsText" dxfId="951" priority="209" operator="containsText" text="Yet to be approved">
      <formula>NOT(ISERROR(SEARCH("Yet to be approved",D53)))</formula>
    </cfRule>
  </conditionalFormatting>
  <conditionalFormatting sqref="H55">
    <cfRule type="containsText" dxfId="950" priority="25" operator="containsText" text="DPR not submitted">
      <formula>NOT(ISERROR(SEARCH("DPR not submitted",H55)))</formula>
    </cfRule>
    <cfRule type="containsText" dxfId="949" priority="26" operator="containsText" text="Yet to be approved">
      <formula>NOT(ISERROR(SEARCH("Yet to be approved",H55)))</formula>
    </cfRule>
  </conditionalFormatting>
  <conditionalFormatting sqref="K55">
    <cfRule type="containsText" dxfId="948" priority="7" operator="containsText" text="DPR not submitted">
      <formula>NOT(ISERROR(SEARCH("DPR not submitted",K55)))</formula>
    </cfRule>
    <cfRule type="containsText" dxfId="947" priority="8" operator="containsText" text="Yet to be approved">
      <formula>NOT(ISERROR(SEARCH("Yet to be approved",K55)))</formula>
    </cfRule>
  </conditionalFormatting>
  <conditionalFormatting sqref="D56">
    <cfRule type="containsText" dxfId="946" priority="56" operator="containsText" text="DPR not submitted">
      <formula>NOT(ISERROR(SEARCH("DPR not submitted",D56)))</formula>
    </cfRule>
    <cfRule type="containsText" dxfId="945" priority="57" operator="containsText" text="Yet to be approved">
      <formula>NOT(ISERROR(SEARCH("Yet to be approved",D56)))</formula>
    </cfRule>
  </conditionalFormatting>
  <conditionalFormatting sqref="S56">
    <cfRule type="cellIs" dxfId="944" priority="55" operator="lessThan">
      <formula>0</formula>
    </cfRule>
  </conditionalFormatting>
  <conditionalFormatting sqref="S57">
    <cfRule type="cellIs" dxfId="943" priority="52" operator="lessThan">
      <formula>0</formula>
    </cfRule>
  </conditionalFormatting>
  <conditionalFormatting sqref="S58 S60:S61 S63:S64">
    <cfRule type="cellIs" dxfId="942" priority="49" operator="lessThan">
      <formula>0</formula>
    </cfRule>
  </conditionalFormatting>
  <conditionalFormatting sqref="D16:D18">
    <cfRule type="containsText" dxfId="941" priority="196" operator="containsText" text="DPR not submitted">
      <formula>NOT(ISERROR(SEARCH("DPR not submitted",D16)))</formula>
    </cfRule>
    <cfRule type="containsText" dxfId="940" priority="197" operator="containsText" text="Yet to be approved">
      <formula>NOT(ISERROR(SEARCH("Yet to be approved",D16)))</formula>
    </cfRule>
  </conditionalFormatting>
  <conditionalFormatting sqref="D20:D21">
    <cfRule type="containsText" dxfId="939" priority="192" operator="containsText" text="DPR not submitted">
      <formula>NOT(ISERROR(SEARCH("DPR not submitted",D20)))</formula>
    </cfRule>
    <cfRule type="containsText" dxfId="938" priority="193" operator="containsText" text="Yet to be approved">
      <formula>NOT(ISERROR(SEARCH("Yet to be approved",D20)))</formula>
    </cfRule>
  </conditionalFormatting>
  <conditionalFormatting sqref="D23:D25">
    <cfRule type="containsText" dxfId="937" priority="188" operator="containsText" text="DPR not submitted">
      <formula>NOT(ISERROR(SEARCH("DPR not submitted",D23)))</formula>
    </cfRule>
    <cfRule type="containsText" dxfId="936" priority="189" operator="containsText" text="Yet to be approved">
      <formula>NOT(ISERROR(SEARCH("Yet to be approved",D23)))</formula>
    </cfRule>
  </conditionalFormatting>
  <conditionalFormatting sqref="D27:D29">
    <cfRule type="containsText" dxfId="935" priority="184" operator="containsText" text="DPR not submitted">
      <formula>NOT(ISERROR(SEARCH("DPR not submitted",D27)))</formula>
    </cfRule>
    <cfRule type="containsText" dxfId="934" priority="185" operator="containsText" text="Yet to be approved">
      <formula>NOT(ISERROR(SEARCH("Yet to be approved",D27)))</formula>
    </cfRule>
  </conditionalFormatting>
  <conditionalFormatting sqref="D31:D33">
    <cfRule type="containsText" dxfId="933" priority="180" operator="containsText" text="DPR not submitted">
      <formula>NOT(ISERROR(SEARCH("DPR not submitted",D31)))</formula>
    </cfRule>
    <cfRule type="containsText" dxfId="932" priority="181" operator="containsText" text="Yet to be approved">
      <formula>NOT(ISERROR(SEARCH("Yet to be approved",D31)))</formula>
    </cfRule>
  </conditionalFormatting>
  <conditionalFormatting sqref="D35:D36">
    <cfRule type="containsText" dxfId="931" priority="176" operator="containsText" text="DPR not submitted">
      <formula>NOT(ISERROR(SEARCH("DPR not submitted",D35)))</formula>
    </cfRule>
    <cfRule type="containsText" dxfId="930" priority="177" operator="containsText" text="Yet to be approved">
      <formula>NOT(ISERROR(SEARCH("Yet to be approved",D35)))</formula>
    </cfRule>
  </conditionalFormatting>
  <conditionalFormatting sqref="E16:E18">
    <cfRule type="containsText" dxfId="929" priority="198" operator="containsText" text="DPR not submitted">
      <formula>NOT(ISERROR(SEARCH("DPR not submitted",E16)))</formula>
    </cfRule>
    <cfRule type="containsText" dxfId="928" priority="199" operator="containsText" text="Yet to be approved">
      <formula>NOT(ISERROR(SEARCH("Yet to be approved",E16)))</formula>
    </cfRule>
  </conditionalFormatting>
  <conditionalFormatting sqref="E20:E21">
    <cfRule type="containsText" dxfId="927" priority="194" operator="containsText" text="DPR not submitted">
      <formula>NOT(ISERROR(SEARCH("DPR not submitted",E20)))</formula>
    </cfRule>
    <cfRule type="containsText" dxfId="926" priority="195" operator="containsText" text="Yet to be approved">
      <formula>NOT(ISERROR(SEARCH("Yet to be approved",E20)))</formula>
    </cfRule>
  </conditionalFormatting>
  <conditionalFormatting sqref="E23:E25">
    <cfRule type="containsText" dxfId="925" priority="190" operator="containsText" text="DPR not submitted">
      <formula>NOT(ISERROR(SEARCH("DPR not submitted",E23)))</formula>
    </cfRule>
    <cfRule type="containsText" dxfId="924" priority="191" operator="containsText" text="Yet to be approved">
      <formula>NOT(ISERROR(SEARCH("Yet to be approved",E23)))</formula>
    </cfRule>
  </conditionalFormatting>
  <conditionalFormatting sqref="E27:E29">
    <cfRule type="containsText" dxfId="923" priority="186" operator="containsText" text="DPR not submitted">
      <formula>NOT(ISERROR(SEARCH("DPR not submitted",E27)))</formula>
    </cfRule>
    <cfRule type="containsText" dxfId="922" priority="187" operator="containsText" text="Yet to be approved">
      <formula>NOT(ISERROR(SEARCH("Yet to be approved",E27)))</formula>
    </cfRule>
  </conditionalFormatting>
  <conditionalFormatting sqref="E31:E33">
    <cfRule type="containsText" dxfId="921" priority="182" operator="containsText" text="DPR not submitted">
      <formula>NOT(ISERROR(SEARCH("DPR not submitted",E31)))</formula>
    </cfRule>
    <cfRule type="containsText" dxfId="920" priority="183" operator="containsText" text="Yet to be approved">
      <formula>NOT(ISERROR(SEARCH("Yet to be approved",E31)))</formula>
    </cfRule>
  </conditionalFormatting>
  <conditionalFormatting sqref="E35:E36">
    <cfRule type="containsText" dxfId="919" priority="178" operator="containsText" text="DPR not submitted">
      <formula>NOT(ISERROR(SEARCH("DPR not submitted",E35)))</formula>
    </cfRule>
    <cfRule type="containsText" dxfId="918" priority="179" operator="containsText" text="Yet to be approved">
      <formula>NOT(ISERROR(SEARCH("Yet to be approved",E35)))</formula>
    </cfRule>
  </conditionalFormatting>
  <conditionalFormatting sqref="G16:G18">
    <cfRule type="containsText" dxfId="917" priority="164" operator="containsText" text="DPR not submitted">
      <formula>NOT(ISERROR(SEARCH("DPR not submitted",G16)))</formula>
    </cfRule>
    <cfRule type="containsText" dxfId="916" priority="165" operator="containsText" text="Yet to be approved">
      <formula>NOT(ISERROR(SEARCH("Yet to be approved",G16)))</formula>
    </cfRule>
  </conditionalFormatting>
  <conditionalFormatting sqref="G20:G21">
    <cfRule type="containsText" dxfId="915" priority="162" operator="containsText" text="DPR not submitted">
      <formula>NOT(ISERROR(SEARCH("DPR not submitted",G20)))</formula>
    </cfRule>
    <cfRule type="containsText" dxfId="914" priority="163" operator="containsText" text="Yet to be approved">
      <formula>NOT(ISERROR(SEARCH("Yet to be approved",G20)))</formula>
    </cfRule>
  </conditionalFormatting>
  <conditionalFormatting sqref="G23:G25">
    <cfRule type="containsText" dxfId="913" priority="160" operator="containsText" text="DPR not submitted">
      <formula>NOT(ISERROR(SEARCH("DPR not submitted",G23)))</formula>
    </cfRule>
    <cfRule type="containsText" dxfId="912" priority="161" operator="containsText" text="Yet to be approved">
      <formula>NOT(ISERROR(SEARCH("Yet to be approved",G23)))</formula>
    </cfRule>
  </conditionalFormatting>
  <conditionalFormatting sqref="G27:G29">
    <cfRule type="containsText" dxfId="911" priority="158" operator="containsText" text="DPR not submitted">
      <formula>NOT(ISERROR(SEARCH("DPR not submitted",G27)))</formula>
    </cfRule>
    <cfRule type="containsText" dxfId="910" priority="159" operator="containsText" text="Yet to be approved">
      <formula>NOT(ISERROR(SEARCH("Yet to be approved",G27)))</formula>
    </cfRule>
  </conditionalFormatting>
  <conditionalFormatting sqref="G31:G33">
    <cfRule type="containsText" dxfId="909" priority="156" operator="containsText" text="DPR not submitted">
      <formula>NOT(ISERROR(SEARCH("DPR not submitted",G31)))</formula>
    </cfRule>
    <cfRule type="containsText" dxfId="908" priority="157" operator="containsText" text="Yet to be approved">
      <formula>NOT(ISERROR(SEARCH("Yet to be approved",G31)))</formula>
    </cfRule>
  </conditionalFormatting>
  <conditionalFormatting sqref="G35:G36">
    <cfRule type="containsText" dxfId="907" priority="154" operator="containsText" text="DPR not submitted">
      <formula>NOT(ISERROR(SEARCH("DPR not submitted",G35)))</formula>
    </cfRule>
    <cfRule type="containsText" dxfId="906" priority="155" operator="containsText" text="Yet to be approved">
      <formula>NOT(ISERROR(SEARCH("Yet to be approved",G35)))</formula>
    </cfRule>
  </conditionalFormatting>
  <conditionalFormatting sqref="H32:H33">
    <cfRule type="containsText" dxfId="905" priority="33" operator="containsText" text="DPR not submitted">
      <formula>NOT(ISERROR(SEARCH("DPR not submitted",H32)))</formula>
    </cfRule>
    <cfRule type="containsText" dxfId="904" priority="34" operator="containsText" text="Yet to be approved">
      <formula>NOT(ISERROR(SEARCH("Yet to be approved",H32)))</formula>
    </cfRule>
  </conditionalFormatting>
  <conditionalFormatting sqref="H46:H49">
    <cfRule type="containsText" dxfId="903" priority="29" operator="containsText" text="DPR not submitted">
      <formula>NOT(ISERROR(SEARCH("DPR not submitted",H46)))</formula>
    </cfRule>
    <cfRule type="containsText" dxfId="902" priority="30" operator="containsText" text="Yet to be approved">
      <formula>NOT(ISERROR(SEARCH("Yet to be approved",H46)))</formula>
    </cfRule>
  </conditionalFormatting>
  <conditionalFormatting sqref="I16:I18">
    <cfRule type="containsText" dxfId="901" priority="126" operator="containsText" text="DPR not submitted">
      <formula>NOT(ISERROR(SEARCH("DPR not submitted",I16)))</formula>
    </cfRule>
    <cfRule type="containsText" dxfId="900" priority="127" operator="containsText" text="Yet to be approved">
      <formula>NOT(ISERROR(SEARCH("Yet to be approved",I16)))</formula>
    </cfRule>
  </conditionalFormatting>
  <conditionalFormatting sqref="I20:I21">
    <cfRule type="containsText" dxfId="899" priority="124" operator="containsText" text="DPR not submitted">
      <formula>NOT(ISERROR(SEARCH("DPR not submitted",I20)))</formula>
    </cfRule>
    <cfRule type="containsText" dxfId="898" priority="125" operator="containsText" text="Yet to be approved">
      <formula>NOT(ISERROR(SEARCH("Yet to be approved",I20)))</formula>
    </cfRule>
  </conditionalFormatting>
  <conditionalFormatting sqref="I23:I25">
    <cfRule type="containsText" dxfId="897" priority="122" operator="containsText" text="DPR not submitted">
      <formula>NOT(ISERROR(SEARCH("DPR not submitted",I23)))</formula>
    </cfRule>
    <cfRule type="containsText" dxfId="896" priority="123" operator="containsText" text="Yet to be approved">
      <formula>NOT(ISERROR(SEARCH("Yet to be approved",I23)))</formula>
    </cfRule>
  </conditionalFormatting>
  <conditionalFormatting sqref="I27:I29">
    <cfRule type="containsText" dxfId="895" priority="120" operator="containsText" text="DPR not submitted">
      <formula>NOT(ISERROR(SEARCH("DPR not submitted",I27)))</formula>
    </cfRule>
    <cfRule type="containsText" dxfId="894" priority="121" operator="containsText" text="Yet to be approved">
      <formula>NOT(ISERROR(SEARCH("Yet to be approved",I27)))</formula>
    </cfRule>
  </conditionalFormatting>
  <conditionalFormatting sqref="I31:I33">
    <cfRule type="containsText" dxfId="893" priority="118" operator="containsText" text="DPR not submitted">
      <formula>NOT(ISERROR(SEARCH("DPR not submitted",I31)))</formula>
    </cfRule>
    <cfRule type="containsText" dxfId="892" priority="119" operator="containsText" text="Yet to be approved">
      <formula>NOT(ISERROR(SEARCH("Yet to be approved",I31)))</formula>
    </cfRule>
  </conditionalFormatting>
  <conditionalFormatting sqref="I35:I36">
    <cfRule type="containsText" dxfId="891" priority="116" operator="containsText" text="DPR not submitted">
      <formula>NOT(ISERROR(SEARCH("DPR not submitted",I35)))</formula>
    </cfRule>
    <cfRule type="containsText" dxfId="890" priority="117" operator="containsText" text="Yet to be approved">
      <formula>NOT(ISERROR(SEARCH("Yet to be approved",I35)))</formula>
    </cfRule>
  </conditionalFormatting>
  <conditionalFormatting sqref="J16:J18">
    <cfRule type="containsText" dxfId="889" priority="106" operator="containsText" text="DPR not submitted">
      <formula>NOT(ISERROR(SEARCH("DPR not submitted",J16)))</formula>
    </cfRule>
    <cfRule type="containsText" dxfId="888" priority="107" operator="containsText" text="Yet to be approved">
      <formula>NOT(ISERROR(SEARCH("Yet to be approved",J16)))</formula>
    </cfRule>
  </conditionalFormatting>
  <conditionalFormatting sqref="J20:J21">
    <cfRule type="containsText" dxfId="887" priority="104" operator="containsText" text="DPR not submitted">
      <formula>NOT(ISERROR(SEARCH("DPR not submitted",J20)))</formula>
    </cfRule>
    <cfRule type="containsText" dxfId="886" priority="105" operator="containsText" text="Yet to be approved">
      <formula>NOT(ISERROR(SEARCH("Yet to be approved",J20)))</formula>
    </cfRule>
  </conditionalFormatting>
  <conditionalFormatting sqref="J23:J25">
    <cfRule type="containsText" dxfId="885" priority="102" operator="containsText" text="DPR not submitted">
      <formula>NOT(ISERROR(SEARCH("DPR not submitted",J23)))</formula>
    </cfRule>
    <cfRule type="containsText" dxfId="884" priority="103" operator="containsText" text="Yet to be approved">
      <formula>NOT(ISERROR(SEARCH("Yet to be approved",J23)))</formula>
    </cfRule>
  </conditionalFormatting>
  <conditionalFormatting sqref="J27:J29">
    <cfRule type="containsText" dxfId="883" priority="100" operator="containsText" text="DPR not submitted">
      <formula>NOT(ISERROR(SEARCH("DPR not submitted",J27)))</formula>
    </cfRule>
    <cfRule type="containsText" dxfId="882" priority="101" operator="containsText" text="Yet to be approved">
      <formula>NOT(ISERROR(SEARCH("Yet to be approved",J27)))</formula>
    </cfRule>
  </conditionalFormatting>
  <conditionalFormatting sqref="J31:J33">
    <cfRule type="containsText" dxfId="881" priority="98" operator="containsText" text="DPR not submitted">
      <formula>NOT(ISERROR(SEARCH("DPR not submitted",J31)))</formula>
    </cfRule>
    <cfRule type="containsText" dxfId="880" priority="99" operator="containsText" text="Yet to be approved">
      <formula>NOT(ISERROR(SEARCH("Yet to be approved",J31)))</formula>
    </cfRule>
  </conditionalFormatting>
  <conditionalFormatting sqref="J35:J36">
    <cfRule type="containsText" dxfId="879" priority="96" operator="containsText" text="DPR not submitted">
      <formula>NOT(ISERROR(SEARCH("DPR not submitted",J35)))</formula>
    </cfRule>
    <cfRule type="containsText" dxfId="878" priority="97" operator="containsText" text="Yet to be approved">
      <formula>NOT(ISERROR(SEARCH("Yet to be approved",J35)))</formula>
    </cfRule>
  </conditionalFormatting>
  <conditionalFormatting sqref="K20:K21">
    <cfRule type="containsText" dxfId="877" priority="70" operator="containsText" text="DPR not submitted">
      <formula>NOT(ISERROR(SEARCH("DPR not submitted",K20)))</formula>
    </cfRule>
    <cfRule type="containsText" dxfId="876" priority="71" operator="containsText" text="Yet to be approved">
      <formula>NOT(ISERROR(SEARCH("Yet to be approved",K20)))</formula>
    </cfRule>
  </conditionalFormatting>
  <conditionalFormatting sqref="K23:K24">
    <cfRule type="containsText" dxfId="875" priority="68" operator="containsText" text="DPR not submitted">
      <formula>NOT(ISERROR(SEARCH("DPR not submitted",K23)))</formula>
    </cfRule>
    <cfRule type="containsText" dxfId="874" priority="69" operator="containsText" text="Yet to be approved">
      <formula>NOT(ISERROR(SEARCH("Yet to be approved",K23)))</formula>
    </cfRule>
  </conditionalFormatting>
  <conditionalFormatting sqref="K28:K29">
    <cfRule type="containsText" dxfId="873" priority="15" operator="containsText" text="DPR not submitted">
      <formula>NOT(ISERROR(SEARCH("DPR not submitted",K28)))</formula>
    </cfRule>
    <cfRule type="containsText" dxfId="872" priority="16" operator="containsText" text="Yet to be approved">
      <formula>NOT(ISERROR(SEARCH("Yet to be approved",K28)))</formula>
    </cfRule>
  </conditionalFormatting>
  <conditionalFormatting sqref="K31:K33">
    <cfRule type="containsText" dxfId="871" priority="13" operator="containsText" text="DPR not submitted">
      <formula>NOT(ISERROR(SEARCH("DPR not submitted",K31)))</formula>
    </cfRule>
    <cfRule type="containsText" dxfId="870" priority="14" operator="containsText" text="Yet to be approved">
      <formula>NOT(ISERROR(SEARCH("Yet to be approved",K31)))</formula>
    </cfRule>
  </conditionalFormatting>
  <conditionalFormatting sqref="K35:K36">
    <cfRule type="containsText" dxfId="869" priority="11" operator="containsText" text="DPR not submitted">
      <formula>NOT(ISERROR(SEARCH("DPR not submitted",K35)))</formula>
    </cfRule>
    <cfRule type="containsText" dxfId="868" priority="12" operator="containsText" text="Yet to be approved">
      <formula>NOT(ISERROR(SEARCH("Yet to be approved",K35)))</formula>
    </cfRule>
  </conditionalFormatting>
  <conditionalFormatting sqref="L16:L18">
    <cfRule type="containsText" dxfId="867" priority="86" operator="containsText" text="DPR not submitted">
      <formula>NOT(ISERROR(SEARCH("DPR not submitted",L16)))</formula>
    </cfRule>
    <cfRule type="containsText" dxfId="866" priority="87" operator="containsText" text="Yet to be approved">
      <formula>NOT(ISERROR(SEARCH("Yet to be approved",L16)))</formula>
    </cfRule>
  </conditionalFormatting>
  <conditionalFormatting sqref="L20:L21">
    <cfRule type="containsText" dxfId="865" priority="84" operator="containsText" text="DPR not submitted">
      <formula>NOT(ISERROR(SEARCH("DPR not submitted",L20)))</formula>
    </cfRule>
    <cfRule type="containsText" dxfId="864" priority="85" operator="containsText" text="Yet to be approved">
      <formula>NOT(ISERROR(SEARCH("Yet to be approved",L20)))</formula>
    </cfRule>
  </conditionalFormatting>
  <conditionalFormatting sqref="L23:L25">
    <cfRule type="containsText" dxfId="863" priority="82" operator="containsText" text="DPR not submitted">
      <formula>NOT(ISERROR(SEARCH("DPR not submitted",L23)))</formula>
    </cfRule>
    <cfRule type="containsText" dxfId="862" priority="83" operator="containsText" text="Yet to be approved">
      <formula>NOT(ISERROR(SEARCH("Yet to be approved",L23)))</formula>
    </cfRule>
  </conditionalFormatting>
  <conditionalFormatting sqref="L27:L29">
    <cfRule type="containsText" dxfId="861" priority="80" operator="containsText" text="DPR not submitted">
      <formula>NOT(ISERROR(SEARCH("DPR not submitted",L27)))</formula>
    </cfRule>
    <cfRule type="containsText" dxfId="860" priority="81" operator="containsText" text="Yet to be approved">
      <formula>NOT(ISERROR(SEARCH("Yet to be approved",L27)))</formula>
    </cfRule>
  </conditionalFormatting>
  <conditionalFormatting sqref="L31:L33">
    <cfRule type="containsText" dxfId="859" priority="78" operator="containsText" text="DPR not submitted">
      <formula>NOT(ISERROR(SEARCH("DPR not submitted",L31)))</formula>
    </cfRule>
    <cfRule type="containsText" dxfId="858" priority="79" operator="containsText" text="Yet to be approved">
      <formula>NOT(ISERROR(SEARCH("Yet to be approved",L31)))</formula>
    </cfRule>
  </conditionalFormatting>
  <conditionalFormatting sqref="L35:L36">
    <cfRule type="containsText" dxfId="857" priority="76" operator="containsText" text="DPR not submitted">
      <formula>NOT(ISERROR(SEARCH("DPR not submitted",L35)))</formula>
    </cfRule>
    <cfRule type="containsText" dxfId="856" priority="77" operator="containsText" text="Yet to be approved">
      <formula>NOT(ISERROR(SEARCH("Yet to be approved",L35)))</formula>
    </cfRule>
  </conditionalFormatting>
  <conditionalFormatting sqref="S51:S55">
    <cfRule type="cellIs" dxfId="855" priority="61" operator="lessThan">
      <formula>0</formula>
    </cfRule>
  </conditionalFormatting>
  <conditionalFormatting sqref="D10:D11 D22">
    <cfRule type="containsText" dxfId="854" priority="224" operator="containsText" text="DPR not submitted">
      <formula>NOT(ISERROR(SEARCH("DPR not submitted",D10)))</formula>
    </cfRule>
    <cfRule type="containsText" dxfId="853" priority="225" operator="containsText" text="Yet to be approved">
      <formula>NOT(ISERROR(SEARCH("Yet to be approved",D10)))</formula>
    </cfRule>
  </conditionalFormatting>
  <conditionalFormatting sqref="D51:D52">
    <cfRule type="containsText" dxfId="852" priority="172" operator="containsText" text="DPR not submitted">
      <formula>NOT(ISERROR(SEARCH("DPR not submitted",D51)))</formula>
    </cfRule>
    <cfRule type="containsText" dxfId="851" priority="173" operator="containsText" text="Yet to be approved">
      <formula>NOT(ISERROR(SEARCH("Yet to be approved",D51)))</formula>
    </cfRule>
  </conditionalFormatting>
  <conditionalFormatting sqref="E51:E52">
    <cfRule type="containsText" dxfId="850" priority="174" operator="containsText" text="DPR not submitted">
      <formula>NOT(ISERROR(SEARCH("DPR not submitted",E51)))</formula>
    </cfRule>
    <cfRule type="containsText" dxfId="849" priority="175" operator="containsText" text="Yet to be approved">
      <formula>NOT(ISERROR(SEARCH("Yet to be approved",E51)))</formula>
    </cfRule>
  </conditionalFormatting>
  <conditionalFormatting sqref="G51:G52">
    <cfRule type="containsText" dxfId="848" priority="152" operator="containsText" text="DPR not submitted">
      <formula>NOT(ISERROR(SEARCH("DPR not submitted",G51)))</formula>
    </cfRule>
    <cfRule type="containsText" dxfId="847" priority="153" operator="containsText" text="Yet to be approved">
      <formula>NOT(ISERROR(SEARCH("Yet to be approved",G51)))</formula>
    </cfRule>
  </conditionalFormatting>
  <conditionalFormatting sqref="H51 H38:H45">
    <cfRule type="containsText" dxfId="846" priority="134" operator="containsText" text="DPR not submitted">
      <formula>NOT(ISERROR(SEARCH("DPR not submitted",H38)))</formula>
    </cfRule>
    <cfRule type="containsText" dxfId="845" priority="135" operator="containsText" text="Yet to be approved">
      <formula>NOT(ISERROR(SEARCH("Yet to be approved",H38)))</formula>
    </cfRule>
  </conditionalFormatting>
  <conditionalFormatting sqref="I51:I52">
    <cfRule type="containsText" dxfId="844" priority="114" operator="containsText" text="DPR not submitted">
      <formula>NOT(ISERROR(SEARCH("DPR not submitted",I51)))</formula>
    </cfRule>
    <cfRule type="containsText" dxfId="843" priority="115" operator="containsText" text="Yet to be approved">
      <formula>NOT(ISERROR(SEARCH("Yet to be approved",I51)))</formula>
    </cfRule>
  </conditionalFormatting>
  <conditionalFormatting sqref="J51:J52">
    <cfRule type="containsText" dxfId="842" priority="94" operator="containsText" text="DPR not submitted">
      <formula>NOT(ISERROR(SEARCH("DPR not submitted",J51)))</formula>
    </cfRule>
    <cfRule type="containsText" dxfId="841" priority="95" operator="containsText" text="Yet to be approved">
      <formula>NOT(ISERROR(SEARCH("Yet to be approved",J51)))</formula>
    </cfRule>
  </conditionalFormatting>
  <conditionalFormatting sqref="L51:L52">
    <cfRule type="containsText" dxfId="840" priority="74" operator="containsText" text="DPR not submitted">
      <formula>NOT(ISERROR(SEARCH("DPR not submitted",L51)))</formula>
    </cfRule>
    <cfRule type="containsText" dxfId="839" priority="75" operator="containsText" text="Yet to be approved">
      <formula>NOT(ISERROR(SEARCH("Yet to be approved",L51)))</formula>
    </cfRule>
  </conditionalFormatting>
  <conditionalFormatting sqref="D54:E55 G54:L54 G55 I55:J55 L55">
    <cfRule type="containsText" dxfId="838" priority="62" operator="containsText" text="DPR not submitted">
      <formula>NOT(ISERROR(SEARCH("DPR not submitted",D54)))</formula>
    </cfRule>
    <cfRule type="containsText" dxfId="837" priority="63" operator="containsText" text="Yet to be approved">
      <formula>NOT(ISERROR(SEARCH("Yet to be approved",D54)))</formula>
    </cfRule>
  </conditionalFormatting>
  <conditionalFormatting sqref="D57:E57 G57:L57">
    <cfRule type="containsText" dxfId="836" priority="53" operator="containsText" text="DPR not submitted">
      <formula>NOT(ISERROR(SEARCH("DPR not submitted",D57)))</formula>
    </cfRule>
    <cfRule type="containsText" dxfId="835" priority="54" operator="containsText" text="Yet to be approved">
      <formula>NOT(ISERROR(SEARCH("Yet to be approved",D57)))</formula>
    </cfRule>
  </conditionalFormatting>
  <conditionalFormatting sqref="D58:E58 G58:L58 G60:L61 D60:E61 D63:E64 G63:L64">
    <cfRule type="containsText" dxfId="834" priority="50" operator="containsText" text="DPR not submitted">
      <formula>NOT(ISERROR(SEARCH("DPR not submitted",D58)))</formula>
    </cfRule>
    <cfRule type="containsText" dxfId="833" priority="51" operator="containsText" text="Yet to be approved">
      <formula>NOT(ISERROR(SEARCH("Yet to be approved",D58)))</formula>
    </cfRule>
  </conditionalFormatting>
  <conditionalFormatting sqref="D59">
    <cfRule type="containsText" dxfId="832" priority="5" operator="containsText" text="DPR not submitted">
      <formula>NOT(ISERROR(SEARCH("DPR not submitted",D59)))</formula>
    </cfRule>
    <cfRule type="containsText" dxfId="831" priority="6" operator="containsText" text="Yet to be approved">
      <formula>NOT(ISERROR(SEARCH("Yet to be approved",D59)))</formula>
    </cfRule>
  </conditionalFormatting>
  <conditionalFormatting sqref="S59">
    <cfRule type="cellIs" dxfId="830" priority="4" operator="lessThan">
      <formula>0</formula>
    </cfRule>
  </conditionalFormatting>
  <conditionalFormatting sqref="D62">
    <cfRule type="containsText" dxfId="829" priority="2" operator="containsText" text="DPR not submitted">
      <formula>NOT(ISERROR(SEARCH("DPR not submitted",D62)))</formula>
    </cfRule>
    <cfRule type="containsText" dxfId="828" priority="3" operator="containsText" text="Yet to be approved">
      <formula>NOT(ISERROR(SEARCH("Yet to be approved",D62)))</formula>
    </cfRule>
  </conditionalFormatting>
  <conditionalFormatting sqref="S62">
    <cfRule type="cellIs" dxfId="827" priority="1" operator="lessThan">
      <formula>0</formula>
    </cfRule>
  </conditionalFormatting>
  <pageMargins left="0.39370078740157483" right="0.39370078740157483" top="0.39370078740157483" bottom="0.39370078740157483" header="0.23622047244094491" footer="0.23622047244094491"/>
  <pageSetup paperSize="9" scale="54" fitToWidth="2" fitToHeight="4" pageOrder="overThenDown" orientation="landscape" blackAndWhite="1" r:id="rId1"/>
  <headerFooter alignWithMargins="0">
    <oddHeader>&amp;C&amp;F</oddHeader>
  </headerFooter>
  <colBreaks count="1" manualBreakCount="1">
    <brk id="12" max="63"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topLeftCell="A43" zoomScale="80" zoomScaleNormal="80" workbookViewId="0">
      <selection activeCell="O55" sqref="O55"/>
    </sheetView>
  </sheetViews>
  <sheetFormatPr defaultColWidth="8.81640625" defaultRowHeight="13" x14ac:dyDescent="0.3"/>
  <cols>
    <col min="1" max="1" width="8.81640625" style="529"/>
    <col min="2" max="2" width="46.453125" style="530" customWidth="1"/>
    <col min="3" max="3" width="8.81640625" style="529"/>
    <col min="4" max="4" width="9.81640625" style="529" bestFit="1" customWidth="1"/>
    <col min="5" max="8" width="8.81640625" style="529"/>
    <col min="9" max="9" width="12.81640625" style="529" customWidth="1"/>
    <col min="10" max="10" width="14.1796875" style="529" customWidth="1"/>
    <col min="11" max="11" width="12.36328125" style="529" customWidth="1"/>
    <col min="12" max="12" width="8.81640625" style="529"/>
    <col min="13" max="13" width="13.90625" style="529" customWidth="1"/>
    <col min="14" max="14" width="14.08984375" style="529" customWidth="1"/>
    <col min="15" max="15" width="13.90625" style="529" customWidth="1"/>
    <col min="16" max="16" width="16.08984375" style="529" customWidth="1"/>
    <col min="17" max="16384" width="8.81640625" style="529"/>
  </cols>
  <sheetData>
    <row r="1" spans="2:7" x14ac:dyDescent="0.3">
      <c r="B1" s="1609" t="s">
        <v>924</v>
      </c>
      <c r="C1" s="1609"/>
      <c r="D1" s="1609"/>
      <c r="E1" s="1609"/>
      <c r="F1" s="1609"/>
    </row>
    <row r="2" spans="2:7" x14ac:dyDescent="0.3">
      <c r="B2" s="819" t="s">
        <v>37</v>
      </c>
      <c r="C2" s="820" t="s">
        <v>920</v>
      </c>
      <c r="D2" s="820" t="s">
        <v>921</v>
      </c>
      <c r="E2" s="820" t="s">
        <v>922</v>
      </c>
      <c r="F2" s="820" t="s">
        <v>923</v>
      </c>
      <c r="G2" s="815"/>
    </row>
    <row r="3" spans="2:7" x14ac:dyDescent="0.3">
      <c r="B3" s="531" t="s">
        <v>914</v>
      </c>
      <c r="C3" s="816" t="s">
        <v>99</v>
      </c>
      <c r="D3" s="1246">
        <f>D4</f>
        <v>0.26179000000000002</v>
      </c>
      <c r="E3" s="1246">
        <f t="shared" ref="E3:F3" si="0">E4</f>
        <v>0.34820000000000001</v>
      </c>
      <c r="F3" s="1246">
        <f t="shared" si="0"/>
        <v>0.41866029979343339</v>
      </c>
      <c r="G3" s="815"/>
    </row>
    <row r="4" spans="2:7" x14ac:dyDescent="0.3">
      <c r="B4" s="531" t="s">
        <v>682</v>
      </c>
      <c r="C4" s="816" t="s">
        <v>99</v>
      </c>
      <c r="D4" s="641">
        <f>'F2.1'!$G$16</f>
        <v>0.26179000000000002</v>
      </c>
      <c r="E4" s="641">
        <f>'F2.1'!$K$16</f>
        <v>0.34820000000000001</v>
      </c>
      <c r="F4" s="1231">
        <f>'F2.1'!$Q$16</f>
        <v>0.41866029979343339</v>
      </c>
      <c r="G4" s="815"/>
    </row>
    <row r="5" spans="2:7" x14ac:dyDescent="0.3">
      <c r="B5" s="532" t="s">
        <v>915</v>
      </c>
      <c r="C5" s="816" t="s">
        <v>443</v>
      </c>
      <c r="D5" s="1230">
        <f>'F1'!$F13+'F1'!$G15+'F1'!$F16+'F1'!$G17+'F1'!$G18+'F1'!$F19+'F1'!$F21+'F1'!$G24+'F1'!$G25-'F1'!$G26</f>
        <v>184.28833098312074</v>
      </c>
      <c r="E5" s="1230">
        <f>'F1'!$J13+'F1'!$K15+'F1'!$J16+'F1'!$K17+'F1'!$K18+'F1'!$J19+'F1'!$J21+'F1'!$K24+'F1'!$K25-'F1'!$K26</f>
        <v>213.78190800060443</v>
      </c>
      <c r="F5" s="1230">
        <f ca="1">'F1'!$N13+'F1'!$Q15+'F1'!$N16+'F1'!$Q17+'F1'!$Q18+'F1'!$N19+'F1'!$N21+'F1'!$Q24+'F1'!$Q25-'F1'!$Q26</f>
        <v>253.13129379226683</v>
      </c>
      <c r="G5" s="815"/>
    </row>
    <row r="6" spans="2:7" x14ac:dyDescent="0.3">
      <c r="B6" s="532" t="s">
        <v>916</v>
      </c>
      <c r="C6" s="816" t="s">
        <v>443</v>
      </c>
      <c r="D6" s="640">
        <f>+'F3.1'!$E$27</f>
        <v>1.067361174</v>
      </c>
      <c r="E6" s="640">
        <f>+'F3.1'!$G$27</f>
        <v>1.45996785</v>
      </c>
      <c r="F6" s="640">
        <f>+'F3.1'!$I$27</f>
        <v>1.45996785</v>
      </c>
      <c r="G6" s="815"/>
    </row>
    <row r="7" spans="2:7" x14ac:dyDescent="0.3">
      <c r="B7" s="532" t="s">
        <v>949</v>
      </c>
      <c r="C7" s="816" t="s">
        <v>443</v>
      </c>
      <c r="D7" s="640">
        <f>D5-D6</f>
        <v>183.22096980912073</v>
      </c>
      <c r="E7" s="640">
        <f>E5-E6</f>
        <v>212.32194015060443</v>
      </c>
      <c r="F7" s="640">
        <f t="shared" ref="F7" ca="1" si="1">F5-F6</f>
        <v>251.67132594226683</v>
      </c>
      <c r="G7" s="815"/>
    </row>
    <row r="8" spans="2:7" x14ac:dyDescent="0.3">
      <c r="B8" s="534" t="s">
        <v>917</v>
      </c>
      <c r="C8" s="814" t="s">
        <v>443</v>
      </c>
      <c r="D8" s="849">
        <f t="shared" ref="D8:E8" si="2">D9-D7</f>
        <v>0</v>
      </c>
      <c r="E8" s="849">
        <f t="shared" si="2"/>
        <v>0</v>
      </c>
      <c r="F8" s="849">
        <f ca="1">F9-F7</f>
        <v>0</v>
      </c>
      <c r="G8" s="815"/>
    </row>
    <row r="9" spans="2:7" x14ac:dyDescent="0.3">
      <c r="B9" s="532" t="s">
        <v>918</v>
      </c>
      <c r="C9" s="816" t="s">
        <v>443</v>
      </c>
      <c r="D9" s="831">
        <f>D7</f>
        <v>183.22096980912073</v>
      </c>
      <c r="E9" s="831">
        <f t="shared" ref="E9:F9" si="3">E7</f>
        <v>212.32194015060443</v>
      </c>
      <c r="F9" s="831">
        <f t="shared" ca="1" si="3"/>
        <v>251.67132594226683</v>
      </c>
      <c r="G9" s="815"/>
    </row>
    <row r="10" spans="2:7" x14ac:dyDescent="0.3">
      <c r="B10" s="534" t="s">
        <v>919</v>
      </c>
      <c r="C10" s="814" t="s">
        <v>443</v>
      </c>
      <c r="D10" s="817">
        <f>D9+D6</f>
        <v>184.28833098312074</v>
      </c>
      <c r="E10" s="817">
        <f t="shared" ref="E10" si="4">E9+E6</f>
        <v>213.78190800060443</v>
      </c>
      <c r="F10" s="817">
        <f t="shared" ref="F10" ca="1" si="5">F9+F6</f>
        <v>253.13129379226683</v>
      </c>
      <c r="G10" s="815"/>
    </row>
    <row r="11" spans="2:7" x14ac:dyDescent="0.3">
      <c r="B11" s="818"/>
      <c r="C11" s="815"/>
      <c r="D11" s="815"/>
      <c r="E11" s="815"/>
      <c r="F11" s="815"/>
      <c r="G11" s="815"/>
    </row>
    <row r="12" spans="2:7" x14ac:dyDescent="0.3">
      <c r="B12" s="535" t="s">
        <v>956</v>
      </c>
    </row>
    <row r="13" spans="2:7" x14ac:dyDescent="0.3">
      <c r="B13" s="808" t="s">
        <v>952</v>
      </c>
      <c r="C13" s="533" t="s">
        <v>99</v>
      </c>
      <c r="D13" s="705">
        <v>0</v>
      </c>
      <c r="E13" s="705">
        <v>0.35089999999999999</v>
      </c>
      <c r="F13" s="705">
        <v>0.688585</v>
      </c>
    </row>
    <row r="14" spans="2:7" x14ac:dyDescent="0.3">
      <c r="B14" s="808" t="s">
        <v>953</v>
      </c>
      <c r="C14" s="533" t="s">
        <v>99</v>
      </c>
      <c r="D14" s="705">
        <v>0</v>
      </c>
      <c r="E14" s="705">
        <v>0.36926999999999999</v>
      </c>
      <c r="F14" s="705">
        <v>0.6995849999999999</v>
      </c>
    </row>
    <row r="15" spans="2:7" x14ac:dyDescent="0.3">
      <c r="B15" s="808" t="s">
        <v>954</v>
      </c>
      <c r="C15" s="533" t="s">
        <v>99</v>
      </c>
      <c r="D15" s="705">
        <v>0</v>
      </c>
      <c r="E15" s="705">
        <v>0.3367</v>
      </c>
      <c r="F15" s="705">
        <v>0.70413999999999999</v>
      </c>
    </row>
    <row r="16" spans="2:7" x14ac:dyDescent="0.3">
      <c r="B16" s="808" t="s">
        <v>955</v>
      </c>
      <c r="C16" s="533" t="s">
        <v>99</v>
      </c>
      <c r="D16" s="705">
        <v>0</v>
      </c>
      <c r="E16" s="705">
        <v>0.34323999999999999</v>
      </c>
      <c r="F16" s="705">
        <v>0.70952499999999996</v>
      </c>
    </row>
    <row r="18" spans="2:6" x14ac:dyDescent="0.3">
      <c r="B18" s="809" t="s">
        <v>1023</v>
      </c>
    </row>
    <row r="19" spans="2:6" x14ac:dyDescent="0.3">
      <c r="B19" s="808" t="s">
        <v>1024</v>
      </c>
      <c r="C19" s="701" t="s">
        <v>443</v>
      </c>
      <c r="D19" s="1244">
        <f>D7*1/4*20%</f>
        <v>9.1610484904560376</v>
      </c>
      <c r="E19" s="1244">
        <f t="shared" ref="E19:F19" si="6">E7*1/4*20%</f>
        <v>10.616097007530222</v>
      </c>
      <c r="F19" s="1244">
        <f t="shared" ca="1" si="6"/>
        <v>12.583566297113343</v>
      </c>
    </row>
    <row r="20" spans="2:6" x14ac:dyDescent="0.3">
      <c r="B20" s="808" t="s">
        <v>1025</v>
      </c>
      <c r="C20" s="701" t="s">
        <v>443</v>
      </c>
      <c r="D20" s="1245">
        <f>D7*1/4*80%</f>
        <v>36.644193961824151</v>
      </c>
      <c r="E20" s="1245">
        <f t="shared" ref="E20:F20" si="7">E7*1/4*80%</f>
        <v>42.464388030120887</v>
      </c>
      <c r="F20" s="1245">
        <f t="shared" ca="1" si="7"/>
        <v>50.334265188453372</v>
      </c>
    </row>
    <row r="21" spans="2:6" x14ac:dyDescent="0.3">
      <c r="B21" s="808" t="s">
        <v>1026</v>
      </c>
      <c r="C21" s="701" t="s">
        <v>443</v>
      </c>
      <c r="D21" s="1244">
        <f>D7*3/4*20%</f>
        <v>27.483145471368108</v>
      </c>
      <c r="E21" s="1244">
        <f t="shared" ref="E21:F21" si="8">E7*3/4*20%</f>
        <v>31.848291022590669</v>
      </c>
      <c r="F21" s="1244">
        <f t="shared" ca="1" si="8"/>
        <v>37.750698891340029</v>
      </c>
    </row>
    <row r="22" spans="2:6" x14ac:dyDescent="0.3">
      <c r="B22" s="808" t="s">
        <v>1027</v>
      </c>
      <c r="C22" s="701" t="s">
        <v>443</v>
      </c>
      <c r="D22" s="1245">
        <f>D7*3/4*80%</f>
        <v>109.93258188547243</v>
      </c>
      <c r="E22" s="1245">
        <f t="shared" ref="E22:F22" si="9">E7*3/4*80%</f>
        <v>127.39316409036267</v>
      </c>
      <c r="F22" s="1245">
        <f t="shared" ca="1" si="9"/>
        <v>151.00279556536012</v>
      </c>
    </row>
    <row r="23" spans="2:6" x14ac:dyDescent="0.3">
      <c r="B23" s="810"/>
      <c r="C23" s="701"/>
      <c r="D23" s="702"/>
      <c r="E23" s="702"/>
      <c r="F23" s="702"/>
    </row>
    <row r="24" spans="2:6" ht="26" x14ac:dyDescent="0.3">
      <c r="B24" s="811" t="s">
        <v>1028</v>
      </c>
      <c r="C24" s="701"/>
      <c r="D24" s="702"/>
      <c r="E24" s="702"/>
      <c r="F24" s="702"/>
    </row>
    <row r="25" spans="2:6" x14ac:dyDescent="0.3">
      <c r="B25" s="808" t="s">
        <v>1024</v>
      </c>
      <c r="C25" s="701" t="s">
        <v>443</v>
      </c>
      <c r="D25" s="850">
        <f>MIN(D13/$D$3,1)*D19</f>
        <v>0</v>
      </c>
      <c r="E25" s="702">
        <f>MIN(E13/E$4,1)*E19</f>
        <v>10.616097007530222</v>
      </c>
      <c r="F25" s="702">
        <f ca="1">MIN(F13/F$3,1)*F19</f>
        <v>12.583566297113343</v>
      </c>
    </row>
    <row r="26" spans="2:6" x14ac:dyDescent="0.3">
      <c r="B26" s="808" t="s">
        <v>1025</v>
      </c>
      <c r="C26" s="701" t="s">
        <v>443</v>
      </c>
      <c r="D26" s="850">
        <f t="shared" ref="D26:D28" si="10">MIN(D14/$D$3,1)*D20</f>
        <v>0</v>
      </c>
      <c r="E26" s="702">
        <f>MIN(E14/E$4,1)*E20</f>
        <v>42.464388030120887</v>
      </c>
      <c r="F26" s="702">
        <f ca="1">MIN(F14/F$3,1)*F20</f>
        <v>50.334265188453372</v>
      </c>
    </row>
    <row r="27" spans="2:6" x14ac:dyDescent="0.3">
      <c r="B27" s="808" t="s">
        <v>1026</v>
      </c>
      <c r="C27" s="701" t="s">
        <v>443</v>
      </c>
      <c r="D27" s="850">
        <f>MIN(D15/$D$3,1)*D21</f>
        <v>0</v>
      </c>
      <c r="E27" s="702">
        <f>MIN(E15/E$4,1)*E21</f>
        <v>30.796437643039283</v>
      </c>
      <c r="F27" s="702">
        <f ca="1">MIN(F15/F$3,1)*F21</f>
        <v>37.750698891340029</v>
      </c>
    </row>
    <row r="28" spans="2:6" x14ac:dyDescent="0.3">
      <c r="B28" s="808" t="s">
        <v>1027</v>
      </c>
      <c r="C28" s="701" t="s">
        <v>443</v>
      </c>
      <c r="D28" s="850">
        <f t="shared" si="10"/>
        <v>0</v>
      </c>
      <c r="E28" s="702">
        <f>MIN(E16/E$4,1)*E22</f>
        <v>125.57848834685836</v>
      </c>
      <c r="F28" s="702">
        <f ca="1">MIN(F16/F$3,1)*F22</f>
        <v>151.00279556536012</v>
      </c>
    </row>
    <row r="29" spans="2:6" x14ac:dyDescent="0.3">
      <c r="B29" s="812"/>
      <c r="C29" s="703"/>
      <c r="D29" s="704"/>
      <c r="E29" s="704"/>
      <c r="F29" s="704"/>
    </row>
    <row r="30" spans="2:6" x14ac:dyDescent="0.3">
      <c r="B30" s="811" t="s">
        <v>1029</v>
      </c>
      <c r="C30" s="701"/>
      <c r="D30" s="702"/>
      <c r="E30" s="702"/>
      <c r="F30" s="702"/>
    </row>
    <row r="31" spans="2:6" x14ac:dyDescent="0.3">
      <c r="B31" s="808" t="s">
        <v>1024</v>
      </c>
      <c r="C31" s="701" t="s">
        <v>443</v>
      </c>
      <c r="D31" s="702"/>
      <c r="E31" s="702"/>
      <c r="F31" s="702"/>
    </row>
    <row r="32" spans="2:6" x14ac:dyDescent="0.3">
      <c r="B32" s="808" t="s">
        <v>1025</v>
      </c>
      <c r="C32" s="701" t="s">
        <v>443</v>
      </c>
      <c r="D32" s="813">
        <f>D26-D20</f>
        <v>-36.644193961824151</v>
      </c>
      <c r="E32" s="702">
        <f t="shared" ref="E32:F32" si="11">E26-E20</f>
        <v>0</v>
      </c>
      <c r="F32" s="702">
        <f t="shared" ca="1" si="11"/>
        <v>0</v>
      </c>
    </row>
    <row r="33" spans="2:16" x14ac:dyDescent="0.3">
      <c r="B33" s="808" t="s">
        <v>1026</v>
      </c>
      <c r="C33" s="701" t="s">
        <v>443</v>
      </c>
      <c r="D33" s="702"/>
      <c r="E33" s="702"/>
      <c r="F33" s="702"/>
    </row>
    <row r="34" spans="2:16" x14ac:dyDescent="0.3">
      <c r="B34" s="808" t="s">
        <v>1027</v>
      </c>
      <c r="C34" s="701" t="s">
        <v>443</v>
      </c>
      <c r="D34" s="813">
        <f>D28-D22</f>
        <v>-109.93258188547243</v>
      </c>
      <c r="E34" s="702">
        <f>E28-E22</f>
        <v>-1.8146757435043099</v>
      </c>
      <c r="F34" s="702">
        <f t="shared" ref="F34" ca="1" si="12">F28-F22</f>
        <v>0</v>
      </c>
    </row>
    <row r="35" spans="2:16" x14ac:dyDescent="0.3">
      <c r="B35" s="810"/>
      <c r="C35" s="701"/>
      <c r="D35" s="702"/>
      <c r="E35" s="702"/>
      <c r="F35" s="702"/>
    </row>
    <row r="36" spans="2:16" x14ac:dyDescent="0.3">
      <c r="B36" s="811" t="s">
        <v>1030</v>
      </c>
      <c r="C36" s="701"/>
      <c r="D36" s="702"/>
      <c r="E36" s="702"/>
      <c r="F36" s="702"/>
    </row>
    <row r="37" spans="2:16" x14ac:dyDescent="0.3">
      <c r="B37" s="810" t="s">
        <v>1024</v>
      </c>
      <c r="C37" s="701" t="s">
        <v>443</v>
      </c>
      <c r="D37" s="1245">
        <f>D13/D3*D19-D25</f>
        <v>0</v>
      </c>
      <c r="E37" s="1245">
        <f>E13/E4*E19-E25</f>
        <v>8.2318960138803021E-2</v>
      </c>
      <c r="F37" s="1245">
        <f t="shared" ref="F37" ca="1" si="13">F13/F3*F19-F25</f>
        <v>8.1130581570635236</v>
      </c>
    </row>
    <row r="38" spans="2:16" x14ac:dyDescent="0.3">
      <c r="B38" s="810" t="s">
        <v>1025</v>
      </c>
      <c r="C38" s="701" t="s">
        <v>443</v>
      </c>
      <c r="D38" s="702"/>
      <c r="E38" s="702"/>
      <c r="F38" s="702"/>
    </row>
    <row r="39" spans="2:16" x14ac:dyDescent="0.3">
      <c r="B39" s="810" t="s">
        <v>1026</v>
      </c>
      <c r="C39" s="701" t="s">
        <v>443</v>
      </c>
      <c r="D39" s="813">
        <f>D15/D3*D21-D27</f>
        <v>0</v>
      </c>
      <c r="E39" s="832">
        <f>E15/E4*E21-E27</f>
        <v>0</v>
      </c>
      <c r="F39" s="813">
        <f t="shared" ref="F39" ca="1" si="14">F15/F3*F21-F27</f>
        <v>25.741772523942458</v>
      </c>
    </row>
    <row r="40" spans="2:16" x14ac:dyDescent="0.3">
      <c r="B40" s="810" t="s">
        <v>1027</v>
      </c>
      <c r="C40" s="701" t="s">
        <v>443</v>
      </c>
      <c r="D40" s="702"/>
      <c r="E40" s="702"/>
      <c r="F40" s="702"/>
    </row>
    <row r="41" spans="2:16" x14ac:dyDescent="0.3">
      <c r="B41" s="810"/>
      <c r="C41" s="701"/>
      <c r="D41" s="702"/>
      <c r="E41" s="702"/>
      <c r="F41" s="702"/>
    </row>
    <row r="42" spans="2:16" x14ac:dyDescent="0.3">
      <c r="B42" s="811" t="s">
        <v>1031</v>
      </c>
      <c r="C42" s="701"/>
      <c r="D42" s="702"/>
      <c r="E42" s="702"/>
      <c r="F42" s="702"/>
    </row>
    <row r="43" spans="2:16" ht="14" x14ac:dyDescent="0.3">
      <c r="B43" s="810" t="s">
        <v>1024</v>
      </c>
      <c r="C43" s="701" t="s">
        <v>443</v>
      </c>
      <c r="D43" s="702"/>
      <c r="E43" s="702"/>
      <c r="F43" s="702"/>
      <c r="I43" s="186" t="s">
        <v>904</v>
      </c>
    </row>
    <row r="44" spans="2:16" ht="14" x14ac:dyDescent="0.3">
      <c r="B44" s="810" t="s">
        <v>1025</v>
      </c>
      <c r="C44" s="701" t="s">
        <v>443</v>
      </c>
      <c r="D44" s="702">
        <f>IF(D32&lt;0,MIN(D37,-D32),0)</f>
        <v>0</v>
      </c>
      <c r="E44" s="702">
        <f t="shared" ref="E44:F44" si="15">IF(E32&lt;0,MIN(E37,-E32),0)</f>
        <v>0</v>
      </c>
      <c r="F44" s="702">
        <f t="shared" ca="1" si="15"/>
        <v>0</v>
      </c>
      <c r="I44" s="877" t="s">
        <v>1051</v>
      </c>
      <c r="J44" s="33"/>
      <c r="K44" s="14"/>
      <c r="L44" s="14"/>
      <c r="M44" s="14"/>
      <c r="N44" s="14"/>
      <c r="O44" s="14"/>
      <c r="P44" s="14"/>
    </row>
    <row r="45" spans="2:16" ht="56" x14ac:dyDescent="0.3">
      <c r="B45" s="810" t="s">
        <v>1026</v>
      </c>
      <c r="C45" s="701" t="s">
        <v>443</v>
      </c>
      <c r="D45" s="702"/>
      <c r="E45" s="702"/>
      <c r="F45" s="702"/>
      <c r="I45" s="806" t="s">
        <v>905</v>
      </c>
      <c r="J45" s="807" t="s">
        <v>906</v>
      </c>
      <c r="K45" s="807" t="s">
        <v>907</v>
      </c>
      <c r="L45" s="807" t="s">
        <v>908</v>
      </c>
      <c r="M45" s="807" t="s">
        <v>909</v>
      </c>
      <c r="N45" s="807" t="s">
        <v>910</v>
      </c>
      <c r="O45" s="807" t="s">
        <v>911</v>
      </c>
      <c r="P45" s="807" t="s">
        <v>912</v>
      </c>
    </row>
    <row r="46" spans="2:16" ht="15.5" x14ac:dyDescent="0.3">
      <c r="B46" s="810" t="s">
        <v>1027</v>
      </c>
      <c r="C46" s="701" t="s">
        <v>443</v>
      </c>
      <c r="D46" s="702">
        <f>IF(D34&lt;0,MIN(D39,-D34),0)</f>
        <v>0</v>
      </c>
      <c r="E46" s="702">
        <f t="shared" ref="E46:F46" si="16">IF(E34&lt;0,MIN(E39,-E34),0)</f>
        <v>0</v>
      </c>
      <c r="F46" s="702">
        <f t="shared" ca="1" si="16"/>
        <v>0</v>
      </c>
      <c r="I46" s="116" t="s">
        <v>547</v>
      </c>
      <c r="J46" s="501">
        <f>'F2.2'!$I$23</f>
        <v>322.30099999999999</v>
      </c>
      <c r="K46" s="803">
        <f>'F2.2'!$F$28</f>
        <v>0.01</v>
      </c>
      <c r="L46" s="603">
        <v>1.8187582104926676E-2</v>
      </c>
      <c r="M46" s="501">
        <f>(L46-K46)*J46</f>
        <v>2.6388658999999723</v>
      </c>
      <c r="N46" s="869">
        <f>'F2.2'!F143</f>
        <v>8.942417518448492</v>
      </c>
      <c r="O46" s="501">
        <f>M46*N46/10</f>
        <v>2.3597840652996096</v>
      </c>
      <c r="P46" s="805">
        <f>IF(O46&lt;0,2/3,1/3)*O46</f>
        <v>0.78659468843320313</v>
      </c>
    </row>
    <row r="47" spans="2:16" ht="15.5" x14ac:dyDescent="0.3">
      <c r="B47" s="810"/>
      <c r="C47" s="701"/>
      <c r="D47" s="702"/>
      <c r="E47" s="702"/>
      <c r="F47" s="702"/>
      <c r="I47" s="116" t="s">
        <v>548</v>
      </c>
      <c r="J47" s="501">
        <f>'F2.2'!$Q$23</f>
        <v>66.510999999999996</v>
      </c>
      <c r="K47" s="803">
        <f>'F2.2'!$N$28</f>
        <v>0.01</v>
      </c>
      <c r="L47" s="603">
        <v>2.7360081790981941E-2</v>
      </c>
      <c r="M47" s="501">
        <f>(L47-K47)*J47</f>
        <v>1.1546363999999998</v>
      </c>
      <c r="N47" s="804">
        <f>'F2.2'!N143</f>
        <v>7.172226811884177</v>
      </c>
      <c r="O47" s="501">
        <f>M47*N47/10</f>
        <v>0.82813141460574224</v>
      </c>
      <c r="P47" s="805">
        <f>IF(O47&lt;0,2/3,1/3)*O47</f>
        <v>0.27604380486858071</v>
      </c>
    </row>
    <row r="48" spans="2:16" ht="15.5" x14ac:dyDescent="0.3">
      <c r="B48" s="812" t="s">
        <v>917</v>
      </c>
      <c r="C48" s="701" t="s">
        <v>443</v>
      </c>
      <c r="D48" s="702">
        <f>SUM(D19:D22)-SUM(D25:D28)+SUM(D43:D46)</f>
        <v>183.22096980912073</v>
      </c>
      <c r="E48" s="702">
        <f>SUM(E19:E22)-SUM(E25:E28)+SUM(E43:E46)</f>
        <v>2.8665291230556988</v>
      </c>
      <c r="F48" s="702">
        <f t="shared" ref="F48" ca="1" si="17">SUM(F19:F22)-SUM(F25:F28)+SUM(F43:F46)</f>
        <v>0</v>
      </c>
      <c r="I48" s="116"/>
      <c r="J48" s="501"/>
      <c r="K48" s="803"/>
      <c r="L48" s="603"/>
      <c r="M48" s="501"/>
      <c r="N48" s="804"/>
      <c r="O48" s="501"/>
      <c r="P48" s="805"/>
    </row>
    <row r="49" spans="4:16" ht="14" x14ac:dyDescent="0.3">
      <c r="I49" s="116"/>
      <c r="J49" s="501"/>
      <c r="K49" s="414"/>
      <c r="L49" s="116"/>
      <c r="M49" s="116"/>
      <c r="N49" s="116"/>
      <c r="O49" s="116"/>
      <c r="P49" s="116"/>
    </row>
    <row r="52" spans="4:16" x14ac:dyDescent="0.3">
      <c r="I52" s="877" t="s">
        <v>1050</v>
      </c>
    </row>
    <row r="53" spans="4:16" ht="56" x14ac:dyDescent="0.3">
      <c r="I53" s="806" t="s">
        <v>905</v>
      </c>
      <c r="J53" s="807" t="s">
        <v>906</v>
      </c>
      <c r="K53" s="807" t="s">
        <v>907</v>
      </c>
      <c r="L53" s="807" t="s">
        <v>908</v>
      </c>
      <c r="M53" s="807" t="s">
        <v>909</v>
      </c>
      <c r="N53" s="807" t="s">
        <v>910</v>
      </c>
      <c r="O53" s="807" t="s">
        <v>911</v>
      </c>
      <c r="P53" s="807" t="s">
        <v>912</v>
      </c>
    </row>
    <row r="54" spans="4:16" ht="15.5" x14ac:dyDescent="0.3">
      <c r="I54" s="116" t="s">
        <v>547</v>
      </c>
      <c r="J54" s="501">
        <f>'F2.2'!$J$23</f>
        <v>1168.914</v>
      </c>
      <c r="K54" s="803">
        <f>'F2.2'!$G$28</f>
        <v>3.1E-2</v>
      </c>
      <c r="L54" s="603">
        <v>3.1145788484011495E-2</v>
      </c>
      <c r="M54" s="501">
        <f>(L54-K54)*J54</f>
        <v>0.17041419999981258</v>
      </c>
      <c r="N54" s="869">
        <f>'F2.2'!$G$143</f>
        <v>5.290641737622864</v>
      </c>
      <c r="O54" s="501">
        <f>M54*N54/10</f>
        <v>9.0160047920261874E-2</v>
      </c>
      <c r="P54" s="805">
        <f>IF(O54&lt;0,2/3,1/3)*O54</f>
        <v>3.0053349306753956E-2</v>
      </c>
    </row>
    <row r="55" spans="4:16" ht="15.5" x14ac:dyDescent="0.3">
      <c r="I55" s="116" t="s">
        <v>548</v>
      </c>
      <c r="J55" s="501">
        <f>'F2.2'!$R$23</f>
        <v>1702.5220000000002</v>
      </c>
      <c r="K55" s="803">
        <f>'F2.2'!$O$28</f>
        <v>3.1E-2</v>
      </c>
      <c r="L55" s="603">
        <v>2.9297807018059115E-2</v>
      </c>
      <c r="M55" s="501">
        <f>(L55-K55)*J55</f>
        <v>-2.8980209999999587</v>
      </c>
      <c r="N55" s="804">
        <f>'F2.2'!$O$143</f>
        <v>5.2134529235796823</v>
      </c>
      <c r="O55" s="501">
        <f>M55*N55/10</f>
        <v>-1.5108696055045099</v>
      </c>
      <c r="P55" s="805">
        <f>IF(O55&lt;0,2/3,1/3)*O55</f>
        <v>-1.0072464036696731</v>
      </c>
    </row>
    <row r="56" spans="4:16" ht="15.5" x14ac:dyDescent="0.3">
      <c r="I56" s="116"/>
      <c r="J56" s="501"/>
      <c r="K56" s="803"/>
      <c r="L56" s="603"/>
      <c r="M56" s="501"/>
      <c r="N56" s="804"/>
      <c r="O56" s="501"/>
      <c r="P56" s="805"/>
    </row>
    <row r="57" spans="4:16" ht="14" x14ac:dyDescent="0.3">
      <c r="D57" s="833"/>
      <c r="I57" s="116"/>
      <c r="J57" s="501"/>
      <c r="K57" s="414"/>
      <c r="L57" s="116"/>
      <c r="M57" s="116"/>
      <c r="N57" s="116"/>
      <c r="O57" s="116"/>
      <c r="P57" s="116"/>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H294"/>
  <sheetViews>
    <sheetView view="pageBreakPreview" zoomScale="80" zoomScaleNormal="80" zoomScaleSheetLayoutView="80" workbookViewId="0">
      <pane xSplit="2" ySplit="10" topLeftCell="J290" activePane="bottomRight" state="frozen"/>
      <selection activeCell="O27" sqref="O27"/>
      <selection pane="topRight" activeCell="O27" sqref="O27"/>
      <selection pane="bottomLeft" activeCell="O27" sqref="O27"/>
      <selection pane="bottomRight" activeCell="U291" sqref="U291"/>
    </sheetView>
  </sheetViews>
  <sheetFormatPr defaultColWidth="9.1796875" defaultRowHeight="14.5" outlineLevelRow="2" outlineLevelCol="1" x14ac:dyDescent="0.25"/>
  <cols>
    <col min="1" max="1" width="5.7265625" style="1296" customWidth="1"/>
    <col min="2" max="2" width="54" style="1301" customWidth="1"/>
    <col min="3" max="3" width="12.7265625" style="1298" customWidth="1" outlineLevel="1"/>
    <col min="4" max="4" width="39" style="1298" customWidth="1" outlineLevel="1"/>
    <col min="5" max="5" width="15.26953125" style="1299" customWidth="1" outlineLevel="1"/>
    <col min="6" max="6" width="15.26953125" style="1300" customWidth="1" outlineLevel="1"/>
    <col min="7" max="7" width="11.7265625" style="1465" customWidth="1" outlineLevel="1"/>
    <col min="8" max="8" width="11.1796875" style="1465" customWidth="1"/>
    <col min="9" max="9" width="12.54296875" style="1298" customWidth="1" outlineLevel="1"/>
    <col min="10" max="10" width="12.54296875" style="1301" customWidth="1" outlineLevel="1"/>
    <col min="11" max="11" width="11.7265625" style="1300" customWidth="1" outlineLevel="1"/>
    <col min="12" max="14" width="12.81640625" style="1299" customWidth="1" outlineLevel="1"/>
    <col min="15" max="15" width="47.1796875" style="1301" customWidth="1"/>
    <col min="16" max="16" width="11.1796875" style="1466" hidden="1" customWidth="1"/>
    <col min="17" max="19" width="11.1796875" style="1467" hidden="1" customWidth="1"/>
    <col min="20" max="28" width="11.1796875" style="1467" customWidth="1" outlineLevel="1"/>
    <col min="29" max="29" width="10.26953125" style="1468" customWidth="1"/>
    <col min="30" max="39" width="10.26953125" style="1469" customWidth="1" outlineLevel="1"/>
    <col min="40" max="40" width="10.26953125" style="1469" customWidth="1"/>
    <col min="41" max="44" width="10.54296875" style="1467" hidden="1" customWidth="1"/>
    <col min="45" max="53" width="10.54296875" style="1467" customWidth="1" outlineLevel="1"/>
    <col min="54" max="54" width="15" style="1467" customWidth="1" outlineLevel="1"/>
    <col min="55" max="55" width="34.26953125" style="1302" customWidth="1"/>
    <col min="56" max="56" width="14.26953125" style="1298" customWidth="1"/>
    <col min="57" max="57" width="136.54296875" style="1301" bestFit="1" customWidth="1"/>
    <col min="58" max="58" width="15.26953125" style="1301" customWidth="1"/>
    <col min="59" max="59" width="12.54296875" style="1301" customWidth="1"/>
    <col min="60" max="60" width="13.453125" style="1301" customWidth="1"/>
    <col min="61" max="61" width="13.54296875" style="1301" customWidth="1"/>
    <col min="62" max="64" width="9.1796875" style="1301"/>
    <col min="65" max="65" width="11.26953125" style="1301" customWidth="1"/>
    <col min="66" max="16384" width="9.1796875" style="1301"/>
  </cols>
  <sheetData>
    <row r="1" spans="1:60" x14ac:dyDescent="0.25">
      <c r="B1" s="1297"/>
      <c r="BF1" s="1298" t="s">
        <v>927</v>
      </c>
      <c r="BG1" s="1301" t="s">
        <v>933</v>
      </c>
    </row>
    <row r="2" spans="1:60" x14ac:dyDescent="0.25">
      <c r="B2" s="1303"/>
      <c r="BF2" s="1298" t="s">
        <v>935</v>
      </c>
      <c r="BG2" s="1301" t="s">
        <v>936</v>
      </c>
    </row>
    <row r="3" spans="1:60" x14ac:dyDescent="0.25">
      <c r="B3" s="1304"/>
      <c r="BF3" s="1298"/>
    </row>
    <row r="4" spans="1:60" x14ac:dyDescent="0.25">
      <c r="A4" s="1305"/>
      <c r="B4" s="1306" t="s">
        <v>0</v>
      </c>
      <c r="C4" s="1307"/>
      <c r="E4" s="1308"/>
      <c r="F4" s="1309"/>
      <c r="G4" s="1470"/>
      <c r="H4" s="1470"/>
      <c r="I4" s="1310"/>
      <c r="J4" s="1311"/>
      <c r="K4" s="1309"/>
      <c r="L4" s="1312"/>
      <c r="M4" s="1312"/>
      <c r="N4" s="1312"/>
      <c r="O4" s="1313"/>
      <c r="P4" s="1471"/>
      <c r="Q4" s="1471"/>
      <c r="R4" s="1471"/>
      <c r="S4" s="1471"/>
      <c r="T4" s="1471"/>
      <c r="U4" s="1471"/>
      <c r="V4" s="1471"/>
      <c r="W4" s="1472" t="s">
        <v>10</v>
      </c>
      <c r="X4" s="1472"/>
      <c r="Y4" s="1472"/>
      <c r="Z4" s="1472"/>
      <c r="AA4" s="1472"/>
      <c r="AB4" s="1472"/>
      <c r="AC4" s="1473"/>
      <c r="AD4" s="1474"/>
      <c r="AE4" s="1474"/>
      <c r="AF4" s="1474"/>
      <c r="AG4" s="1474"/>
      <c r="AH4" s="1475"/>
      <c r="AI4" s="1476"/>
      <c r="AO4" s="1442"/>
      <c r="AP4" s="1442"/>
      <c r="AQ4" s="1477"/>
      <c r="AR4" s="1466"/>
      <c r="AS4" s="1466"/>
      <c r="AT4" s="1477"/>
      <c r="AU4" s="1477"/>
      <c r="AV4" s="1442" t="s">
        <v>10</v>
      </c>
      <c r="AW4" s="1442"/>
      <c r="AX4" s="1442"/>
      <c r="AY4" s="1442"/>
      <c r="AZ4" s="1442"/>
      <c r="BA4" s="1442"/>
      <c r="BB4" s="1478"/>
      <c r="BC4" s="1314"/>
      <c r="BD4" s="1315"/>
      <c r="BE4" s="1303"/>
      <c r="BF4" s="1298" t="s">
        <v>415</v>
      </c>
      <c r="BG4" s="1301" t="s">
        <v>1547</v>
      </c>
      <c r="BH4" s="1316"/>
    </row>
    <row r="5" spans="1:60" ht="15.5" x14ac:dyDescent="0.25">
      <c r="A5" s="1765" t="s">
        <v>341</v>
      </c>
      <c r="B5" s="1765" t="s">
        <v>16</v>
      </c>
      <c r="C5" s="1765" t="s">
        <v>927</v>
      </c>
      <c r="D5" s="1765" t="s">
        <v>491</v>
      </c>
      <c r="E5" s="1766" t="s">
        <v>928</v>
      </c>
      <c r="F5" s="1766" t="s">
        <v>492</v>
      </c>
      <c r="G5" s="1767" t="s">
        <v>929</v>
      </c>
      <c r="H5" s="1767" t="s">
        <v>496</v>
      </c>
      <c r="I5" s="1765" t="s">
        <v>19</v>
      </c>
      <c r="J5" s="1765" t="s">
        <v>589</v>
      </c>
      <c r="K5" s="1766" t="s">
        <v>497</v>
      </c>
      <c r="L5" s="1766" t="s">
        <v>498</v>
      </c>
      <c r="M5" s="1766" t="s">
        <v>499</v>
      </c>
      <c r="N5" s="1766" t="s">
        <v>500</v>
      </c>
      <c r="O5" s="1765" t="s">
        <v>17</v>
      </c>
      <c r="P5" s="1767" t="s">
        <v>22</v>
      </c>
      <c r="Q5" s="1767"/>
      <c r="R5" s="1767"/>
      <c r="S5" s="1767"/>
      <c r="T5" s="1767"/>
      <c r="U5" s="1767"/>
      <c r="V5" s="1767"/>
      <c r="W5" s="1767"/>
      <c r="X5" s="1479"/>
      <c r="Y5" s="1479"/>
      <c r="Z5" s="1479"/>
      <c r="AA5" s="1479"/>
      <c r="AB5" s="1479"/>
      <c r="AC5" s="1772" t="s">
        <v>20</v>
      </c>
      <c r="AD5" s="1772"/>
      <c r="AE5" s="1772"/>
      <c r="AF5" s="1772"/>
      <c r="AG5" s="1772"/>
      <c r="AH5" s="1772"/>
      <c r="AI5" s="1772"/>
      <c r="AJ5" s="1480"/>
      <c r="AK5" s="1480"/>
      <c r="AL5" s="1480"/>
      <c r="AM5" s="1480"/>
      <c r="AN5" s="1480"/>
      <c r="AO5" s="1767" t="s">
        <v>18</v>
      </c>
      <c r="AP5" s="1767"/>
      <c r="AQ5" s="1767"/>
      <c r="AR5" s="1767"/>
      <c r="AS5" s="1767"/>
      <c r="AT5" s="1767"/>
      <c r="AU5" s="1767"/>
      <c r="AV5" s="1767"/>
      <c r="AW5" s="1481"/>
      <c r="AX5" s="1481"/>
      <c r="AY5" s="1481"/>
      <c r="AZ5" s="1481"/>
      <c r="BA5" s="1481"/>
      <c r="BB5" s="1773" t="s">
        <v>930</v>
      </c>
      <c r="BC5" s="1776" t="s">
        <v>27</v>
      </c>
      <c r="BD5" s="1768" t="s">
        <v>931</v>
      </c>
      <c r="BE5" s="1765" t="s">
        <v>1548</v>
      </c>
      <c r="BF5" s="1298" t="s">
        <v>937</v>
      </c>
      <c r="BG5" s="1317" t="s">
        <v>938</v>
      </c>
    </row>
    <row r="6" spans="1:60" ht="28.5" customHeight="1" x14ac:dyDescent="0.25">
      <c r="A6" s="1765"/>
      <c r="B6" s="1765"/>
      <c r="C6" s="1765"/>
      <c r="D6" s="1765"/>
      <c r="E6" s="1766"/>
      <c r="F6" s="1766"/>
      <c r="G6" s="1767"/>
      <c r="H6" s="1767"/>
      <c r="I6" s="1765"/>
      <c r="J6" s="1765"/>
      <c r="K6" s="1766"/>
      <c r="L6" s="1766"/>
      <c r="M6" s="1766"/>
      <c r="N6" s="1766"/>
      <c r="O6" s="1765"/>
      <c r="P6" s="1767" t="s">
        <v>712</v>
      </c>
      <c r="Q6" s="1479" t="s">
        <v>7</v>
      </c>
      <c r="R6" s="1479" t="s">
        <v>7</v>
      </c>
      <c r="S6" s="1479" t="s">
        <v>7</v>
      </c>
      <c r="T6" s="1767" t="s">
        <v>1549</v>
      </c>
      <c r="U6" s="1482" t="s">
        <v>7</v>
      </c>
      <c r="V6" s="1482" t="s">
        <v>7</v>
      </c>
      <c r="W6" s="1482" t="s">
        <v>713</v>
      </c>
      <c r="X6" s="1482" t="s">
        <v>713</v>
      </c>
      <c r="Y6" s="1482" t="s">
        <v>713</v>
      </c>
      <c r="Z6" s="1482" t="s">
        <v>713</v>
      </c>
      <c r="AA6" s="1482" t="s">
        <v>713</v>
      </c>
      <c r="AB6" s="1482" t="s">
        <v>713</v>
      </c>
      <c r="AC6" s="1769" t="s">
        <v>714</v>
      </c>
      <c r="AD6" s="1483" t="s">
        <v>7</v>
      </c>
      <c r="AE6" s="1483" t="s">
        <v>7</v>
      </c>
      <c r="AF6" s="1483" t="s">
        <v>7</v>
      </c>
      <c r="AG6" s="1482" t="s">
        <v>7</v>
      </c>
      <c r="AH6" s="1482" t="s">
        <v>7</v>
      </c>
      <c r="AI6" s="1482" t="s">
        <v>713</v>
      </c>
      <c r="AJ6" s="1482" t="s">
        <v>713</v>
      </c>
      <c r="AK6" s="1482" t="s">
        <v>713</v>
      </c>
      <c r="AL6" s="1482" t="s">
        <v>713</v>
      </c>
      <c r="AM6" s="1482" t="s">
        <v>713</v>
      </c>
      <c r="AN6" s="1482" t="s">
        <v>713</v>
      </c>
      <c r="AO6" s="1770" t="s">
        <v>715</v>
      </c>
      <c r="AP6" s="1479" t="s">
        <v>7</v>
      </c>
      <c r="AQ6" s="1479" t="s">
        <v>7</v>
      </c>
      <c r="AR6" s="1479" t="s">
        <v>7</v>
      </c>
      <c r="AS6" s="1767" t="s">
        <v>1549</v>
      </c>
      <c r="AT6" s="1482" t="s">
        <v>7</v>
      </c>
      <c r="AU6" s="1482" t="s">
        <v>7</v>
      </c>
      <c r="AV6" s="1482" t="s">
        <v>713</v>
      </c>
      <c r="AW6" s="1482" t="s">
        <v>713</v>
      </c>
      <c r="AX6" s="1482" t="s">
        <v>713</v>
      </c>
      <c r="AY6" s="1482" t="s">
        <v>713</v>
      </c>
      <c r="AZ6" s="1482" t="s">
        <v>713</v>
      </c>
      <c r="BA6" s="1482" t="s">
        <v>713</v>
      </c>
      <c r="BB6" s="1774"/>
      <c r="BC6" s="1777"/>
      <c r="BD6" s="1768"/>
      <c r="BE6" s="1765"/>
      <c r="BG6" s="1317" t="s">
        <v>939</v>
      </c>
    </row>
    <row r="7" spans="1:60" ht="31" x14ac:dyDescent="0.25">
      <c r="A7" s="1765"/>
      <c r="B7" s="1765"/>
      <c r="C7" s="1765"/>
      <c r="D7" s="1765"/>
      <c r="E7" s="1766"/>
      <c r="F7" s="1766"/>
      <c r="G7" s="1767"/>
      <c r="H7" s="1767"/>
      <c r="I7" s="1765"/>
      <c r="J7" s="1765"/>
      <c r="K7" s="1766"/>
      <c r="L7" s="1766"/>
      <c r="M7" s="1766"/>
      <c r="N7" s="1766"/>
      <c r="O7" s="1765"/>
      <c r="P7" s="1767"/>
      <c r="Q7" s="1479" t="s">
        <v>325</v>
      </c>
      <c r="R7" s="1479" t="s">
        <v>507</v>
      </c>
      <c r="S7" s="1479" t="s">
        <v>508</v>
      </c>
      <c r="T7" s="1767"/>
      <c r="U7" s="1479" t="s">
        <v>509</v>
      </c>
      <c r="V7" s="1479" t="s">
        <v>510</v>
      </c>
      <c r="W7" s="1479" t="s">
        <v>511</v>
      </c>
      <c r="X7" s="1479" t="s">
        <v>959</v>
      </c>
      <c r="Y7" s="1479" t="s">
        <v>960</v>
      </c>
      <c r="Z7" s="1479" t="s">
        <v>961</v>
      </c>
      <c r="AA7" s="1479" t="s">
        <v>962</v>
      </c>
      <c r="AB7" s="1479" t="s">
        <v>963</v>
      </c>
      <c r="AC7" s="1769"/>
      <c r="AD7" s="1483" t="s">
        <v>325</v>
      </c>
      <c r="AE7" s="1483" t="s">
        <v>507</v>
      </c>
      <c r="AF7" s="1483" t="s">
        <v>508</v>
      </c>
      <c r="AG7" s="1483" t="s">
        <v>509</v>
      </c>
      <c r="AH7" s="1483" t="s">
        <v>510</v>
      </c>
      <c r="AI7" s="1483" t="s">
        <v>511</v>
      </c>
      <c r="AJ7" s="1479" t="s">
        <v>959</v>
      </c>
      <c r="AK7" s="1479" t="s">
        <v>960</v>
      </c>
      <c r="AL7" s="1479" t="s">
        <v>961</v>
      </c>
      <c r="AM7" s="1479" t="s">
        <v>962</v>
      </c>
      <c r="AN7" s="1479" t="s">
        <v>963</v>
      </c>
      <c r="AO7" s="1771"/>
      <c r="AP7" s="1479" t="s">
        <v>325</v>
      </c>
      <c r="AQ7" s="1479" t="s">
        <v>507</v>
      </c>
      <c r="AR7" s="1479" t="s">
        <v>508</v>
      </c>
      <c r="AS7" s="1767"/>
      <c r="AT7" s="1479" t="s">
        <v>509</v>
      </c>
      <c r="AU7" s="1479" t="s">
        <v>510</v>
      </c>
      <c r="AV7" s="1479" t="s">
        <v>511</v>
      </c>
      <c r="AW7" s="1479" t="s">
        <v>959</v>
      </c>
      <c r="AX7" s="1479" t="s">
        <v>960</v>
      </c>
      <c r="AY7" s="1479" t="s">
        <v>961</v>
      </c>
      <c r="AZ7" s="1479" t="s">
        <v>962</v>
      </c>
      <c r="BA7" s="1479" t="s">
        <v>963</v>
      </c>
      <c r="BB7" s="1775"/>
      <c r="BC7" s="1778"/>
      <c r="BD7" s="1768"/>
      <c r="BE7" s="1765"/>
      <c r="BG7" s="1317" t="s">
        <v>940</v>
      </c>
    </row>
    <row r="8" spans="1:60" ht="15.5" x14ac:dyDescent="0.25">
      <c r="A8" s="1318"/>
      <c r="B8" s="1319" t="s">
        <v>934</v>
      </c>
      <c r="C8" s="1320"/>
      <c r="D8" s="1320"/>
      <c r="E8" s="1321"/>
      <c r="F8" s="1322"/>
      <c r="G8" s="1484"/>
      <c r="H8" s="1484"/>
      <c r="I8" s="1320"/>
      <c r="J8" s="1323"/>
      <c r="K8" s="1322"/>
      <c r="L8" s="1321"/>
      <c r="M8" s="1321"/>
      <c r="N8" s="1321"/>
      <c r="O8" s="1323"/>
      <c r="P8" s="1485"/>
      <c r="Q8" s="1485"/>
      <c r="R8" s="1485"/>
      <c r="S8" s="1485"/>
      <c r="T8" s="1485"/>
      <c r="U8" s="1485"/>
      <c r="V8" s="1485"/>
      <c r="W8" s="1485"/>
      <c r="X8" s="1485"/>
      <c r="Y8" s="1485"/>
      <c r="Z8" s="1485"/>
      <c r="AA8" s="1485"/>
      <c r="AB8" s="1485"/>
      <c r="AC8" s="1486"/>
      <c r="AD8" s="1487"/>
      <c r="AE8" s="1487"/>
      <c r="AF8" s="1487"/>
      <c r="AG8" s="1487"/>
      <c r="AH8" s="1487"/>
      <c r="AI8" s="1487"/>
      <c r="AJ8" s="1487"/>
      <c r="AK8" s="1487"/>
      <c r="AL8" s="1487"/>
      <c r="AM8" s="1487"/>
      <c r="AN8" s="1487"/>
      <c r="AO8" s="1485"/>
      <c r="AP8" s="1485"/>
      <c r="AQ8" s="1485"/>
      <c r="AR8" s="1485"/>
      <c r="AS8" s="1485"/>
      <c r="AT8" s="1485"/>
      <c r="AU8" s="1485"/>
      <c r="AV8" s="1485"/>
      <c r="AW8" s="1485"/>
      <c r="AX8" s="1485"/>
      <c r="AY8" s="1485"/>
      <c r="AZ8" s="1485"/>
      <c r="BA8" s="1485"/>
      <c r="BB8" s="1485"/>
      <c r="BC8" s="1324"/>
      <c r="BD8" s="1320" t="s">
        <v>932</v>
      </c>
      <c r="BE8" s="1325"/>
      <c r="BG8" s="1301" t="s">
        <v>941</v>
      </c>
    </row>
    <row r="9" spans="1:60" ht="15.5" x14ac:dyDescent="0.25">
      <c r="A9" s="1318"/>
      <c r="B9" s="1326" t="s">
        <v>1550</v>
      </c>
      <c r="C9" s="1320"/>
      <c r="D9" s="1320"/>
      <c r="E9" s="1321"/>
      <c r="F9" s="1322"/>
      <c r="G9" s="1484"/>
      <c r="H9" s="1484"/>
      <c r="I9" s="1320"/>
      <c r="J9" s="1323"/>
      <c r="K9" s="1322"/>
      <c r="L9" s="1321"/>
      <c r="M9" s="1321"/>
      <c r="N9" s="1321"/>
      <c r="O9" s="1323"/>
      <c r="P9" s="1485"/>
      <c r="Q9" s="1485"/>
      <c r="R9" s="1485"/>
      <c r="S9" s="1485"/>
      <c r="T9" s="1485"/>
      <c r="U9" s="1485"/>
      <c r="V9" s="1485"/>
      <c r="W9" s="1485"/>
      <c r="X9" s="1485"/>
      <c r="Y9" s="1485"/>
      <c r="Z9" s="1485"/>
      <c r="AA9" s="1485"/>
      <c r="AB9" s="1485"/>
      <c r="AC9" s="1486"/>
      <c r="AD9" s="1487"/>
      <c r="AE9" s="1487"/>
      <c r="AF9" s="1487"/>
      <c r="AG9" s="1487"/>
      <c r="AH9" s="1487"/>
      <c r="AI9" s="1487"/>
      <c r="AJ9" s="1487"/>
      <c r="AK9" s="1487"/>
      <c r="AL9" s="1487"/>
      <c r="AM9" s="1487"/>
      <c r="AN9" s="1487"/>
      <c r="AO9" s="1485"/>
      <c r="AP9" s="1485"/>
      <c r="AQ9" s="1485"/>
      <c r="AR9" s="1485"/>
      <c r="AS9" s="1485"/>
      <c r="AT9" s="1485"/>
      <c r="AU9" s="1485"/>
      <c r="AV9" s="1485"/>
      <c r="AW9" s="1485"/>
      <c r="AX9" s="1485"/>
      <c r="AY9" s="1485"/>
      <c r="AZ9" s="1485"/>
      <c r="BA9" s="1485"/>
      <c r="BB9" s="1485"/>
      <c r="BC9" s="1324"/>
      <c r="BD9" s="1320" t="s">
        <v>932</v>
      </c>
      <c r="BE9" s="1325"/>
    </row>
    <row r="10" spans="1:60" ht="31" outlineLevel="2" x14ac:dyDescent="0.25">
      <c r="A10" s="1445">
        <v>1</v>
      </c>
      <c r="B10" s="1446" t="s">
        <v>1551</v>
      </c>
      <c r="C10" s="1445" t="s">
        <v>927</v>
      </c>
      <c r="D10" s="1445" t="s">
        <v>1552</v>
      </c>
      <c r="E10" s="1488">
        <v>41250</v>
      </c>
      <c r="F10" s="1488">
        <v>41283</v>
      </c>
      <c r="G10" s="1489">
        <f>SUM(G11:G12)</f>
        <v>23.310000000000002</v>
      </c>
      <c r="H10" s="1489">
        <f>SUM(H11:H12)</f>
        <v>23.310000000000002</v>
      </c>
      <c r="I10" s="1327"/>
      <c r="J10" s="1328"/>
      <c r="K10" s="1329">
        <v>41283</v>
      </c>
      <c r="L10" s="1330"/>
      <c r="M10" s="1330"/>
      <c r="N10" s="1330"/>
      <c r="O10" s="1328"/>
      <c r="P10" s="1489"/>
      <c r="Q10" s="1489"/>
      <c r="R10" s="1489"/>
      <c r="S10" s="1489"/>
      <c r="T10" s="1489">
        <f>SUM(P10:S10)</f>
        <v>0</v>
      </c>
      <c r="U10" s="1490"/>
      <c r="V10" s="1490"/>
      <c r="W10" s="1490"/>
      <c r="X10" s="1490"/>
      <c r="Y10" s="1490"/>
      <c r="Z10" s="1490"/>
      <c r="AA10" s="1490"/>
      <c r="AB10" s="1490"/>
      <c r="AC10" s="1491"/>
      <c r="AD10" s="1491"/>
      <c r="AE10" s="1491"/>
      <c r="AF10" s="1491"/>
      <c r="AG10" s="1492"/>
      <c r="AH10" s="1492"/>
      <c r="AI10" s="1492"/>
      <c r="AJ10" s="1492"/>
      <c r="AK10" s="1492"/>
      <c r="AL10" s="1492"/>
      <c r="AM10" s="1492"/>
      <c r="AN10" s="1492"/>
      <c r="AO10" s="1489"/>
      <c r="AP10" s="1489"/>
      <c r="AQ10" s="1489"/>
      <c r="AR10" s="1489"/>
      <c r="AS10" s="1489">
        <f>SUM(AO10:AR10)</f>
        <v>0</v>
      </c>
      <c r="AT10" s="1489"/>
      <c r="AU10" s="1489"/>
      <c r="AV10" s="1489"/>
      <c r="AW10" s="1489"/>
      <c r="AX10" s="1489"/>
      <c r="AY10" s="1489"/>
      <c r="AZ10" s="1489"/>
      <c r="BA10" s="1489"/>
      <c r="BB10" s="1489"/>
      <c r="BC10" s="1331"/>
      <c r="BD10" s="1320" t="s">
        <v>932</v>
      </c>
      <c r="BE10" s="1325"/>
    </row>
    <row r="11" spans="1:60" ht="31" outlineLevel="2" x14ac:dyDescent="0.35">
      <c r="A11" s="1453">
        <v>1.1000000000000001</v>
      </c>
      <c r="B11" s="1454" t="s">
        <v>1553</v>
      </c>
      <c r="C11" s="1493" t="s">
        <v>935</v>
      </c>
      <c r="D11" s="1453" t="str">
        <f t="shared" ref="D11:E18" si="0">D10</f>
        <v>MERC/CAPEX/20122013/02285</v>
      </c>
      <c r="E11" s="1494">
        <f t="shared" si="0"/>
        <v>41250</v>
      </c>
      <c r="F11" s="1332">
        <f t="shared" ref="F11:F14" si="1">IF(F10=0,"-",F10)</f>
        <v>41283</v>
      </c>
      <c r="G11" s="1333">
        <v>12.4</v>
      </c>
      <c r="H11" s="1333">
        <v>12.4</v>
      </c>
      <c r="I11" s="1327"/>
      <c r="J11" s="1327"/>
      <c r="K11" s="1329">
        <v>41283</v>
      </c>
      <c r="L11" s="1330">
        <v>41313</v>
      </c>
      <c r="M11" s="1330"/>
      <c r="N11" s="1330">
        <v>41924</v>
      </c>
      <c r="O11" s="1334" t="s">
        <v>1545</v>
      </c>
      <c r="P11" s="1495">
        <v>11.25</v>
      </c>
      <c r="Q11" s="1495"/>
      <c r="R11" s="1495"/>
      <c r="S11" s="1495"/>
      <c r="T11" s="1489">
        <f t="shared" ref="T11:T74" si="2">SUM(P11:S11)</f>
        <v>11.25</v>
      </c>
      <c r="U11" s="1496"/>
      <c r="V11" s="1496"/>
      <c r="W11" s="1496"/>
      <c r="X11" s="1496"/>
      <c r="Y11" s="1496"/>
      <c r="Z11" s="1496"/>
      <c r="AA11" s="1496"/>
      <c r="AB11" s="1496"/>
      <c r="AC11" s="1497">
        <v>1</v>
      </c>
      <c r="AD11" s="1497">
        <v>0</v>
      </c>
      <c r="AE11" s="1497">
        <v>0</v>
      </c>
      <c r="AF11" s="1497">
        <v>0</v>
      </c>
      <c r="AG11" s="1496">
        <v>0</v>
      </c>
      <c r="AH11" s="1496">
        <v>0</v>
      </c>
      <c r="AI11" s="1496">
        <v>0</v>
      </c>
      <c r="AJ11" s="1496"/>
      <c r="AK11" s="1496"/>
      <c r="AL11" s="1496"/>
      <c r="AM11" s="1496"/>
      <c r="AN11" s="1496"/>
      <c r="AO11" s="1495">
        <v>11.25</v>
      </c>
      <c r="AP11" s="1495" t="s">
        <v>1546</v>
      </c>
      <c r="AQ11" s="1495" t="s">
        <v>1546</v>
      </c>
      <c r="AR11" s="1495" t="s">
        <v>1546</v>
      </c>
      <c r="AS11" s="1489">
        <f t="shared" ref="AS11:AS74" si="3">SUM(AO11:AR11)</f>
        <v>11.25</v>
      </c>
      <c r="AT11" s="1498" t="s">
        <v>1546</v>
      </c>
      <c r="AU11" s="1498" t="s">
        <v>1546</v>
      </c>
      <c r="AV11" s="1498" t="s">
        <v>1546</v>
      </c>
      <c r="AW11" s="1498"/>
      <c r="AX11" s="1498"/>
      <c r="AY11" s="1498"/>
      <c r="AZ11" s="1498"/>
      <c r="BA11" s="1498"/>
      <c r="BB11" s="1495"/>
      <c r="BC11" s="1335" t="s">
        <v>1554</v>
      </c>
      <c r="BD11" s="1499" t="s">
        <v>938</v>
      </c>
      <c r="BE11" s="1325"/>
    </row>
    <row r="12" spans="1:60" ht="31" outlineLevel="2" x14ac:dyDescent="0.35">
      <c r="A12" s="1453">
        <v>1.2</v>
      </c>
      <c r="B12" s="1454" t="s">
        <v>1555</v>
      </c>
      <c r="C12" s="1493" t="s">
        <v>935</v>
      </c>
      <c r="D12" s="1453" t="str">
        <f t="shared" si="0"/>
        <v>MERC/CAPEX/20122013/02285</v>
      </c>
      <c r="E12" s="1494">
        <f t="shared" si="0"/>
        <v>41250</v>
      </c>
      <c r="F12" s="1332">
        <f t="shared" si="1"/>
        <v>41283</v>
      </c>
      <c r="G12" s="1333">
        <v>10.91</v>
      </c>
      <c r="H12" s="1333">
        <v>10.91</v>
      </c>
      <c r="I12" s="1327"/>
      <c r="J12" s="1327"/>
      <c r="K12" s="1329">
        <v>41283</v>
      </c>
      <c r="L12" s="1330">
        <v>41313</v>
      </c>
      <c r="M12" s="1330"/>
      <c r="N12" s="1330">
        <v>41924</v>
      </c>
      <c r="O12" s="1334" t="s">
        <v>1545</v>
      </c>
      <c r="P12" s="1495">
        <v>9.8699999999999992</v>
      </c>
      <c r="Q12" s="1495"/>
      <c r="R12" s="1495"/>
      <c r="S12" s="1495"/>
      <c r="T12" s="1489">
        <f t="shared" si="2"/>
        <v>9.8699999999999992</v>
      </c>
      <c r="U12" s="1496"/>
      <c r="V12" s="1496"/>
      <c r="W12" s="1496"/>
      <c r="X12" s="1496"/>
      <c r="Y12" s="1496"/>
      <c r="Z12" s="1496"/>
      <c r="AA12" s="1496"/>
      <c r="AB12" s="1496"/>
      <c r="AC12" s="1497">
        <v>1</v>
      </c>
      <c r="AD12" s="1497">
        <v>0</v>
      </c>
      <c r="AE12" s="1497">
        <v>0</v>
      </c>
      <c r="AF12" s="1497">
        <v>0</v>
      </c>
      <c r="AG12" s="1496">
        <v>0</v>
      </c>
      <c r="AH12" s="1496">
        <v>0</v>
      </c>
      <c r="AI12" s="1496">
        <v>0</v>
      </c>
      <c r="AJ12" s="1496"/>
      <c r="AK12" s="1496"/>
      <c r="AL12" s="1496"/>
      <c r="AM12" s="1496"/>
      <c r="AN12" s="1496"/>
      <c r="AO12" s="1495">
        <v>9.8699999999999992</v>
      </c>
      <c r="AP12" s="1495" t="s">
        <v>1546</v>
      </c>
      <c r="AQ12" s="1495" t="s">
        <v>1546</v>
      </c>
      <c r="AR12" s="1495" t="s">
        <v>1546</v>
      </c>
      <c r="AS12" s="1489">
        <f t="shared" si="3"/>
        <v>9.8699999999999992</v>
      </c>
      <c r="AT12" s="1498" t="s">
        <v>1546</v>
      </c>
      <c r="AU12" s="1498" t="s">
        <v>1546</v>
      </c>
      <c r="AV12" s="1498" t="s">
        <v>1546</v>
      </c>
      <c r="AW12" s="1498"/>
      <c r="AX12" s="1498"/>
      <c r="AY12" s="1498"/>
      <c r="AZ12" s="1498"/>
      <c r="BA12" s="1498"/>
      <c r="BB12" s="1495"/>
      <c r="BC12" s="1335" t="s">
        <v>1554</v>
      </c>
      <c r="BD12" s="1499" t="s">
        <v>938</v>
      </c>
      <c r="BE12" s="1325"/>
    </row>
    <row r="13" spans="1:60" ht="31" outlineLevel="2" x14ac:dyDescent="0.25">
      <c r="A13" s="1445">
        <v>2</v>
      </c>
      <c r="B13" s="1446" t="s">
        <v>1556</v>
      </c>
      <c r="C13" s="1445" t="s">
        <v>927</v>
      </c>
      <c r="D13" s="1445" t="s">
        <v>1557</v>
      </c>
      <c r="E13" s="1488">
        <v>41620</v>
      </c>
      <c r="F13" s="1488">
        <v>41739</v>
      </c>
      <c r="G13" s="1489">
        <f>SUM(G14:G14)</f>
        <v>17.21</v>
      </c>
      <c r="H13" s="1489">
        <f>SUM(H14:H14)</f>
        <v>17.21</v>
      </c>
      <c r="I13" s="1327"/>
      <c r="J13" s="1328"/>
      <c r="K13" s="1329">
        <v>41739</v>
      </c>
      <c r="L13" s="1330"/>
      <c r="M13" s="1330"/>
      <c r="N13" s="1330"/>
      <c r="O13" s="1328"/>
      <c r="P13" s="1489"/>
      <c r="Q13" s="1489"/>
      <c r="R13" s="1489"/>
      <c r="S13" s="1489"/>
      <c r="T13" s="1489">
        <f t="shared" si="2"/>
        <v>0</v>
      </c>
      <c r="U13" s="1490"/>
      <c r="V13" s="1490"/>
      <c r="W13" s="1490"/>
      <c r="X13" s="1490"/>
      <c r="Y13" s="1490"/>
      <c r="Z13" s="1490"/>
      <c r="AA13" s="1490"/>
      <c r="AB13" s="1490"/>
      <c r="AC13" s="1491"/>
      <c r="AD13" s="1491"/>
      <c r="AE13" s="1491"/>
      <c r="AF13" s="1491"/>
      <c r="AG13" s="1492"/>
      <c r="AH13" s="1492"/>
      <c r="AI13" s="1492"/>
      <c r="AJ13" s="1492"/>
      <c r="AK13" s="1492"/>
      <c r="AL13" s="1492"/>
      <c r="AM13" s="1492"/>
      <c r="AN13" s="1492"/>
      <c r="AO13" s="1489"/>
      <c r="AP13" s="1489"/>
      <c r="AQ13" s="1489"/>
      <c r="AR13" s="1489"/>
      <c r="AS13" s="1489">
        <f t="shared" si="3"/>
        <v>0</v>
      </c>
      <c r="AT13" s="1489"/>
      <c r="AU13" s="1489"/>
      <c r="AV13" s="1489"/>
      <c r="AW13" s="1489"/>
      <c r="AX13" s="1489"/>
      <c r="AY13" s="1489"/>
      <c r="AZ13" s="1489"/>
      <c r="BA13" s="1489"/>
      <c r="BB13" s="1489"/>
      <c r="BC13" s="1331"/>
      <c r="BD13" s="1320" t="s">
        <v>932</v>
      </c>
      <c r="BE13" s="1325"/>
    </row>
    <row r="14" spans="1:60" ht="31" outlineLevel="2" x14ac:dyDescent="0.35">
      <c r="A14" s="1453">
        <v>2.1</v>
      </c>
      <c r="B14" s="1454" t="s">
        <v>1556</v>
      </c>
      <c r="C14" s="1493" t="s">
        <v>935</v>
      </c>
      <c r="D14" s="1453" t="str">
        <f t="shared" si="0"/>
        <v>MERC/TECH 1/CAPEX/20142015/00087</v>
      </c>
      <c r="E14" s="1494">
        <f t="shared" si="0"/>
        <v>41620</v>
      </c>
      <c r="F14" s="1332">
        <f t="shared" si="1"/>
        <v>41739</v>
      </c>
      <c r="G14" s="1333">
        <v>17.21</v>
      </c>
      <c r="H14" s="1333">
        <v>17.21</v>
      </c>
      <c r="I14" s="1336"/>
      <c r="J14" s="1327"/>
      <c r="K14" s="1329">
        <v>41739</v>
      </c>
      <c r="L14" s="1330">
        <v>42401</v>
      </c>
      <c r="M14" s="1330"/>
      <c r="N14" s="1330" t="s">
        <v>529</v>
      </c>
      <c r="O14" s="1334" t="s">
        <v>1545</v>
      </c>
      <c r="P14" s="1500">
        <v>17.552469592000001</v>
      </c>
      <c r="Q14" s="1495"/>
      <c r="R14" s="1495"/>
      <c r="S14" s="1495"/>
      <c r="T14" s="1489">
        <f t="shared" si="2"/>
        <v>17.552469592000001</v>
      </c>
      <c r="U14" s="1496"/>
      <c r="V14" s="1496"/>
      <c r="W14" s="1496"/>
      <c r="X14" s="1496"/>
      <c r="Y14" s="1496"/>
      <c r="Z14" s="1496"/>
      <c r="AA14" s="1496"/>
      <c r="AB14" s="1496"/>
      <c r="AC14" s="1501">
        <v>1</v>
      </c>
      <c r="AD14" s="1497">
        <v>0</v>
      </c>
      <c r="AE14" s="1497">
        <v>0</v>
      </c>
      <c r="AF14" s="1497">
        <v>0</v>
      </c>
      <c r="AG14" s="1496">
        <v>0</v>
      </c>
      <c r="AH14" s="1496">
        <v>0</v>
      </c>
      <c r="AI14" s="1496">
        <v>0</v>
      </c>
      <c r="AJ14" s="1496"/>
      <c r="AK14" s="1496"/>
      <c r="AL14" s="1496"/>
      <c r="AM14" s="1496"/>
      <c r="AN14" s="1496"/>
      <c r="AO14" s="1500">
        <v>17.552469592000001</v>
      </c>
      <c r="AP14" s="1495" t="s">
        <v>1546</v>
      </c>
      <c r="AQ14" s="1495" t="s">
        <v>1546</v>
      </c>
      <c r="AR14" s="1495" t="s">
        <v>1546</v>
      </c>
      <c r="AS14" s="1489">
        <f t="shared" si="3"/>
        <v>17.552469592000001</v>
      </c>
      <c r="AT14" s="1498" t="s">
        <v>1546</v>
      </c>
      <c r="AU14" s="1498" t="s">
        <v>1546</v>
      </c>
      <c r="AV14" s="1498" t="s">
        <v>1546</v>
      </c>
      <c r="AW14" s="1498"/>
      <c r="AX14" s="1498"/>
      <c r="AY14" s="1498"/>
      <c r="AZ14" s="1498"/>
      <c r="BA14" s="1498"/>
      <c r="BB14" s="1495"/>
      <c r="BC14" s="1335" t="s">
        <v>1558</v>
      </c>
      <c r="BD14" s="1499" t="s">
        <v>938</v>
      </c>
      <c r="BE14" s="1325"/>
    </row>
    <row r="15" spans="1:60" ht="15.5" outlineLevel="2" x14ac:dyDescent="0.25">
      <c r="A15" s="1447">
        <v>3</v>
      </c>
      <c r="B15" s="1456" t="s">
        <v>1559</v>
      </c>
      <c r="C15" s="1447" t="s">
        <v>927</v>
      </c>
      <c r="D15" s="1447" t="s">
        <v>1560</v>
      </c>
      <c r="E15" s="1502">
        <v>42914</v>
      </c>
      <c r="F15" s="1502">
        <v>43019</v>
      </c>
      <c r="G15" s="1503">
        <f>SUM(G16:G18)</f>
        <v>25.130000000000003</v>
      </c>
      <c r="H15" s="1503">
        <f>SUM(H16:H18)</f>
        <v>24.6</v>
      </c>
      <c r="I15" s="1504"/>
      <c r="J15" s="1350"/>
      <c r="K15" s="1505">
        <v>43019</v>
      </c>
      <c r="L15" s="1506"/>
      <c r="M15" s="1506"/>
      <c r="N15" s="1506"/>
      <c r="O15" s="1350"/>
      <c r="P15" s="1503"/>
      <c r="Q15" s="1503"/>
      <c r="R15" s="1503"/>
      <c r="S15" s="1503"/>
      <c r="T15" s="1503">
        <f t="shared" si="2"/>
        <v>0</v>
      </c>
      <c r="U15" s="1507"/>
      <c r="V15" s="1507"/>
      <c r="W15" s="1507"/>
      <c r="X15" s="1507"/>
      <c r="Y15" s="1507"/>
      <c r="Z15" s="1507"/>
      <c r="AA15" s="1507"/>
      <c r="AB15" s="1507"/>
      <c r="AC15" s="1508"/>
      <c r="AD15" s="1508"/>
      <c r="AE15" s="1508"/>
      <c r="AF15" s="1508"/>
      <c r="AG15" s="1509"/>
      <c r="AH15" s="1509"/>
      <c r="AI15" s="1509"/>
      <c r="AJ15" s="1509"/>
      <c r="AK15" s="1509"/>
      <c r="AL15" s="1509"/>
      <c r="AM15" s="1509"/>
      <c r="AN15" s="1509"/>
      <c r="AO15" s="1503"/>
      <c r="AP15" s="1503"/>
      <c r="AQ15" s="1503"/>
      <c r="AR15" s="1503"/>
      <c r="AS15" s="1503">
        <f t="shared" si="3"/>
        <v>0</v>
      </c>
      <c r="AT15" s="1503"/>
      <c r="AU15" s="1503"/>
      <c r="AV15" s="1503"/>
      <c r="AW15" s="1503"/>
      <c r="AX15" s="1503"/>
      <c r="AY15" s="1503"/>
      <c r="AZ15" s="1503"/>
      <c r="BA15" s="1503"/>
      <c r="BB15" s="1503"/>
      <c r="BC15" s="1324"/>
      <c r="BD15" s="1320" t="s">
        <v>932</v>
      </c>
      <c r="BE15" s="1325"/>
    </row>
    <row r="16" spans="1:60" ht="63" customHeight="1" outlineLevel="2" x14ac:dyDescent="0.25">
      <c r="A16" s="1457">
        <v>3.1</v>
      </c>
      <c r="B16" s="1458" t="s">
        <v>1561</v>
      </c>
      <c r="C16" s="1510" t="s">
        <v>935</v>
      </c>
      <c r="D16" s="1457" t="str">
        <f t="shared" si="0"/>
        <v>MERC/CAPEX/20172018/4321</v>
      </c>
      <c r="E16" s="1511">
        <f t="shared" si="0"/>
        <v>42914</v>
      </c>
      <c r="F16" s="1322">
        <f t="shared" ref="F16:F18" si="4">IF(F15=0,"-",F15)</f>
        <v>43019</v>
      </c>
      <c r="G16" s="1337">
        <v>20.39</v>
      </c>
      <c r="H16" s="1337">
        <v>20.39</v>
      </c>
      <c r="I16" s="1504"/>
      <c r="J16" s="1504"/>
      <c r="K16" s="1505">
        <v>43019</v>
      </c>
      <c r="L16" s="1506">
        <v>43911</v>
      </c>
      <c r="M16" s="1506">
        <v>43445</v>
      </c>
      <c r="N16" s="1512">
        <v>45043</v>
      </c>
      <c r="O16" s="1513" t="s">
        <v>1545</v>
      </c>
      <c r="P16" s="1514">
        <v>0</v>
      </c>
      <c r="Q16" s="1485">
        <v>0</v>
      </c>
      <c r="R16" s="1485">
        <v>0</v>
      </c>
      <c r="S16" s="1485">
        <v>8.52</v>
      </c>
      <c r="T16" s="1503">
        <f t="shared" si="2"/>
        <v>8.52</v>
      </c>
      <c r="U16" s="1515">
        <v>0</v>
      </c>
      <c r="V16" s="1516">
        <v>8.5236678999999995</v>
      </c>
      <c r="W16" s="1515">
        <v>0</v>
      </c>
      <c r="X16" s="1515"/>
      <c r="Y16" s="1515"/>
      <c r="Z16" s="1515"/>
      <c r="AA16" s="1515"/>
      <c r="AB16" s="1515"/>
      <c r="AC16" s="1517">
        <v>0</v>
      </c>
      <c r="AD16" s="1486">
        <v>0.2</v>
      </c>
      <c r="AE16" s="1486">
        <v>0.2</v>
      </c>
      <c r="AF16" s="1486">
        <v>0.2</v>
      </c>
      <c r="AG16" s="1518">
        <v>0.2</v>
      </c>
      <c r="AH16" s="1518">
        <v>0.2</v>
      </c>
      <c r="AI16" s="1509">
        <v>0.4</v>
      </c>
      <c r="AJ16" s="1509"/>
      <c r="AK16" s="1509"/>
      <c r="AL16" s="1509"/>
      <c r="AM16" s="1509"/>
      <c r="AN16" s="1509"/>
      <c r="AO16" s="1514">
        <v>0</v>
      </c>
      <c r="AP16" s="1485" t="s">
        <v>1546</v>
      </c>
      <c r="AQ16" s="1485" t="s">
        <v>1546</v>
      </c>
      <c r="AR16" s="1485" t="s">
        <v>1546</v>
      </c>
      <c r="AS16" s="1503">
        <f t="shared" si="3"/>
        <v>0</v>
      </c>
      <c r="AT16" s="1485" t="s">
        <v>1546</v>
      </c>
      <c r="AU16" s="1519">
        <v>8.5236678999999995</v>
      </c>
      <c r="AV16" s="1519" t="s">
        <v>1546</v>
      </c>
      <c r="AW16" s="1519"/>
      <c r="AX16" s="1519"/>
      <c r="AY16" s="1519"/>
      <c r="AZ16" s="1519"/>
      <c r="BA16" s="1519"/>
      <c r="BB16" s="1485"/>
      <c r="BC16" s="1761" t="s">
        <v>1562</v>
      </c>
      <c r="BD16" s="1499" t="s">
        <v>938</v>
      </c>
      <c r="BE16" s="1325"/>
    </row>
    <row r="17" spans="1:57" ht="31" outlineLevel="2" x14ac:dyDescent="0.25">
      <c r="A17" s="1457">
        <v>3.2</v>
      </c>
      <c r="B17" s="1458" t="s">
        <v>1563</v>
      </c>
      <c r="C17" s="1510" t="s">
        <v>935</v>
      </c>
      <c r="D17" s="1457" t="str">
        <f t="shared" si="0"/>
        <v>MERC/CAPEX/20172018/4321</v>
      </c>
      <c r="E17" s="1511">
        <f t="shared" si="0"/>
        <v>42914</v>
      </c>
      <c r="F17" s="1322">
        <f t="shared" si="4"/>
        <v>43019</v>
      </c>
      <c r="G17" s="1337">
        <v>3.57</v>
      </c>
      <c r="H17" s="1337">
        <v>3.57</v>
      </c>
      <c r="I17" s="1504"/>
      <c r="J17" s="1504"/>
      <c r="K17" s="1505">
        <v>43019</v>
      </c>
      <c r="L17" s="1506">
        <v>43911</v>
      </c>
      <c r="M17" s="1506">
        <v>43445</v>
      </c>
      <c r="N17" s="1512">
        <v>45043</v>
      </c>
      <c r="O17" s="1513" t="s">
        <v>1545</v>
      </c>
      <c r="P17" s="1514">
        <v>0</v>
      </c>
      <c r="Q17" s="1485">
        <v>0</v>
      </c>
      <c r="R17" s="1485">
        <v>0</v>
      </c>
      <c r="S17" s="1485">
        <v>0</v>
      </c>
      <c r="T17" s="1503">
        <f t="shared" si="2"/>
        <v>0</v>
      </c>
      <c r="U17" s="1515">
        <v>0</v>
      </c>
      <c r="V17" s="1516">
        <v>0.75469280000000005</v>
      </c>
      <c r="W17" s="1515">
        <v>0</v>
      </c>
      <c r="X17" s="1515"/>
      <c r="Y17" s="1515"/>
      <c r="Z17" s="1515"/>
      <c r="AA17" s="1515"/>
      <c r="AB17" s="1515"/>
      <c r="AC17" s="1517">
        <v>0</v>
      </c>
      <c r="AD17" s="1486">
        <v>0.2</v>
      </c>
      <c r="AE17" s="1486">
        <v>0.2</v>
      </c>
      <c r="AF17" s="1486">
        <v>0</v>
      </c>
      <c r="AG17" s="1518">
        <v>0</v>
      </c>
      <c r="AH17" s="1518">
        <v>0</v>
      </c>
      <c r="AI17" s="1509">
        <v>0.6</v>
      </c>
      <c r="AJ17" s="1509"/>
      <c r="AK17" s="1509"/>
      <c r="AL17" s="1509"/>
      <c r="AM17" s="1509"/>
      <c r="AN17" s="1509"/>
      <c r="AO17" s="1514">
        <v>0</v>
      </c>
      <c r="AP17" s="1485" t="s">
        <v>1546</v>
      </c>
      <c r="AQ17" s="1485" t="s">
        <v>1546</v>
      </c>
      <c r="AR17" s="1485" t="s">
        <v>1546</v>
      </c>
      <c r="AS17" s="1503">
        <f t="shared" si="3"/>
        <v>0</v>
      </c>
      <c r="AT17" s="1485" t="s">
        <v>1546</v>
      </c>
      <c r="AU17" s="1519">
        <v>0.75469280000000005</v>
      </c>
      <c r="AV17" s="1519" t="s">
        <v>1546</v>
      </c>
      <c r="AW17" s="1519"/>
      <c r="AX17" s="1519"/>
      <c r="AY17" s="1519"/>
      <c r="AZ17" s="1519"/>
      <c r="BA17" s="1519"/>
      <c r="BB17" s="1485"/>
      <c r="BC17" s="1762"/>
      <c r="BD17" s="1499" t="s">
        <v>938</v>
      </c>
      <c r="BE17" s="1325"/>
    </row>
    <row r="18" spans="1:57" ht="15.5" outlineLevel="2" x14ac:dyDescent="0.25">
      <c r="A18" s="1457"/>
      <c r="B18" s="1458" t="s">
        <v>415</v>
      </c>
      <c r="C18" s="1510" t="s">
        <v>415</v>
      </c>
      <c r="D18" s="1457" t="str">
        <f t="shared" si="0"/>
        <v>MERC/CAPEX/20172018/4321</v>
      </c>
      <c r="E18" s="1511">
        <f t="shared" si="0"/>
        <v>42914</v>
      </c>
      <c r="F18" s="1322">
        <f t="shared" si="4"/>
        <v>43019</v>
      </c>
      <c r="G18" s="1337">
        <v>1.17</v>
      </c>
      <c r="H18" s="1337">
        <v>0.64</v>
      </c>
      <c r="I18" s="1504"/>
      <c r="J18" s="1504"/>
      <c r="K18" s="1505">
        <v>43019</v>
      </c>
      <c r="L18" s="1506">
        <v>43911</v>
      </c>
      <c r="M18" s="1506">
        <v>43445</v>
      </c>
      <c r="N18" s="1512">
        <v>45043</v>
      </c>
      <c r="O18" s="1513"/>
      <c r="P18" s="1514">
        <v>0</v>
      </c>
      <c r="Q18" s="1485">
        <v>0</v>
      </c>
      <c r="R18" s="1485">
        <v>0</v>
      </c>
      <c r="S18" s="1485">
        <v>0</v>
      </c>
      <c r="T18" s="1503">
        <f t="shared" si="2"/>
        <v>0</v>
      </c>
      <c r="U18" s="1515">
        <v>0</v>
      </c>
      <c r="V18" s="1516">
        <v>1.1986755680000001</v>
      </c>
      <c r="W18" s="1515">
        <v>0</v>
      </c>
      <c r="X18" s="1515"/>
      <c r="Y18" s="1515"/>
      <c r="Z18" s="1515"/>
      <c r="AA18" s="1515"/>
      <c r="AB18" s="1515"/>
      <c r="AC18" s="1517">
        <v>0</v>
      </c>
      <c r="AD18" s="1486">
        <v>0</v>
      </c>
      <c r="AE18" s="1486">
        <v>0</v>
      </c>
      <c r="AF18" s="1486">
        <v>0</v>
      </c>
      <c r="AG18" s="1518">
        <v>0</v>
      </c>
      <c r="AH18" s="1518">
        <v>0</v>
      </c>
      <c r="AI18" s="1515">
        <v>0</v>
      </c>
      <c r="AJ18" s="1515"/>
      <c r="AK18" s="1515"/>
      <c r="AL18" s="1515"/>
      <c r="AM18" s="1515"/>
      <c r="AN18" s="1515"/>
      <c r="AO18" s="1514">
        <v>0</v>
      </c>
      <c r="AP18" s="1485" t="s">
        <v>1546</v>
      </c>
      <c r="AQ18" s="1485" t="s">
        <v>1546</v>
      </c>
      <c r="AR18" s="1485" t="s">
        <v>1546</v>
      </c>
      <c r="AS18" s="1503">
        <f t="shared" si="3"/>
        <v>0</v>
      </c>
      <c r="AT18" s="1485" t="s">
        <v>1546</v>
      </c>
      <c r="AU18" s="1519">
        <v>1.1986755680000001</v>
      </c>
      <c r="AV18" s="1519" t="s">
        <v>1546</v>
      </c>
      <c r="AW18" s="1519"/>
      <c r="AX18" s="1519"/>
      <c r="AY18" s="1519"/>
      <c r="AZ18" s="1519"/>
      <c r="BA18" s="1519"/>
      <c r="BB18" s="1485"/>
      <c r="BC18" s="1324"/>
      <c r="BD18" s="1499" t="s">
        <v>932</v>
      </c>
      <c r="BE18" s="1325"/>
    </row>
    <row r="19" spans="1:57" ht="31" outlineLevel="2" x14ac:dyDescent="0.25">
      <c r="A19" s="1447">
        <v>4</v>
      </c>
      <c r="B19" s="1456" t="s">
        <v>1564</v>
      </c>
      <c r="C19" s="1447" t="s">
        <v>927</v>
      </c>
      <c r="D19" s="1447" t="s">
        <v>1565</v>
      </c>
      <c r="E19" s="1502">
        <v>42957</v>
      </c>
      <c r="F19" s="1502">
        <v>43049</v>
      </c>
      <c r="G19" s="1503">
        <f>SUM(G20:G21)</f>
        <v>17</v>
      </c>
      <c r="H19" s="1503">
        <f>SUM(H20:H21)</f>
        <v>17</v>
      </c>
      <c r="I19" s="1504"/>
      <c r="J19" s="1350"/>
      <c r="K19" s="1505">
        <v>43049</v>
      </c>
      <c r="L19" s="1506"/>
      <c r="M19" s="1506"/>
      <c r="N19" s="1506"/>
      <c r="O19" s="1350"/>
      <c r="P19" s="1503"/>
      <c r="Q19" s="1503"/>
      <c r="R19" s="1503"/>
      <c r="S19" s="1503"/>
      <c r="T19" s="1503">
        <f t="shared" si="2"/>
        <v>0</v>
      </c>
      <c r="U19" s="1507"/>
      <c r="V19" s="1507"/>
      <c r="W19" s="1507"/>
      <c r="X19" s="1507">
        <v>0</v>
      </c>
      <c r="Y19" s="1507">
        <v>20.059999999999999</v>
      </c>
      <c r="Z19" s="1507"/>
      <c r="AA19" s="1507"/>
      <c r="AB19" s="1507"/>
      <c r="AC19" s="1508"/>
      <c r="AD19" s="1508"/>
      <c r="AE19" s="1508"/>
      <c r="AF19" s="1508"/>
      <c r="AG19" s="1509"/>
      <c r="AH19" s="1509"/>
      <c r="AI19" s="1509"/>
      <c r="AJ19" s="1509"/>
      <c r="AK19" s="1509"/>
      <c r="AL19" s="1509"/>
      <c r="AM19" s="1509"/>
      <c r="AN19" s="1509"/>
      <c r="AO19" s="1503"/>
      <c r="AP19" s="1503"/>
      <c r="AQ19" s="1503"/>
      <c r="AR19" s="1503"/>
      <c r="AS19" s="1503">
        <f t="shared" si="3"/>
        <v>0</v>
      </c>
      <c r="AT19" s="1503"/>
      <c r="AU19" s="1503"/>
      <c r="AV19" s="1503"/>
      <c r="AW19" s="1503">
        <v>0</v>
      </c>
      <c r="AX19" s="1503">
        <v>20.059999999999999</v>
      </c>
      <c r="AY19" s="1503"/>
      <c r="AZ19" s="1503"/>
      <c r="BA19" s="1503"/>
      <c r="BB19" s="1503"/>
      <c r="BC19" s="1324"/>
      <c r="BD19" s="1320" t="s">
        <v>932</v>
      </c>
      <c r="BE19" s="1325"/>
    </row>
    <row r="20" spans="1:57" ht="304.5" outlineLevel="2" x14ac:dyDescent="0.25">
      <c r="A20" s="1457">
        <v>4.0999999999999996</v>
      </c>
      <c r="B20" s="1458" t="s">
        <v>1566</v>
      </c>
      <c r="C20" s="1510" t="s">
        <v>935</v>
      </c>
      <c r="D20" s="1457" t="str">
        <f>D19</f>
        <v>MERC/CAPEX/20172018/4645</v>
      </c>
      <c r="E20" s="1511">
        <f>E19</f>
        <v>42957</v>
      </c>
      <c r="F20" s="1322">
        <f t="shared" ref="F20:F25" si="5">IF(F19=0,"-",F19)</f>
        <v>43049</v>
      </c>
      <c r="G20" s="1337">
        <v>17</v>
      </c>
      <c r="H20" s="1337">
        <v>17</v>
      </c>
      <c r="I20" s="1504"/>
      <c r="J20" s="1504"/>
      <c r="K20" s="1505">
        <v>43049</v>
      </c>
      <c r="L20" s="1512" t="s">
        <v>1546</v>
      </c>
      <c r="M20" s="1506">
        <v>43718</v>
      </c>
      <c r="N20" s="1512" t="s">
        <v>1546</v>
      </c>
      <c r="O20" s="1513" t="s">
        <v>1545</v>
      </c>
      <c r="P20" s="1514">
        <v>0</v>
      </c>
      <c r="Q20" s="1485">
        <v>0</v>
      </c>
      <c r="R20" s="1485">
        <v>0</v>
      </c>
      <c r="S20" s="1485">
        <v>0</v>
      </c>
      <c r="T20" s="1503">
        <f t="shared" si="2"/>
        <v>0</v>
      </c>
      <c r="U20" s="1515">
        <v>0</v>
      </c>
      <c r="V20" s="1515">
        <v>0</v>
      </c>
      <c r="W20" s="1515">
        <v>0</v>
      </c>
      <c r="X20" s="1515"/>
      <c r="Y20" s="1515"/>
      <c r="Z20" s="1515"/>
      <c r="AA20" s="1515"/>
      <c r="AB20" s="1515"/>
      <c r="AC20" s="1517">
        <v>0</v>
      </c>
      <c r="AD20" s="1486">
        <v>0</v>
      </c>
      <c r="AE20" s="1486">
        <v>0</v>
      </c>
      <c r="AF20" s="1486">
        <v>0</v>
      </c>
      <c r="AG20" s="1515" t="s">
        <v>1546</v>
      </c>
      <c r="AH20" s="1515" t="s">
        <v>1546</v>
      </c>
      <c r="AI20" s="1515" t="s">
        <v>1546</v>
      </c>
      <c r="AJ20" s="1515"/>
      <c r="AK20" s="1515"/>
      <c r="AL20" s="1515"/>
      <c r="AM20" s="1515"/>
      <c r="AN20" s="1515"/>
      <c r="AO20" s="1514"/>
      <c r="AP20" s="1485" t="s">
        <v>1546</v>
      </c>
      <c r="AQ20" s="1485" t="s">
        <v>1546</v>
      </c>
      <c r="AR20" s="1485" t="s">
        <v>1546</v>
      </c>
      <c r="AS20" s="1503">
        <f t="shared" si="3"/>
        <v>0</v>
      </c>
      <c r="AT20" s="1485" t="s">
        <v>1546</v>
      </c>
      <c r="AU20" s="1485" t="s">
        <v>1546</v>
      </c>
      <c r="AV20" s="1519">
        <v>0</v>
      </c>
      <c r="AW20" s="1519"/>
      <c r="AX20" s="1519"/>
      <c r="AY20" s="1519"/>
      <c r="AZ20" s="1519"/>
      <c r="BA20" s="1519"/>
      <c r="BB20" s="1485"/>
      <c r="BC20" s="1324" t="s">
        <v>1567</v>
      </c>
      <c r="BD20" s="1499" t="s">
        <v>936</v>
      </c>
      <c r="BE20" s="1520" t="s">
        <v>1568</v>
      </c>
    </row>
    <row r="21" spans="1:57" ht="15.5" outlineLevel="2" x14ac:dyDescent="0.35">
      <c r="A21" s="1457"/>
      <c r="B21" s="1459"/>
      <c r="C21" s="1510"/>
      <c r="D21" s="1457"/>
      <c r="E21" s="1511"/>
      <c r="F21" s="1322"/>
      <c r="G21" s="1338"/>
      <c r="H21" s="1338"/>
      <c r="I21" s="1327"/>
      <c r="J21" s="1327"/>
      <c r="K21" s="1505"/>
      <c r="L21" s="1339" t="s">
        <v>1546</v>
      </c>
      <c r="M21" s="1340">
        <v>43718</v>
      </c>
      <c r="N21" s="1339" t="s">
        <v>1546</v>
      </c>
      <c r="O21" s="1341"/>
      <c r="P21" s="1521"/>
      <c r="Q21" s="1495">
        <v>0</v>
      </c>
      <c r="R21" s="1495">
        <v>0</v>
      </c>
      <c r="S21" s="1495">
        <v>0</v>
      </c>
      <c r="T21" s="1489">
        <f t="shared" si="2"/>
        <v>0</v>
      </c>
      <c r="U21" s="1522">
        <v>0</v>
      </c>
      <c r="V21" s="1522">
        <v>0</v>
      </c>
      <c r="W21" s="1522">
        <v>0</v>
      </c>
      <c r="X21" s="1522"/>
      <c r="Y21" s="1522"/>
      <c r="Z21" s="1522"/>
      <c r="AA21" s="1522"/>
      <c r="AB21" s="1522"/>
      <c r="AC21" s="1523">
        <v>0</v>
      </c>
      <c r="AD21" s="1497">
        <v>0</v>
      </c>
      <c r="AE21" s="1497">
        <v>0</v>
      </c>
      <c r="AF21" s="1497">
        <v>0</v>
      </c>
      <c r="AG21" s="1522">
        <v>0</v>
      </c>
      <c r="AH21" s="1522">
        <v>0</v>
      </c>
      <c r="AI21" s="1522">
        <v>0</v>
      </c>
      <c r="AJ21" s="1522"/>
      <c r="AK21" s="1522"/>
      <c r="AL21" s="1522"/>
      <c r="AM21" s="1522"/>
      <c r="AN21" s="1522"/>
      <c r="AO21" s="1521"/>
      <c r="AP21" s="1495" t="s">
        <v>1546</v>
      </c>
      <c r="AQ21" s="1495" t="s">
        <v>1546</v>
      </c>
      <c r="AR21" s="1495" t="s">
        <v>1546</v>
      </c>
      <c r="AS21" s="1489">
        <f t="shared" si="3"/>
        <v>0</v>
      </c>
      <c r="AT21" s="1524" t="s">
        <v>1546</v>
      </c>
      <c r="AU21" s="1524" t="s">
        <v>1546</v>
      </c>
      <c r="AV21" s="1524" t="s">
        <v>1546</v>
      </c>
      <c r="AW21" s="1524"/>
      <c r="AX21" s="1524"/>
      <c r="AY21" s="1524"/>
      <c r="AZ21" s="1524"/>
      <c r="BA21" s="1524"/>
      <c r="BB21" s="1525"/>
      <c r="BC21" s="1342"/>
      <c r="BD21" s="1499"/>
      <c r="BE21" s="1325"/>
    </row>
    <row r="22" spans="1:57" ht="31" outlineLevel="2" x14ac:dyDescent="0.25">
      <c r="A22" s="1447">
        <v>5</v>
      </c>
      <c r="B22" s="1456" t="s">
        <v>1569</v>
      </c>
      <c r="C22" s="1447" t="s">
        <v>927</v>
      </c>
      <c r="D22" s="1447" t="s">
        <v>1570</v>
      </c>
      <c r="E22" s="1502">
        <v>43110</v>
      </c>
      <c r="F22" s="1502">
        <v>43131</v>
      </c>
      <c r="G22" s="1503">
        <f>SUM(G23:G25)</f>
        <v>19.196999999999996</v>
      </c>
      <c r="H22" s="1503">
        <f>SUM(H23:H25)</f>
        <v>19.196999999999996</v>
      </c>
      <c r="I22" s="1504"/>
      <c r="J22" s="1350"/>
      <c r="K22" s="1505">
        <v>43131</v>
      </c>
      <c r="L22" s="1506"/>
      <c r="M22" s="1506"/>
      <c r="N22" s="1506"/>
      <c r="O22" s="1350"/>
      <c r="P22" s="1503"/>
      <c r="Q22" s="1503"/>
      <c r="R22" s="1503"/>
      <c r="S22" s="1503"/>
      <c r="T22" s="1503">
        <f t="shared" si="2"/>
        <v>0</v>
      </c>
      <c r="U22" s="1507"/>
      <c r="V22" s="1507"/>
      <c r="W22" s="1507"/>
      <c r="X22" s="1507"/>
      <c r="Y22" s="1507"/>
      <c r="Z22" s="1507"/>
      <c r="AA22" s="1507"/>
      <c r="AB22" s="1507"/>
      <c r="AC22" s="1508"/>
      <c r="AD22" s="1508"/>
      <c r="AE22" s="1508"/>
      <c r="AF22" s="1508"/>
      <c r="AG22" s="1509"/>
      <c r="AH22" s="1509"/>
      <c r="AI22" s="1509"/>
      <c r="AJ22" s="1509"/>
      <c r="AK22" s="1509"/>
      <c r="AL22" s="1509"/>
      <c r="AM22" s="1509"/>
      <c r="AN22" s="1509"/>
      <c r="AO22" s="1503"/>
      <c r="AP22" s="1503"/>
      <c r="AQ22" s="1503"/>
      <c r="AR22" s="1503"/>
      <c r="AS22" s="1503">
        <f t="shared" si="3"/>
        <v>0</v>
      </c>
      <c r="AT22" s="1503"/>
      <c r="AU22" s="1503"/>
      <c r="AV22" s="1503"/>
      <c r="AW22" s="1503"/>
      <c r="AX22" s="1503"/>
      <c r="AY22" s="1503"/>
      <c r="AZ22" s="1503"/>
      <c r="BA22" s="1503"/>
      <c r="BB22" s="1503"/>
      <c r="BC22" s="1324"/>
      <c r="BD22" s="1320" t="s">
        <v>932</v>
      </c>
      <c r="BE22" s="1325"/>
    </row>
    <row r="23" spans="1:57" ht="31" outlineLevel="2" x14ac:dyDescent="0.25">
      <c r="A23" s="1457">
        <v>5.0999999999999996</v>
      </c>
      <c r="B23" s="1458" t="s">
        <v>1571</v>
      </c>
      <c r="C23" s="1510" t="s">
        <v>935</v>
      </c>
      <c r="D23" s="1457" t="str">
        <f t="shared" ref="D23:E25" si="6">D22</f>
        <v>MERC/CAPEX/20172018/0151</v>
      </c>
      <c r="E23" s="1511">
        <f t="shared" si="6"/>
        <v>43110</v>
      </c>
      <c r="F23" s="1322">
        <f t="shared" si="5"/>
        <v>43131</v>
      </c>
      <c r="G23" s="1337">
        <v>9.0399999999999991</v>
      </c>
      <c r="H23" s="1337">
        <v>9.0399999999999991</v>
      </c>
      <c r="I23" s="1504"/>
      <c r="J23" s="1504"/>
      <c r="K23" s="1505">
        <v>43131</v>
      </c>
      <c r="L23" s="1506">
        <v>44019</v>
      </c>
      <c r="M23" s="1506">
        <v>43677</v>
      </c>
      <c r="N23" s="1506">
        <v>44243</v>
      </c>
      <c r="O23" s="1350" t="s">
        <v>1572</v>
      </c>
      <c r="P23" s="1514">
        <v>0</v>
      </c>
      <c r="Q23" s="1485">
        <v>0</v>
      </c>
      <c r="R23" s="1519">
        <v>7.6515065</v>
      </c>
      <c r="S23" s="1485">
        <v>0</v>
      </c>
      <c r="T23" s="1503">
        <f t="shared" si="2"/>
        <v>7.6515065</v>
      </c>
      <c r="U23" s="1515">
        <v>0</v>
      </c>
      <c r="V23" s="1515">
        <v>0</v>
      </c>
      <c r="W23" s="1515">
        <v>0</v>
      </c>
      <c r="X23" s="1515"/>
      <c r="Y23" s="1515"/>
      <c r="Z23" s="1515"/>
      <c r="AA23" s="1515"/>
      <c r="AB23" s="1515"/>
      <c r="AC23" s="1517" t="s">
        <v>1546</v>
      </c>
      <c r="AD23" s="1486">
        <v>0.2</v>
      </c>
      <c r="AE23" s="1526">
        <v>0.8</v>
      </c>
      <c r="AF23" s="1486" t="s">
        <v>1546</v>
      </c>
      <c r="AG23" s="1527" t="s">
        <v>1546</v>
      </c>
      <c r="AH23" s="1527" t="s">
        <v>1546</v>
      </c>
      <c r="AI23" s="1527" t="s">
        <v>1546</v>
      </c>
      <c r="AJ23" s="1527"/>
      <c r="AK23" s="1527"/>
      <c r="AL23" s="1527"/>
      <c r="AM23" s="1527"/>
      <c r="AN23" s="1527"/>
      <c r="AO23" s="1514"/>
      <c r="AP23" s="1485" t="s">
        <v>1546</v>
      </c>
      <c r="AQ23" s="1519">
        <v>7.6515065</v>
      </c>
      <c r="AR23" s="1485" t="s">
        <v>1546</v>
      </c>
      <c r="AS23" s="1503">
        <f t="shared" si="3"/>
        <v>7.6515065</v>
      </c>
      <c r="AT23" s="1528" t="s">
        <v>1546</v>
      </c>
      <c r="AU23" s="1528" t="s">
        <v>1546</v>
      </c>
      <c r="AV23" s="1528" t="s">
        <v>1546</v>
      </c>
      <c r="AW23" s="1528"/>
      <c r="AX23" s="1528"/>
      <c r="AY23" s="1528"/>
      <c r="AZ23" s="1528"/>
      <c r="BA23" s="1528"/>
      <c r="BB23" s="1485"/>
      <c r="BC23" s="1529" t="s">
        <v>1573</v>
      </c>
      <c r="BD23" s="1499" t="s">
        <v>938</v>
      </c>
      <c r="BE23" s="1325"/>
    </row>
    <row r="24" spans="1:57" ht="46.5" outlineLevel="2" x14ac:dyDescent="0.25">
      <c r="A24" s="1457">
        <v>5.2</v>
      </c>
      <c r="B24" s="1458" t="s">
        <v>1574</v>
      </c>
      <c r="C24" s="1510" t="s">
        <v>935</v>
      </c>
      <c r="D24" s="1457" t="str">
        <f t="shared" si="6"/>
        <v>MERC/CAPEX/20172018/0151</v>
      </c>
      <c r="E24" s="1511">
        <f t="shared" si="6"/>
        <v>43110</v>
      </c>
      <c r="F24" s="1322">
        <f t="shared" si="5"/>
        <v>43131</v>
      </c>
      <c r="G24" s="1337">
        <v>9.8059999999999992</v>
      </c>
      <c r="H24" s="1337">
        <v>9.8059999999999992</v>
      </c>
      <c r="I24" s="1504"/>
      <c r="J24" s="1504"/>
      <c r="K24" s="1505">
        <v>43131</v>
      </c>
      <c r="L24" s="1506">
        <v>44140</v>
      </c>
      <c r="M24" s="1506">
        <v>43677</v>
      </c>
      <c r="N24" s="1512">
        <v>44924</v>
      </c>
      <c r="O24" s="1350" t="s">
        <v>1572</v>
      </c>
      <c r="P24" s="1514">
        <v>0</v>
      </c>
      <c r="Q24" s="1485">
        <v>0</v>
      </c>
      <c r="R24" s="1485">
        <v>0</v>
      </c>
      <c r="S24" s="1485">
        <v>0</v>
      </c>
      <c r="T24" s="1503">
        <f t="shared" si="2"/>
        <v>0</v>
      </c>
      <c r="U24" s="1515">
        <v>9.0830830000000002</v>
      </c>
      <c r="V24" s="1515">
        <v>0</v>
      </c>
      <c r="W24" s="1515">
        <v>0</v>
      </c>
      <c r="X24" s="1515"/>
      <c r="Y24" s="1515"/>
      <c r="Z24" s="1515"/>
      <c r="AA24" s="1515"/>
      <c r="AB24" s="1515"/>
      <c r="AC24" s="1517" t="s">
        <v>1546</v>
      </c>
      <c r="AD24" s="1486">
        <v>0.2</v>
      </c>
      <c r="AE24" s="1486">
        <v>0.2</v>
      </c>
      <c r="AF24" s="1486" t="s">
        <v>1546</v>
      </c>
      <c r="AG24" s="1509">
        <v>1</v>
      </c>
      <c r="AH24" s="1509">
        <v>1</v>
      </c>
      <c r="AI24" s="1527" t="s">
        <v>1546</v>
      </c>
      <c r="AJ24" s="1527"/>
      <c r="AK24" s="1527"/>
      <c r="AL24" s="1527"/>
      <c r="AM24" s="1527"/>
      <c r="AN24" s="1527"/>
      <c r="AO24" s="1514"/>
      <c r="AP24" s="1485" t="s">
        <v>1546</v>
      </c>
      <c r="AQ24" s="1485" t="s">
        <v>1546</v>
      </c>
      <c r="AR24" s="1485" t="s">
        <v>1546</v>
      </c>
      <c r="AS24" s="1503">
        <f t="shared" si="3"/>
        <v>0</v>
      </c>
      <c r="AT24" s="1485">
        <v>9.0830830000000002</v>
      </c>
      <c r="AU24" s="1485">
        <v>0</v>
      </c>
      <c r="AV24" s="1528" t="s">
        <v>1546</v>
      </c>
      <c r="AW24" s="1528"/>
      <c r="AX24" s="1528"/>
      <c r="AY24" s="1528"/>
      <c r="AZ24" s="1528"/>
      <c r="BA24" s="1528"/>
      <c r="BB24" s="1485"/>
      <c r="BC24" s="1324" t="s">
        <v>1575</v>
      </c>
      <c r="BD24" s="1499" t="s">
        <v>938</v>
      </c>
      <c r="BE24" s="1520" t="s">
        <v>1576</v>
      </c>
    </row>
    <row r="25" spans="1:57" ht="15.5" outlineLevel="2" x14ac:dyDescent="0.25">
      <c r="A25" s="1457"/>
      <c r="B25" s="1458" t="s">
        <v>415</v>
      </c>
      <c r="C25" s="1510" t="s">
        <v>415</v>
      </c>
      <c r="D25" s="1457" t="str">
        <f t="shared" si="6"/>
        <v>MERC/CAPEX/20172018/0151</v>
      </c>
      <c r="E25" s="1511">
        <f t="shared" si="6"/>
        <v>43110</v>
      </c>
      <c r="F25" s="1322">
        <f t="shared" si="5"/>
        <v>43131</v>
      </c>
      <c r="G25" s="1337">
        <v>0.35099999999999998</v>
      </c>
      <c r="H25" s="1337">
        <v>0.35099999999999998</v>
      </c>
      <c r="I25" s="1504"/>
      <c r="J25" s="1504"/>
      <c r="K25" s="1505">
        <v>43131</v>
      </c>
      <c r="L25" s="1512" t="s">
        <v>1546</v>
      </c>
      <c r="M25" s="1506">
        <v>43677</v>
      </c>
      <c r="N25" s="1512">
        <v>44924</v>
      </c>
      <c r="O25" s="1350"/>
      <c r="P25" s="1514">
        <v>0</v>
      </c>
      <c r="Q25" s="1485">
        <v>0</v>
      </c>
      <c r="R25" s="1485">
        <v>0</v>
      </c>
      <c r="S25" s="1485">
        <v>0</v>
      </c>
      <c r="T25" s="1503">
        <f t="shared" si="2"/>
        <v>0</v>
      </c>
      <c r="U25" s="1515">
        <v>2.1674433</v>
      </c>
      <c r="V25" s="1515">
        <v>0</v>
      </c>
      <c r="W25" s="1515">
        <v>0</v>
      </c>
      <c r="X25" s="1515"/>
      <c r="Y25" s="1515"/>
      <c r="Z25" s="1515"/>
      <c r="AA25" s="1515"/>
      <c r="AB25" s="1515"/>
      <c r="AC25" s="1517" t="s">
        <v>1546</v>
      </c>
      <c r="AD25" s="1486" t="s">
        <v>1546</v>
      </c>
      <c r="AE25" s="1486" t="s">
        <v>1546</v>
      </c>
      <c r="AF25" s="1486" t="s">
        <v>1546</v>
      </c>
      <c r="AG25" s="1527" t="s">
        <v>1546</v>
      </c>
      <c r="AH25" s="1527" t="s">
        <v>1546</v>
      </c>
      <c r="AI25" s="1527" t="s">
        <v>1546</v>
      </c>
      <c r="AJ25" s="1527"/>
      <c r="AK25" s="1527"/>
      <c r="AL25" s="1527"/>
      <c r="AM25" s="1527"/>
      <c r="AN25" s="1527"/>
      <c r="AO25" s="1514"/>
      <c r="AP25" s="1485" t="s">
        <v>1546</v>
      </c>
      <c r="AQ25" s="1485" t="s">
        <v>1546</v>
      </c>
      <c r="AR25" s="1485" t="s">
        <v>1546</v>
      </c>
      <c r="AS25" s="1503">
        <f t="shared" si="3"/>
        <v>0</v>
      </c>
      <c r="AT25" s="1528">
        <v>2.1674433</v>
      </c>
      <c r="AU25" s="1485">
        <v>0</v>
      </c>
      <c r="AV25" s="1528" t="s">
        <v>1546</v>
      </c>
      <c r="AW25" s="1528"/>
      <c r="AX25" s="1528"/>
      <c r="AY25" s="1528"/>
      <c r="AZ25" s="1528"/>
      <c r="BA25" s="1528"/>
      <c r="BB25" s="1485"/>
      <c r="BC25" s="1324"/>
      <c r="BD25" s="1499" t="s">
        <v>932</v>
      </c>
      <c r="BE25" s="1325"/>
    </row>
    <row r="26" spans="1:57" ht="31" outlineLevel="2" x14ac:dyDescent="0.25">
      <c r="A26" s="1447">
        <v>6</v>
      </c>
      <c r="B26" s="1456" t="s">
        <v>1577</v>
      </c>
      <c r="C26" s="1447" t="s">
        <v>927</v>
      </c>
      <c r="D26" s="1447" t="s">
        <v>1578</v>
      </c>
      <c r="E26" s="1502">
        <v>43364</v>
      </c>
      <c r="F26" s="1502">
        <v>43675</v>
      </c>
      <c r="G26" s="1503">
        <f>SUM(G27:G29)</f>
        <v>22.569999999999997</v>
      </c>
      <c r="H26" s="1503">
        <f>SUM(H27:H29)</f>
        <v>22.569999999999997</v>
      </c>
      <c r="I26" s="1504"/>
      <c r="J26" s="1350"/>
      <c r="K26" s="1505">
        <v>43675</v>
      </c>
      <c r="L26" s="1506"/>
      <c r="M26" s="1506"/>
      <c r="N26" s="1506"/>
      <c r="O26" s="1350"/>
      <c r="P26" s="1503"/>
      <c r="Q26" s="1503"/>
      <c r="R26" s="1503"/>
      <c r="S26" s="1503"/>
      <c r="T26" s="1503">
        <f t="shared" si="2"/>
        <v>0</v>
      </c>
      <c r="U26" s="1507"/>
      <c r="V26" s="1507"/>
      <c r="W26" s="1507"/>
      <c r="X26" s="1507">
        <v>8.8971999999999998</v>
      </c>
      <c r="Y26" s="1507"/>
      <c r="Z26" s="1507"/>
      <c r="AA26" s="1507"/>
      <c r="AB26" s="1507"/>
      <c r="AC26" s="1508"/>
      <c r="AD26" s="1508"/>
      <c r="AE26" s="1508"/>
      <c r="AF26" s="1508"/>
      <c r="AG26" s="1509"/>
      <c r="AH26" s="1509"/>
      <c r="AI26" s="1509"/>
      <c r="AJ26" s="1509"/>
      <c r="AK26" s="1509"/>
      <c r="AL26" s="1509"/>
      <c r="AM26" s="1509"/>
      <c r="AN26" s="1509"/>
      <c r="AO26" s="1503"/>
      <c r="AP26" s="1503"/>
      <c r="AQ26" s="1503"/>
      <c r="AR26" s="1503"/>
      <c r="AS26" s="1503">
        <f t="shared" si="3"/>
        <v>0</v>
      </c>
      <c r="AT26" s="1503"/>
      <c r="AU26" s="1503"/>
      <c r="AV26" s="1503"/>
      <c r="AW26" s="1503">
        <v>8.8971999999999998</v>
      </c>
      <c r="AX26" s="1503"/>
      <c r="AY26" s="1503"/>
      <c r="AZ26" s="1503"/>
      <c r="BA26" s="1503"/>
      <c r="BB26" s="1503"/>
      <c r="BC26" s="1324"/>
      <c r="BD26" s="1320" t="s">
        <v>932</v>
      </c>
      <c r="BE26" s="1325"/>
    </row>
    <row r="27" spans="1:57" ht="130" outlineLevel="2" x14ac:dyDescent="0.35">
      <c r="A27" s="1457">
        <v>6.1</v>
      </c>
      <c r="B27" s="1459" t="s">
        <v>1579</v>
      </c>
      <c r="C27" s="1510" t="s">
        <v>935</v>
      </c>
      <c r="D27" s="1457" t="str">
        <f t="shared" ref="D27:E29" si="7">D26</f>
        <v>MERC/CAPEX/2019-2020/422</v>
      </c>
      <c r="E27" s="1511">
        <f t="shared" si="7"/>
        <v>43364</v>
      </c>
      <c r="F27" s="1322">
        <f t="shared" ref="F27:F29" si="8">IF(F26=0,"-",F26)</f>
        <v>43675</v>
      </c>
      <c r="G27" s="1337">
        <v>15.62</v>
      </c>
      <c r="H27" s="1337">
        <v>15.62</v>
      </c>
      <c r="I27" s="1504"/>
      <c r="J27" s="1504"/>
      <c r="K27" s="1505">
        <v>43675</v>
      </c>
      <c r="L27" s="1512" t="s">
        <v>1546</v>
      </c>
      <c r="M27" s="1506">
        <v>44194</v>
      </c>
      <c r="N27" s="1512" t="s">
        <v>1546</v>
      </c>
      <c r="O27" s="1350" t="s">
        <v>1545</v>
      </c>
      <c r="P27" s="1514">
        <v>0</v>
      </c>
      <c r="Q27" s="1485">
        <v>0</v>
      </c>
      <c r="R27" s="1485">
        <v>0</v>
      </c>
      <c r="S27" s="1485">
        <v>0</v>
      </c>
      <c r="T27" s="1503">
        <f t="shared" si="2"/>
        <v>0</v>
      </c>
      <c r="U27" s="1515">
        <v>0</v>
      </c>
      <c r="V27" s="1515">
        <v>0</v>
      </c>
      <c r="W27" s="1515">
        <v>0</v>
      </c>
      <c r="X27" s="1515"/>
      <c r="Y27" s="1515"/>
      <c r="Z27" s="1515"/>
      <c r="AA27" s="1515"/>
      <c r="AB27" s="1515"/>
      <c r="AC27" s="1517" t="s">
        <v>1546</v>
      </c>
      <c r="AD27" s="1486" t="s">
        <v>1546</v>
      </c>
      <c r="AE27" s="1486" t="s">
        <v>1546</v>
      </c>
      <c r="AF27" s="1486" t="s">
        <v>1546</v>
      </c>
      <c r="AG27" s="1515">
        <v>0</v>
      </c>
      <c r="AH27" s="1515">
        <v>0</v>
      </c>
      <c r="AI27" s="1515">
        <v>0</v>
      </c>
      <c r="AJ27" s="1515"/>
      <c r="AK27" s="1515"/>
      <c r="AL27" s="1515"/>
      <c r="AM27" s="1515"/>
      <c r="AN27" s="1515"/>
      <c r="AO27" s="1514"/>
      <c r="AP27" s="1485" t="s">
        <v>1546</v>
      </c>
      <c r="AQ27" s="1485" t="s">
        <v>1546</v>
      </c>
      <c r="AR27" s="1485" t="s">
        <v>1546</v>
      </c>
      <c r="AS27" s="1503">
        <f t="shared" si="3"/>
        <v>0</v>
      </c>
      <c r="AT27" s="1485" t="s">
        <v>1546</v>
      </c>
      <c r="AU27" s="1485">
        <v>0</v>
      </c>
      <c r="AV27" s="1528">
        <v>0</v>
      </c>
      <c r="AW27" s="1528"/>
      <c r="AX27" s="1528"/>
      <c r="AY27" s="1528"/>
      <c r="AZ27" s="1528"/>
      <c r="BA27" s="1528"/>
      <c r="BB27" s="1485"/>
      <c r="BC27" s="1324" t="s">
        <v>1580</v>
      </c>
      <c r="BD27" s="1499" t="s">
        <v>936</v>
      </c>
      <c r="BE27" s="1530" t="s">
        <v>1581</v>
      </c>
    </row>
    <row r="28" spans="1:57" ht="156" outlineLevel="2" x14ac:dyDescent="0.25">
      <c r="A28" s="1457">
        <v>6.2</v>
      </c>
      <c r="B28" s="1458" t="s">
        <v>1582</v>
      </c>
      <c r="C28" s="1510" t="s">
        <v>935</v>
      </c>
      <c r="D28" s="1457" t="str">
        <f t="shared" si="7"/>
        <v>MERC/CAPEX/2019-2020/422</v>
      </c>
      <c r="E28" s="1511">
        <f t="shared" si="7"/>
        <v>43364</v>
      </c>
      <c r="F28" s="1322">
        <f t="shared" si="8"/>
        <v>43675</v>
      </c>
      <c r="G28" s="1337">
        <v>6.43</v>
      </c>
      <c r="H28" s="1337">
        <v>6.43</v>
      </c>
      <c r="I28" s="1504"/>
      <c r="J28" s="1504"/>
      <c r="K28" s="1505">
        <v>43675</v>
      </c>
      <c r="L28" s="1512" t="s">
        <v>1546</v>
      </c>
      <c r="M28" s="1506">
        <v>44194</v>
      </c>
      <c r="N28" s="1512" t="s">
        <v>1546</v>
      </c>
      <c r="O28" s="1350" t="s">
        <v>1545</v>
      </c>
      <c r="P28" s="1514">
        <v>0</v>
      </c>
      <c r="Q28" s="1485">
        <v>0</v>
      </c>
      <c r="R28" s="1485">
        <v>0</v>
      </c>
      <c r="S28" s="1485">
        <v>0</v>
      </c>
      <c r="T28" s="1503">
        <f t="shared" si="2"/>
        <v>0</v>
      </c>
      <c r="U28" s="1515">
        <v>0</v>
      </c>
      <c r="V28" s="1515">
        <v>0</v>
      </c>
      <c r="W28" s="1515">
        <v>2.27591674</v>
      </c>
      <c r="X28" s="1515">
        <v>0.52</v>
      </c>
      <c r="Y28" s="1515"/>
      <c r="Z28" s="1515"/>
      <c r="AA28" s="1515"/>
      <c r="AB28" s="1515"/>
      <c r="AC28" s="1517" t="s">
        <v>1546</v>
      </c>
      <c r="AD28" s="1486" t="s">
        <v>1546</v>
      </c>
      <c r="AE28" s="1486" t="s">
        <v>1546</v>
      </c>
      <c r="AF28" s="1486" t="s">
        <v>1546</v>
      </c>
      <c r="AG28" s="1509">
        <v>0.4</v>
      </c>
      <c r="AH28" s="1509">
        <v>0.4</v>
      </c>
      <c r="AI28" s="1531">
        <v>0.6</v>
      </c>
      <c r="AJ28" s="1531"/>
      <c r="AK28" s="1531"/>
      <c r="AL28" s="1531"/>
      <c r="AM28" s="1531"/>
      <c r="AN28" s="1531"/>
      <c r="AO28" s="1514"/>
      <c r="AP28" s="1485" t="s">
        <v>1546</v>
      </c>
      <c r="AQ28" s="1485" t="s">
        <v>1546</v>
      </c>
      <c r="AR28" s="1485" t="s">
        <v>1546</v>
      </c>
      <c r="AS28" s="1503">
        <f t="shared" si="3"/>
        <v>0</v>
      </c>
      <c r="AT28" s="1485" t="s">
        <v>1546</v>
      </c>
      <c r="AU28" s="1485" t="s">
        <v>1546</v>
      </c>
      <c r="AV28" s="1528">
        <v>2.27591674</v>
      </c>
      <c r="AW28" s="1528">
        <v>0.52</v>
      </c>
      <c r="AX28" s="1528"/>
      <c r="AY28" s="1528"/>
      <c r="AZ28" s="1528"/>
      <c r="BA28" s="1528"/>
      <c r="BB28" s="1485"/>
      <c r="BC28" s="1324" t="s">
        <v>1583</v>
      </c>
      <c r="BD28" s="1499" t="s">
        <v>936</v>
      </c>
      <c r="BE28" s="1530" t="s">
        <v>1584</v>
      </c>
    </row>
    <row r="29" spans="1:57" ht="15.5" outlineLevel="2" x14ac:dyDescent="0.35">
      <c r="A29" s="1457"/>
      <c r="B29" s="1459" t="s">
        <v>415</v>
      </c>
      <c r="C29" s="1510" t="s">
        <v>415</v>
      </c>
      <c r="D29" s="1457" t="str">
        <f t="shared" si="7"/>
        <v>MERC/CAPEX/2019-2020/422</v>
      </c>
      <c r="E29" s="1511">
        <f t="shared" si="7"/>
        <v>43364</v>
      </c>
      <c r="F29" s="1322">
        <f t="shared" si="8"/>
        <v>43675</v>
      </c>
      <c r="G29" s="1337">
        <v>0.52</v>
      </c>
      <c r="H29" s="1337">
        <v>0.52</v>
      </c>
      <c r="I29" s="1504"/>
      <c r="J29" s="1504"/>
      <c r="K29" s="1505">
        <v>43675</v>
      </c>
      <c r="L29" s="1512" t="s">
        <v>1546</v>
      </c>
      <c r="M29" s="1506">
        <v>44194</v>
      </c>
      <c r="N29" s="1512" t="s">
        <v>1546</v>
      </c>
      <c r="O29" s="1350"/>
      <c r="P29" s="1514">
        <v>0</v>
      </c>
      <c r="Q29" s="1485">
        <v>0</v>
      </c>
      <c r="R29" s="1485">
        <v>0</v>
      </c>
      <c r="S29" s="1485">
        <v>0</v>
      </c>
      <c r="T29" s="1503">
        <f t="shared" si="2"/>
        <v>0</v>
      </c>
      <c r="U29" s="1515">
        <v>0</v>
      </c>
      <c r="V29" s="1515">
        <v>0</v>
      </c>
      <c r="W29" s="1515">
        <v>0</v>
      </c>
      <c r="X29" s="1515"/>
      <c r="Y29" s="1515"/>
      <c r="Z29" s="1515"/>
      <c r="AA29" s="1515"/>
      <c r="AB29" s="1515"/>
      <c r="AC29" s="1517" t="s">
        <v>1546</v>
      </c>
      <c r="AD29" s="1486" t="s">
        <v>1546</v>
      </c>
      <c r="AE29" s="1486" t="s">
        <v>1546</v>
      </c>
      <c r="AF29" s="1486" t="s">
        <v>1546</v>
      </c>
      <c r="AG29" s="1527" t="s">
        <v>1546</v>
      </c>
      <c r="AH29" s="1527" t="s">
        <v>1546</v>
      </c>
      <c r="AI29" s="1527" t="s">
        <v>1546</v>
      </c>
      <c r="AJ29" s="1527"/>
      <c r="AK29" s="1527"/>
      <c r="AL29" s="1527"/>
      <c r="AM29" s="1527"/>
      <c r="AN29" s="1527"/>
      <c r="AO29" s="1514"/>
      <c r="AP29" s="1485" t="s">
        <v>1546</v>
      </c>
      <c r="AQ29" s="1485" t="s">
        <v>1546</v>
      </c>
      <c r="AR29" s="1485" t="s">
        <v>1546</v>
      </c>
      <c r="AS29" s="1503">
        <f t="shared" si="3"/>
        <v>0</v>
      </c>
      <c r="AT29" s="1485" t="s">
        <v>1546</v>
      </c>
      <c r="AU29" s="1485" t="s">
        <v>1546</v>
      </c>
      <c r="AV29" s="1528">
        <v>0</v>
      </c>
      <c r="AW29" s="1528"/>
      <c r="AX29" s="1528"/>
      <c r="AY29" s="1528"/>
      <c r="AZ29" s="1528"/>
      <c r="BA29" s="1528"/>
      <c r="BB29" s="1485"/>
      <c r="BC29" s="1324"/>
      <c r="BD29" s="1499" t="s">
        <v>932</v>
      </c>
      <c r="BE29" s="1344"/>
    </row>
    <row r="30" spans="1:57" ht="31" outlineLevel="2" x14ac:dyDescent="0.25">
      <c r="A30" s="1447">
        <v>7</v>
      </c>
      <c r="B30" s="1456" t="s">
        <v>1585</v>
      </c>
      <c r="C30" s="1447" t="s">
        <v>927</v>
      </c>
      <c r="D30" s="1447" t="s">
        <v>1586</v>
      </c>
      <c r="E30" s="1502">
        <v>43587</v>
      </c>
      <c r="F30" s="1502">
        <v>43865</v>
      </c>
      <c r="G30" s="1503">
        <f>SUM(G31:G33)</f>
        <v>36.138058000000001</v>
      </c>
      <c r="H30" s="1503">
        <f>SUM(H31:H33)</f>
        <v>36.138058000000001</v>
      </c>
      <c r="I30" s="1504"/>
      <c r="J30" s="1350"/>
      <c r="K30" s="1505">
        <v>43865</v>
      </c>
      <c r="L30" s="1506"/>
      <c r="M30" s="1506"/>
      <c r="N30" s="1506"/>
      <c r="O30" s="1350"/>
      <c r="P30" s="1503"/>
      <c r="Q30" s="1503"/>
      <c r="R30" s="1503"/>
      <c r="S30" s="1503"/>
      <c r="T30" s="1503">
        <f t="shared" si="2"/>
        <v>0</v>
      </c>
      <c r="U30" s="1507"/>
      <c r="V30" s="1507"/>
      <c r="W30" s="1507"/>
      <c r="X30" s="1507">
        <v>1.5551078399999998</v>
      </c>
      <c r="Y30" s="1507"/>
      <c r="Z30" s="1507"/>
      <c r="AA30" s="1507"/>
      <c r="AB30" s="1507"/>
      <c r="AC30" s="1508"/>
      <c r="AD30" s="1508"/>
      <c r="AE30" s="1508"/>
      <c r="AF30" s="1508"/>
      <c r="AG30" s="1509"/>
      <c r="AH30" s="1509"/>
      <c r="AI30" s="1509"/>
      <c r="AJ30" s="1509"/>
      <c r="AK30" s="1509"/>
      <c r="AL30" s="1509"/>
      <c r="AM30" s="1509"/>
      <c r="AN30" s="1509"/>
      <c r="AO30" s="1503"/>
      <c r="AP30" s="1503"/>
      <c r="AQ30" s="1503"/>
      <c r="AR30" s="1503"/>
      <c r="AS30" s="1503">
        <f t="shared" si="3"/>
        <v>0</v>
      </c>
      <c r="AT30" s="1503"/>
      <c r="AU30" s="1503"/>
      <c r="AV30" s="1503"/>
      <c r="AW30" s="1503">
        <v>1.5551078399999998</v>
      </c>
      <c r="AX30" s="1503"/>
      <c r="AY30" s="1503"/>
      <c r="AZ30" s="1503"/>
      <c r="BA30" s="1503"/>
      <c r="BB30" s="1503"/>
      <c r="BC30" s="1324"/>
      <c r="BD30" s="1320" t="s">
        <v>932</v>
      </c>
      <c r="BE30" s="1344"/>
    </row>
    <row r="31" spans="1:57" ht="337.5" customHeight="1" outlineLevel="2" x14ac:dyDescent="0.35">
      <c r="A31" s="1457">
        <v>7.1</v>
      </c>
      <c r="B31" s="1459" t="s">
        <v>1587</v>
      </c>
      <c r="C31" s="1510" t="s">
        <v>935</v>
      </c>
      <c r="D31" s="1457" t="str">
        <f t="shared" ref="D31:E33" si="9">D30</f>
        <v>MERC/CAPEX/2019-2020/121</v>
      </c>
      <c r="E31" s="1511">
        <f t="shared" si="9"/>
        <v>43587</v>
      </c>
      <c r="F31" s="1322">
        <f t="shared" ref="F31:F36" si="10">IF(F30=0,"-",F30)</f>
        <v>43865</v>
      </c>
      <c r="G31" s="1532">
        <v>22.178205999999999</v>
      </c>
      <c r="H31" s="1532">
        <v>22.178205999999999</v>
      </c>
      <c r="I31" s="1504"/>
      <c r="J31" s="1504"/>
      <c r="K31" s="1505">
        <v>43865</v>
      </c>
      <c r="L31" s="1512" t="s">
        <v>1546</v>
      </c>
      <c r="M31" s="1506">
        <v>44596</v>
      </c>
      <c r="N31" s="1512" t="s">
        <v>1546</v>
      </c>
      <c r="O31" s="1350" t="s">
        <v>1588</v>
      </c>
      <c r="P31" s="1514">
        <v>0</v>
      </c>
      <c r="Q31" s="1485">
        <v>0</v>
      </c>
      <c r="R31" s="1485">
        <v>0</v>
      </c>
      <c r="S31" s="1485">
        <v>0</v>
      </c>
      <c r="T31" s="1503">
        <f t="shared" si="2"/>
        <v>0</v>
      </c>
      <c r="U31" s="1515">
        <v>0</v>
      </c>
      <c r="V31" s="1515"/>
      <c r="W31" s="1515">
        <v>17.179546014</v>
      </c>
      <c r="X31" s="1515">
        <v>1.7936000000000001</v>
      </c>
      <c r="Y31" s="1515"/>
      <c r="Z31" s="1515"/>
      <c r="AA31" s="1515"/>
      <c r="AB31" s="1515"/>
      <c r="AC31" s="1517" t="s">
        <v>1546</v>
      </c>
      <c r="AD31" s="1486" t="s">
        <v>1546</v>
      </c>
      <c r="AE31" s="1486" t="s">
        <v>1546</v>
      </c>
      <c r="AF31" s="1486" t="s">
        <v>1546</v>
      </c>
      <c r="AG31" s="1509" t="s">
        <v>1589</v>
      </c>
      <c r="AH31" s="1509" t="s">
        <v>1589</v>
      </c>
      <c r="AI31" s="1515">
        <v>0</v>
      </c>
      <c r="AJ31" s="1515"/>
      <c r="AK31" s="1515"/>
      <c r="AL31" s="1515"/>
      <c r="AM31" s="1515"/>
      <c r="AN31" s="1515"/>
      <c r="AO31" s="1514"/>
      <c r="AP31" s="1485" t="s">
        <v>1546</v>
      </c>
      <c r="AQ31" s="1485" t="s">
        <v>1546</v>
      </c>
      <c r="AR31" s="1485" t="s">
        <v>1546</v>
      </c>
      <c r="AS31" s="1503">
        <f t="shared" si="3"/>
        <v>0</v>
      </c>
      <c r="AT31" s="1485">
        <v>0</v>
      </c>
      <c r="AU31" s="1485">
        <v>0</v>
      </c>
      <c r="AV31" s="1528">
        <v>17.179546014</v>
      </c>
      <c r="AW31" s="1528">
        <v>1.7936000000000001</v>
      </c>
      <c r="AX31" s="1528"/>
      <c r="AY31" s="1528"/>
      <c r="AZ31" s="1528"/>
      <c r="BA31" s="1528"/>
      <c r="BB31" s="1485"/>
      <c r="BC31" s="1763" t="s">
        <v>1590</v>
      </c>
      <c r="BD31" s="1499" t="s">
        <v>936</v>
      </c>
      <c r="BE31" s="1533" t="s">
        <v>1591</v>
      </c>
    </row>
    <row r="32" spans="1:57" ht="367.5" outlineLevel="2" x14ac:dyDescent="0.25">
      <c r="A32" s="1457">
        <v>7.2</v>
      </c>
      <c r="B32" s="1458" t="s">
        <v>1592</v>
      </c>
      <c r="C32" s="1510" t="s">
        <v>935</v>
      </c>
      <c r="D32" s="1457" t="str">
        <f t="shared" si="9"/>
        <v>MERC/CAPEX/2019-2020/121</v>
      </c>
      <c r="E32" s="1511">
        <f t="shared" si="9"/>
        <v>43587</v>
      </c>
      <c r="F32" s="1322">
        <f t="shared" si="10"/>
        <v>43865</v>
      </c>
      <c r="G32" s="1532">
        <v>13.959852</v>
      </c>
      <c r="H32" s="1532">
        <v>13.959852</v>
      </c>
      <c r="I32" s="1504"/>
      <c r="J32" s="1504"/>
      <c r="K32" s="1505">
        <v>43865</v>
      </c>
      <c r="L32" s="1512" t="s">
        <v>1546</v>
      </c>
      <c r="M32" s="1506">
        <v>44596</v>
      </c>
      <c r="N32" s="1512" t="s">
        <v>1546</v>
      </c>
      <c r="O32" s="1350" t="s">
        <v>1588</v>
      </c>
      <c r="P32" s="1514">
        <v>0</v>
      </c>
      <c r="Q32" s="1485">
        <v>0</v>
      </c>
      <c r="R32" s="1485">
        <v>0</v>
      </c>
      <c r="S32" s="1485">
        <v>0</v>
      </c>
      <c r="T32" s="1503">
        <f t="shared" si="2"/>
        <v>0</v>
      </c>
      <c r="U32" s="1515">
        <v>1.2729425000000001</v>
      </c>
      <c r="V32" s="1515">
        <v>1.5697112339999999</v>
      </c>
      <c r="W32" s="1515">
        <v>0</v>
      </c>
      <c r="X32" s="1515"/>
      <c r="Y32" s="1515"/>
      <c r="Z32" s="1515"/>
      <c r="AA32" s="1515"/>
      <c r="AB32" s="1515"/>
      <c r="AC32" s="1517" t="s">
        <v>1546</v>
      </c>
      <c r="AD32" s="1486" t="s">
        <v>1546</v>
      </c>
      <c r="AE32" s="1486" t="s">
        <v>1546</v>
      </c>
      <c r="AF32" s="1486" t="s">
        <v>1546</v>
      </c>
      <c r="AG32" s="1509">
        <v>0.3</v>
      </c>
      <c r="AH32" s="1509">
        <v>0.3</v>
      </c>
      <c r="AI32" s="1509">
        <v>0.3</v>
      </c>
      <c r="AJ32" s="1509"/>
      <c r="AK32" s="1509"/>
      <c r="AL32" s="1509"/>
      <c r="AM32" s="1509"/>
      <c r="AN32" s="1509"/>
      <c r="AO32" s="1514"/>
      <c r="AP32" s="1485" t="s">
        <v>1546</v>
      </c>
      <c r="AQ32" s="1485" t="s">
        <v>1546</v>
      </c>
      <c r="AR32" s="1485" t="s">
        <v>1546</v>
      </c>
      <c r="AS32" s="1503">
        <f t="shared" si="3"/>
        <v>0</v>
      </c>
      <c r="AT32" s="1485">
        <v>1.2729425000000001</v>
      </c>
      <c r="AU32" s="1485">
        <v>1.5697112339999999</v>
      </c>
      <c r="AV32" s="1528"/>
      <c r="AW32" s="1528"/>
      <c r="AX32" s="1528"/>
      <c r="AY32" s="1528"/>
      <c r="AZ32" s="1528"/>
      <c r="BA32" s="1528"/>
      <c r="BB32" s="1485"/>
      <c r="BC32" s="1764"/>
      <c r="BD32" s="1499" t="s">
        <v>936</v>
      </c>
      <c r="BE32" s="1533" t="s">
        <v>1593</v>
      </c>
    </row>
    <row r="33" spans="1:59" ht="15.5" outlineLevel="2" x14ac:dyDescent="0.35">
      <c r="A33" s="1457"/>
      <c r="B33" s="1459" t="s">
        <v>415</v>
      </c>
      <c r="C33" s="1510" t="s">
        <v>415</v>
      </c>
      <c r="D33" s="1457" t="str">
        <f t="shared" si="9"/>
        <v>MERC/CAPEX/2019-2020/121</v>
      </c>
      <c r="E33" s="1511">
        <f t="shared" si="9"/>
        <v>43587</v>
      </c>
      <c r="F33" s="1322">
        <f t="shared" si="10"/>
        <v>43865</v>
      </c>
      <c r="G33" s="1534">
        <v>0</v>
      </c>
      <c r="H33" s="1534">
        <v>0</v>
      </c>
      <c r="I33" s="1327"/>
      <c r="J33" s="1327"/>
      <c r="K33" s="1505">
        <v>43865</v>
      </c>
      <c r="L33" s="1339" t="s">
        <v>1546</v>
      </c>
      <c r="M33" s="1340">
        <v>44596</v>
      </c>
      <c r="N33" s="1339" t="s">
        <v>1546</v>
      </c>
      <c r="O33" s="1343"/>
      <c r="P33" s="1521">
        <v>0</v>
      </c>
      <c r="Q33" s="1495">
        <v>0</v>
      </c>
      <c r="R33" s="1495">
        <v>0</v>
      </c>
      <c r="S33" s="1495">
        <v>0</v>
      </c>
      <c r="T33" s="1489">
        <f t="shared" si="2"/>
        <v>0</v>
      </c>
      <c r="U33" s="1522">
        <v>0</v>
      </c>
      <c r="V33" s="1522">
        <v>0</v>
      </c>
      <c r="W33" s="1522">
        <v>0</v>
      </c>
      <c r="X33" s="1522"/>
      <c r="Y33" s="1522"/>
      <c r="Z33" s="1522"/>
      <c r="AA33" s="1522"/>
      <c r="AB33" s="1522"/>
      <c r="AC33" s="1523" t="s">
        <v>1546</v>
      </c>
      <c r="AD33" s="1497" t="s">
        <v>1546</v>
      </c>
      <c r="AE33" s="1497" t="s">
        <v>1546</v>
      </c>
      <c r="AF33" s="1497" t="s">
        <v>1546</v>
      </c>
      <c r="AG33" s="1535" t="s">
        <v>1546</v>
      </c>
      <c r="AH33" s="1535" t="s">
        <v>1546</v>
      </c>
      <c r="AI33" s="1535" t="s">
        <v>1546</v>
      </c>
      <c r="AJ33" s="1535"/>
      <c r="AK33" s="1535"/>
      <c r="AL33" s="1535"/>
      <c r="AM33" s="1535"/>
      <c r="AN33" s="1535"/>
      <c r="AO33" s="1521"/>
      <c r="AP33" s="1495" t="s">
        <v>1546</v>
      </c>
      <c r="AQ33" s="1495" t="s">
        <v>1546</v>
      </c>
      <c r="AR33" s="1495" t="s">
        <v>1546</v>
      </c>
      <c r="AS33" s="1489">
        <f t="shared" si="3"/>
        <v>0</v>
      </c>
      <c r="AT33" s="1525">
        <v>0</v>
      </c>
      <c r="AU33" s="1525">
        <v>0</v>
      </c>
      <c r="AV33" s="1536" t="s">
        <v>1546</v>
      </c>
      <c r="AW33" s="1536"/>
      <c r="AX33" s="1536"/>
      <c r="AY33" s="1536"/>
      <c r="AZ33" s="1536"/>
      <c r="BA33" s="1536"/>
      <c r="BB33" s="1525"/>
      <c r="BC33" s="1342"/>
      <c r="BD33" s="1499" t="s">
        <v>932</v>
      </c>
      <c r="BE33" s="1344"/>
    </row>
    <row r="34" spans="1:59" ht="46.5" outlineLevel="2" x14ac:dyDescent="0.25">
      <c r="A34" s="1447">
        <v>8</v>
      </c>
      <c r="B34" s="1456" t="s">
        <v>1594</v>
      </c>
      <c r="C34" s="1447" t="s">
        <v>927</v>
      </c>
      <c r="D34" s="1447" t="s">
        <v>1595</v>
      </c>
      <c r="E34" s="1502">
        <v>43685</v>
      </c>
      <c r="F34" s="1502">
        <v>43942</v>
      </c>
      <c r="G34" s="1503">
        <f>SUM(G35:G36)</f>
        <v>11.206</v>
      </c>
      <c r="H34" s="1503">
        <f>SUM(H35:H36)</f>
        <v>11.206</v>
      </c>
      <c r="I34" s="1504"/>
      <c r="J34" s="1350"/>
      <c r="K34" s="1505">
        <v>43942</v>
      </c>
      <c r="L34" s="1506"/>
      <c r="M34" s="1506"/>
      <c r="N34" s="1506"/>
      <c r="O34" s="1350"/>
      <c r="P34" s="1503"/>
      <c r="Q34" s="1503"/>
      <c r="R34" s="1503"/>
      <c r="S34" s="1503"/>
      <c r="T34" s="1503">
        <f t="shared" si="2"/>
        <v>0</v>
      </c>
      <c r="U34" s="1507"/>
      <c r="V34" s="1507"/>
      <c r="W34" s="1507"/>
      <c r="X34" s="1507">
        <v>11.173445427999999</v>
      </c>
      <c r="Y34" s="1507"/>
      <c r="Z34" s="1507"/>
      <c r="AA34" s="1507"/>
      <c r="AB34" s="1507"/>
      <c r="AC34" s="1508"/>
      <c r="AD34" s="1508"/>
      <c r="AE34" s="1508"/>
      <c r="AF34" s="1508"/>
      <c r="AG34" s="1509"/>
      <c r="AH34" s="1509"/>
      <c r="AI34" s="1509"/>
      <c r="AJ34" s="1509"/>
      <c r="AK34" s="1509"/>
      <c r="AL34" s="1509"/>
      <c r="AM34" s="1509"/>
      <c r="AN34" s="1509"/>
      <c r="AO34" s="1503"/>
      <c r="AP34" s="1503"/>
      <c r="AQ34" s="1503"/>
      <c r="AR34" s="1503"/>
      <c r="AS34" s="1503">
        <f t="shared" si="3"/>
        <v>0</v>
      </c>
      <c r="AT34" s="1503"/>
      <c r="AU34" s="1503"/>
      <c r="AV34" s="1503"/>
      <c r="AW34" s="1503">
        <v>11.173445427999999</v>
      </c>
      <c r="AX34" s="1503"/>
      <c r="AY34" s="1503"/>
      <c r="AZ34" s="1503"/>
      <c r="BA34" s="1503"/>
      <c r="BB34" s="1503"/>
      <c r="BC34" s="1324"/>
      <c r="BD34" s="1320" t="s">
        <v>932</v>
      </c>
      <c r="BE34" s="1344"/>
    </row>
    <row r="35" spans="1:59" ht="273" outlineLevel="2" x14ac:dyDescent="0.25">
      <c r="A35" s="1457">
        <v>8.1</v>
      </c>
      <c r="B35" s="1458" t="s">
        <v>1596</v>
      </c>
      <c r="C35" s="1510" t="s">
        <v>935</v>
      </c>
      <c r="D35" s="1457" t="str">
        <f>D34</f>
        <v>MERC/CAPEX/2020-21/WFH/SBR/1</v>
      </c>
      <c r="E35" s="1511">
        <f>E34</f>
        <v>43685</v>
      </c>
      <c r="F35" s="1322">
        <f t="shared" si="10"/>
        <v>43942</v>
      </c>
      <c r="G35" s="1337">
        <v>10.856</v>
      </c>
      <c r="H35" s="1337">
        <v>10.856</v>
      </c>
      <c r="I35" s="1504"/>
      <c r="J35" s="1504"/>
      <c r="K35" s="1505">
        <v>43942</v>
      </c>
      <c r="L35" s="1512" t="s">
        <v>1546</v>
      </c>
      <c r="M35" s="1506">
        <v>44337</v>
      </c>
      <c r="N35" s="1512"/>
      <c r="O35" s="1350" t="s">
        <v>1597</v>
      </c>
      <c r="P35" s="1514">
        <v>0</v>
      </c>
      <c r="Q35" s="1485">
        <v>0</v>
      </c>
      <c r="R35" s="1485">
        <v>0</v>
      </c>
      <c r="S35" s="1485">
        <v>0</v>
      </c>
      <c r="T35" s="1503">
        <f t="shared" si="2"/>
        <v>0</v>
      </c>
      <c r="U35" s="1515">
        <v>0</v>
      </c>
      <c r="V35" s="1515"/>
      <c r="W35" s="1515">
        <v>0</v>
      </c>
      <c r="X35" s="1515">
        <v>0.35</v>
      </c>
      <c r="Y35" s="1515"/>
      <c r="Z35" s="1515"/>
      <c r="AA35" s="1515"/>
      <c r="AB35" s="1515"/>
      <c r="AC35" s="1517" t="s">
        <v>1546</v>
      </c>
      <c r="AD35" s="1486" t="s">
        <v>1546</v>
      </c>
      <c r="AE35" s="1486" t="s">
        <v>1546</v>
      </c>
      <c r="AF35" s="1486" t="s">
        <v>1546</v>
      </c>
      <c r="AG35" s="1527" t="s">
        <v>1546</v>
      </c>
      <c r="AH35" s="1527" t="s">
        <v>1546</v>
      </c>
      <c r="AI35" s="1515" t="s">
        <v>1546</v>
      </c>
      <c r="AJ35" s="1515"/>
      <c r="AK35" s="1515"/>
      <c r="AL35" s="1515"/>
      <c r="AM35" s="1515"/>
      <c r="AN35" s="1515"/>
      <c r="AO35" s="1514"/>
      <c r="AP35" s="1485" t="s">
        <v>1546</v>
      </c>
      <c r="AQ35" s="1485" t="s">
        <v>1546</v>
      </c>
      <c r="AR35" s="1485" t="s">
        <v>1546</v>
      </c>
      <c r="AS35" s="1503">
        <f t="shared" si="3"/>
        <v>0</v>
      </c>
      <c r="AT35" s="1485" t="s">
        <v>1546</v>
      </c>
      <c r="AU35" s="1485" t="s">
        <v>1546</v>
      </c>
      <c r="AV35" s="1528">
        <v>0</v>
      </c>
      <c r="AW35" s="1528">
        <v>0.35</v>
      </c>
      <c r="AX35" s="1528"/>
      <c r="AY35" s="1528"/>
      <c r="AZ35" s="1528"/>
      <c r="BA35" s="1528"/>
      <c r="BB35" s="1485"/>
      <c r="BC35" s="1324" t="s">
        <v>1598</v>
      </c>
      <c r="BD35" s="1499" t="s">
        <v>936</v>
      </c>
      <c r="BE35" s="1530" t="s">
        <v>1599</v>
      </c>
    </row>
    <row r="36" spans="1:59" ht="15.5" outlineLevel="2" x14ac:dyDescent="0.25">
      <c r="A36" s="1457"/>
      <c r="B36" s="1458" t="s">
        <v>415</v>
      </c>
      <c r="C36" s="1510" t="s">
        <v>415</v>
      </c>
      <c r="D36" s="1457" t="str">
        <f>D35</f>
        <v>MERC/CAPEX/2020-21/WFH/SBR/1</v>
      </c>
      <c r="E36" s="1511">
        <f>E35</f>
        <v>43685</v>
      </c>
      <c r="F36" s="1322">
        <f t="shared" si="10"/>
        <v>43942</v>
      </c>
      <c r="G36" s="1337">
        <v>0.35</v>
      </c>
      <c r="H36" s="1337">
        <v>0.35</v>
      </c>
      <c r="I36" s="1504"/>
      <c r="J36" s="1504"/>
      <c r="K36" s="1505">
        <v>43942</v>
      </c>
      <c r="L36" s="1512" t="s">
        <v>1546</v>
      </c>
      <c r="M36" s="1506">
        <v>44337</v>
      </c>
      <c r="N36" s="1512" t="s">
        <v>1546</v>
      </c>
      <c r="O36" s="1350"/>
      <c r="P36" s="1514">
        <v>0</v>
      </c>
      <c r="Q36" s="1485">
        <v>0</v>
      </c>
      <c r="R36" s="1485">
        <v>0</v>
      </c>
      <c r="S36" s="1485">
        <v>0</v>
      </c>
      <c r="T36" s="1503">
        <f t="shared" si="2"/>
        <v>0</v>
      </c>
      <c r="U36" s="1515">
        <v>0</v>
      </c>
      <c r="V36" s="1515"/>
      <c r="W36" s="1515">
        <v>0</v>
      </c>
      <c r="X36" s="1515"/>
      <c r="Y36" s="1515"/>
      <c r="Z36" s="1515"/>
      <c r="AA36" s="1515"/>
      <c r="AB36" s="1515"/>
      <c r="AC36" s="1517" t="s">
        <v>1546</v>
      </c>
      <c r="AD36" s="1486" t="s">
        <v>1546</v>
      </c>
      <c r="AE36" s="1486" t="s">
        <v>1546</v>
      </c>
      <c r="AF36" s="1486" t="s">
        <v>1546</v>
      </c>
      <c r="AG36" s="1527" t="s">
        <v>1546</v>
      </c>
      <c r="AH36" s="1527" t="s">
        <v>1546</v>
      </c>
      <c r="AI36" s="1527" t="s">
        <v>1546</v>
      </c>
      <c r="AJ36" s="1527"/>
      <c r="AK36" s="1527"/>
      <c r="AL36" s="1527"/>
      <c r="AM36" s="1527"/>
      <c r="AN36" s="1527"/>
      <c r="AO36" s="1514"/>
      <c r="AP36" s="1485" t="s">
        <v>1546</v>
      </c>
      <c r="AQ36" s="1485" t="s">
        <v>1546</v>
      </c>
      <c r="AR36" s="1485" t="s">
        <v>1546</v>
      </c>
      <c r="AS36" s="1503">
        <f t="shared" si="3"/>
        <v>0</v>
      </c>
      <c r="AT36" s="1485" t="s">
        <v>1546</v>
      </c>
      <c r="AU36" s="1485" t="s">
        <v>1546</v>
      </c>
      <c r="AV36" s="1528">
        <v>0</v>
      </c>
      <c r="AW36" s="1528"/>
      <c r="AX36" s="1528"/>
      <c r="AY36" s="1528"/>
      <c r="AZ36" s="1528"/>
      <c r="BA36" s="1528"/>
      <c r="BB36" s="1485"/>
      <c r="BC36" s="1324"/>
      <c r="BD36" s="1499" t="s">
        <v>932</v>
      </c>
      <c r="BE36" s="1344"/>
    </row>
    <row r="37" spans="1:59" ht="31" outlineLevel="2" x14ac:dyDescent="0.25">
      <c r="A37" s="1447">
        <v>9</v>
      </c>
      <c r="B37" s="1456" t="s">
        <v>1600</v>
      </c>
      <c r="C37" s="1447" t="s">
        <v>927</v>
      </c>
      <c r="D37" s="1447" t="s">
        <v>1601</v>
      </c>
      <c r="E37" s="1502">
        <v>43713</v>
      </c>
      <c r="F37" s="1502">
        <v>44609</v>
      </c>
      <c r="G37" s="1503">
        <f>SUM(G38:G49)</f>
        <v>15.599599999999999</v>
      </c>
      <c r="H37" s="1503">
        <f>SUM(H38:H49)</f>
        <v>19.281199999999998</v>
      </c>
      <c r="I37" s="1504"/>
      <c r="J37" s="1350"/>
      <c r="K37" s="1505">
        <v>44609</v>
      </c>
      <c r="L37" s="1506"/>
      <c r="M37" s="1506"/>
      <c r="N37" s="1506"/>
      <c r="O37" s="1350"/>
      <c r="P37" s="1503"/>
      <c r="Q37" s="1503"/>
      <c r="R37" s="1503"/>
      <c r="S37" s="1503"/>
      <c r="T37" s="1503">
        <f t="shared" si="2"/>
        <v>0</v>
      </c>
      <c r="U37" s="1507"/>
      <c r="V37" s="1507"/>
      <c r="W37" s="1507"/>
      <c r="X37" s="1507"/>
      <c r="Y37" s="1507"/>
      <c r="Z37" s="1507"/>
      <c r="AA37" s="1507"/>
      <c r="AB37" s="1507"/>
      <c r="AC37" s="1508"/>
      <c r="AD37" s="1508"/>
      <c r="AE37" s="1508"/>
      <c r="AF37" s="1508"/>
      <c r="AG37" s="1509"/>
      <c r="AH37" s="1509"/>
      <c r="AI37" s="1509"/>
      <c r="AJ37" s="1509"/>
      <c r="AK37" s="1509"/>
      <c r="AL37" s="1509"/>
      <c r="AM37" s="1509"/>
      <c r="AN37" s="1509"/>
      <c r="AO37" s="1503"/>
      <c r="AP37" s="1503"/>
      <c r="AQ37" s="1503"/>
      <c r="AR37" s="1503"/>
      <c r="AS37" s="1503">
        <f t="shared" si="3"/>
        <v>0</v>
      </c>
      <c r="AT37" s="1503"/>
      <c r="AU37" s="1503"/>
      <c r="AV37" s="1503"/>
      <c r="AW37" s="1503"/>
      <c r="AX37" s="1503"/>
      <c r="AY37" s="1503"/>
      <c r="AZ37" s="1503"/>
      <c r="BA37" s="1503"/>
      <c r="BB37" s="1503"/>
      <c r="BC37" s="1324"/>
      <c r="BD37" s="1320" t="s">
        <v>932</v>
      </c>
      <c r="BE37" s="1344"/>
    </row>
    <row r="38" spans="1:59" ht="203" outlineLevel="2" x14ac:dyDescent="0.35">
      <c r="A38" s="1457">
        <v>9.1</v>
      </c>
      <c r="B38" s="1459" t="s">
        <v>1602</v>
      </c>
      <c r="C38" s="1510" t="s">
        <v>935</v>
      </c>
      <c r="D38" s="1457" t="str">
        <f t="shared" ref="D38:E49" si="11">D37</f>
        <v>MERC/CAPEX/FY 2021-22/MSPGCL /25</v>
      </c>
      <c r="E38" s="1511">
        <f t="shared" si="11"/>
        <v>43713</v>
      </c>
      <c r="F38" s="1322">
        <f t="shared" ref="F38:F49" si="12">IF(F37=0,"-",F37)</f>
        <v>44609</v>
      </c>
      <c r="G38" s="1537">
        <v>7.5637999999999996</v>
      </c>
      <c r="H38" s="1537">
        <v>7.5637999999999996</v>
      </c>
      <c r="I38" s="1504"/>
      <c r="J38" s="1504"/>
      <c r="K38" s="1505">
        <v>44609</v>
      </c>
      <c r="L38" s="1512" t="s">
        <v>1546</v>
      </c>
      <c r="M38" s="1506">
        <v>44974</v>
      </c>
      <c r="N38" s="1512" t="s">
        <v>1546</v>
      </c>
      <c r="O38" s="1350" t="s">
        <v>1603</v>
      </c>
      <c r="P38" s="1485"/>
      <c r="Q38" s="1485">
        <v>0</v>
      </c>
      <c r="R38" s="1485">
        <v>0</v>
      </c>
      <c r="S38" s="1485">
        <v>0</v>
      </c>
      <c r="T38" s="1503">
        <f t="shared" si="2"/>
        <v>0</v>
      </c>
      <c r="U38" s="1515">
        <v>0</v>
      </c>
      <c r="V38" s="1515"/>
      <c r="W38" s="1527"/>
      <c r="X38" s="1527"/>
      <c r="Y38" s="1527"/>
      <c r="Z38" s="1527"/>
      <c r="AA38" s="1527"/>
      <c r="AB38" s="1527"/>
      <c r="AC38" s="1486"/>
      <c r="AD38" s="1486" t="s">
        <v>1546</v>
      </c>
      <c r="AE38" s="1486" t="s">
        <v>1546</v>
      </c>
      <c r="AF38" s="1486" t="s">
        <v>1546</v>
      </c>
      <c r="AG38" s="1527" t="s">
        <v>1546</v>
      </c>
      <c r="AH38" s="1527" t="s">
        <v>1546</v>
      </c>
      <c r="AI38" s="1509">
        <v>0.5</v>
      </c>
      <c r="AJ38" s="1509"/>
      <c r="AK38" s="1509"/>
      <c r="AL38" s="1509"/>
      <c r="AM38" s="1509"/>
      <c r="AN38" s="1509"/>
      <c r="AO38" s="1485"/>
      <c r="AP38" s="1485" t="s">
        <v>1546</v>
      </c>
      <c r="AQ38" s="1485" t="s">
        <v>1546</v>
      </c>
      <c r="AR38" s="1485" t="s">
        <v>1546</v>
      </c>
      <c r="AS38" s="1503">
        <f t="shared" si="3"/>
        <v>0</v>
      </c>
      <c r="AT38" s="1528" t="s">
        <v>1546</v>
      </c>
      <c r="AU38" s="1485"/>
      <c r="AV38" s="1528"/>
      <c r="AW38" s="1528"/>
      <c r="AX38" s="1528"/>
      <c r="AY38" s="1528"/>
      <c r="AZ38" s="1528"/>
      <c r="BA38" s="1528"/>
      <c r="BB38" s="1485"/>
      <c r="BC38" s="1324" t="s">
        <v>1604</v>
      </c>
      <c r="BD38" s="1499" t="s">
        <v>1547</v>
      </c>
      <c r="BE38" s="1344" t="s">
        <v>1605</v>
      </c>
    </row>
    <row r="39" spans="1:59" ht="46.5" outlineLevel="2" x14ac:dyDescent="0.35">
      <c r="A39" s="1457" t="s">
        <v>1606</v>
      </c>
      <c r="B39" s="1459" t="s">
        <v>1607</v>
      </c>
      <c r="C39" s="1510"/>
      <c r="D39" s="1457"/>
      <c r="E39" s="1511"/>
      <c r="F39" s="1322"/>
      <c r="G39" s="1537"/>
      <c r="H39" s="1537">
        <f>1.21*1.18</f>
        <v>1.4278</v>
      </c>
      <c r="I39" s="1504"/>
      <c r="J39" s="1504"/>
      <c r="K39" s="1505">
        <v>44609</v>
      </c>
      <c r="L39" s="1512"/>
      <c r="M39" s="1506">
        <v>44974</v>
      </c>
      <c r="N39" s="1512">
        <v>45063</v>
      </c>
      <c r="O39" s="1350" t="s">
        <v>1603</v>
      </c>
      <c r="P39" s="1485"/>
      <c r="Q39" s="1485"/>
      <c r="R39" s="1485"/>
      <c r="S39" s="1485"/>
      <c r="T39" s="1503">
        <f t="shared" si="2"/>
        <v>0</v>
      </c>
      <c r="U39" s="1515"/>
      <c r="V39" s="1515">
        <v>1.41</v>
      </c>
      <c r="W39" s="1527"/>
      <c r="X39" s="1527"/>
      <c r="Y39" s="1527"/>
      <c r="Z39" s="1527"/>
      <c r="AA39" s="1527"/>
      <c r="AB39" s="1527"/>
      <c r="AC39" s="1486"/>
      <c r="AD39" s="1486"/>
      <c r="AE39" s="1486"/>
      <c r="AF39" s="1486"/>
      <c r="AG39" s="1527"/>
      <c r="AH39" s="1527"/>
      <c r="AI39" s="1509">
        <v>1</v>
      </c>
      <c r="AJ39" s="1509"/>
      <c r="AK39" s="1509"/>
      <c r="AL39" s="1509"/>
      <c r="AM39" s="1509"/>
      <c r="AN39" s="1509"/>
      <c r="AO39" s="1485"/>
      <c r="AP39" s="1485"/>
      <c r="AQ39" s="1485"/>
      <c r="AR39" s="1485"/>
      <c r="AS39" s="1503">
        <f t="shared" si="3"/>
        <v>0</v>
      </c>
      <c r="AT39" s="1528"/>
      <c r="AU39" s="1485">
        <v>1.41</v>
      </c>
      <c r="AV39" s="1528"/>
      <c r="AW39" s="1528"/>
      <c r="AX39" s="1528"/>
      <c r="AY39" s="1528"/>
      <c r="AZ39" s="1528"/>
      <c r="BA39" s="1528"/>
      <c r="BB39" s="1485"/>
      <c r="BC39" s="1324" t="s">
        <v>1608</v>
      </c>
      <c r="BD39" s="1499" t="s">
        <v>938</v>
      </c>
      <c r="BE39" s="1344"/>
      <c r="BF39" s="1344"/>
      <c r="BG39" s="1538"/>
    </row>
    <row r="40" spans="1:59" ht="15.5" outlineLevel="2" x14ac:dyDescent="0.35">
      <c r="A40" s="1457"/>
      <c r="B40" s="1459" t="s">
        <v>415</v>
      </c>
      <c r="C40" s="1510"/>
      <c r="D40" s="1457"/>
      <c r="E40" s="1511"/>
      <c r="F40" s="1322"/>
      <c r="G40" s="1537"/>
      <c r="H40" s="1537"/>
      <c r="I40" s="1504"/>
      <c r="J40" s="1504"/>
      <c r="K40" s="1505"/>
      <c r="L40" s="1512"/>
      <c r="M40" s="1506"/>
      <c r="N40" s="1512"/>
      <c r="O40" s="1350"/>
      <c r="P40" s="1485"/>
      <c r="Q40" s="1485"/>
      <c r="R40" s="1485"/>
      <c r="S40" s="1485"/>
      <c r="T40" s="1503">
        <f t="shared" si="2"/>
        <v>0</v>
      </c>
      <c r="U40" s="1515"/>
      <c r="V40" s="1515">
        <v>3.1791899999999998E-2</v>
      </c>
      <c r="W40" s="1527"/>
      <c r="X40" s="1527"/>
      <c r="Y40" s="1527"/>
      <c r="Z40" s="1527"/>
      <c r="AA40" s="1527"/>
      <c r="AB40" s="1527"/>
      <c r="AC40" s="1486"/>
      <c r="AD40" s="1486"/>
      <c r="AE40" s="1486"/>
      <c r="AF40" s="1486"/>
      <c r="AG40" s="1527"/>
      <c r="AH40" s="1527"/>
      <c r="AI40" s="1509"/>
      <c r="AJ40" s="1509"/>
      <c r="AK40" s="1509"/>
      <c r="AL40" s="1509"/>
      <c r="AM40" s="1509"/>
      <c r="AN40" s="1509"/>
      <c r="AO40" s="1485"/>
      <c r="AP40" s="1485"/>
      <c r="AQ40" s="1485"/>
      <c r="AR40" s="1485"/>
      <c r="AS40" s="1503">
        <f t="shared" si="3"/>
        <v>0</v>
      </c>
      <c r="AT40" s="1528"/>
      <c r="AU40" s="1485">
        <v>3.1791899999999998E-2</v>
      </c>
      <c r="AV40" s="1528"/>
      <c r="AW40" s="1528"/>
      <c r="AX40" s="1528"/>
      <c r="AY40" s="1528"/>
      <c r="AZ40" s="1528"/>
      <c r="BA40" s="1528"/>
      <c r="BB40" s="1485"/>
      <c r="BC40" s="1324"/>
      <c r="BD40" s="1499"/>
      <c r="BE40" s="1344"/>
      <c r="BF40" s="1344"/>
      <c r="BG40" s="1538"/>
    </row>
    <row r="41" spans="1:59" ht="31" outlineLevel="2" x14ac:dyDescent="0.35">
      <c r="A41" s="1457" t="s">
        <v>1609</v>
      </c>
      <c r="B41" s="1459" t="s">
        <v>1610</v>
      </c>
      <c r="C41" s="1510"/>
      <c r="D41" s="1457"/>
      <c r="E41" s="1511"/>
      <c r="F41" s="1322"/>
      <c r="G41" s="1537"/>
      <c r="H41" s="1537">
        <f>1.71*1.18</f>
        <v>2.0177999999999998</v>
      </c>
      <c r="I41" s="1504"/>
      <c r="J41" s="1504"/>
      <c r="K41" s="1505">
        <v>44609</v>
      </c>
      <c r="L41" s="1512"/>
      <c r="M41" s="1506">
        <v>44974</v>
      </c>
      <c r="N41" s="1512"/>
      <c r="O41" s="1350" t="s">
        <v>1603</v>
      </c>
      <c r="P41" s="1485"/>
      <c r="Q41" s="1485"/>
      <c r="R41" s="1485"/>
      <c r="S41" s="1485"/>
      <c r="T41" s="1503">
        <f t="shared" si="2"/>
        <v>0</v>
      </c>
      <c r="U41" s="1515"/>
      <c r="V41" s="1527">
        <v>1.8758976940000001</v>
      </c>
      <c r="W41" s="1527">
        <v>3.2908950999999999E-2</v>
      </c>
      <c r="X41" s="1527"/>
      <c r="Y41" s="1527"/>
      <c r="Z41" s="1527"/>
      <c r="AA41" s="1527"/>
      <c r="AB41" s="1527"/>
      <c r="AC41" s="1486"/>
      <c r="AD41" s="1486"/>
      <c r="AE41" s="1486"/>
      <c r="AF41" s="1486"/>
      <c r="AG41" s="1527"/>
      <c r="AH41" s="1527"/>
      <c r="AI41" s="1527"/>
      <c r="AJ41" s="1527"/>
      <c r="AK41" s="1527"/>
      <c r="AL41" s="1527"/>
      <c r="AM41" s="1527"/>
      <c r="AN41" s="1527"/>
      <c r="AO41" s="1485"/>
      <c r="AP41" s="1485"/>
      <c r="AQ41" s="1485"/>
      <c r="AR41" s="1485"/>
      <c r="AS41" s="1503">
        <f t="shared" si="3"/>
        <v>0</v>
      </c>
      <c r="AT41" s="1487"/>
      <c r="AU41" s="1528">
        <v>1.8758976940000001</v>
      </c>
      <c r="AV41" s="1528">
        <v>3.2908950999999999E-2</v>
      </c>
      <c r="AW41" s="1528"/>
      <c r="AX41" s="1528"/>
      <c r="AY41" s="1528"/>
      <c r="AZ41" s="1528"/>
      <c r="BA41" s="1528"/>
      <c r="BB41" s="1485"/>
      <c r="BC41" s="1324" t="s">
        <v>1611</v>
      </c>
      <c r="BD41" s="1499" t="s">
        <v>936</v>
      </c>
      <c r="BE41" s="1344"/>
      <c r="BF41" s="1344"/>
      <c r="BG41" s="1538"/>
    </row>
    <row r="42" spans="1:59" ht="15.5" outlineLevel="2" x14ac:dyDescent="0.35">
      <c r="A42" s="1457"/>
      <c r="B42" s="1459" t="s">
        <v>415</v>
      </c>
      <c r="C42" s="1510"/>
      <c r="D42" s="1457"/>
      <c r="E42" s="1511"/>
      <c r="F42" s="1322"/>
      <c r="G42" s="1537"/>
      <c r="H42" s="1537"/>
      <c r="I42" s="1504"/>
      <c r="J42" s="1504"/>
      <c r="K42" s="1505"/>
      <c r="L42" s="1512"/>
      <c r="M42" s="1506"/>
      <c r="N42" s="1512"/>
      <c r="O42" s="1350"/>
      <c r="P42" s="1485"/>
      <c r="Q42" s="1485"/>
      <c r="R42" s="1485"/>
      <c r="S42" s="1485"/>
      <c r="T42" s="1503">
        <f t="shared" si="2"/>
        <v>0</v>
      </c>
      <c r="U42" s="1515"/>
      <c r="V42" s="1527"/>
      <c r="W42" s="1527">
        <v>0</v>
      </c>
      <c r="X42" s="1527"/>
      <c r="Y42" s="1527"/>
      <c r="Z42" s="1527"/>
      <c r="AA42" s="1527"/>
      <c r="AB42" s="1527"/>
      <c r="AC42" s="1486"/>
      <c r="AD42" s="1486"/>
      <c r="AE42" s="1486"/>
      <c r="AF42" s="1486"/>
      <c r="AG42" s="1527"/>
      <c r="AH42" s="1527"/>
      <c r="AI42" s="1509"/>
      <c r="AJ42" s="1509"/>
      <c r="AK42" s="1509"/>
      <c r="AL42" s="1509"/>
      <c r="AM42" s="1509"/>
      <c r="AN42" s="1509"/>
      <c r="AO42" s="1485"/>
      <c r="AP42" s="1485"/>
      <c r="AQ42" s="1485"/>
      <c r="AR42" s="1485"/>
      <c r="AS42" s="1503">
        <f t="shared" si="3"/>
        <v>0</v>
      </c>
      <c r="AT42" s="1528"/>
      <c r="AU42" s="1528"/>
      <c r="AV42" s="1528">
        <v>0</v>
      </c>
      <c r="AW42" s="1528"/>
      <c r="AX42" s="1528"/>
      <c r="AY42" s="1528"/>
      <c r="AZ42" s="1528"/>
      <c r="BA42" s="1528"/>
      <c r="BB42" s="1485"/>
      <c r="BC42" s="1324"/>
      <c r="BD42" s="1499"/>
      <c r="BE42" s="1344"/>
      <c r="BF42" s="1344"/>
      <c r="BG42" s="1538"/>
    </row>
    <row r="43" spans="1:59" ht="46.5" outlineLevel="2" x14ac:dyDescent="0.35">
      <c r="A43" s="1457" t="s">
        <v>1612</v>
      </c>
      <c r="B43" s="1459" t="s">
        <v>1613</v>
      </c>
      <c r="C43" s="1510"/>
      <c r="D43" s="1457"/>
      <c r="E43" s="1511"/>
      <c r="F43" s="1322"/>
      <c r="G43" s="1537"/>
      <c r="H43" s="1537">
        <f>0.75*1.18</f>
        <v>0.88500000000000001</v>
      </c>
      <c r="I43" s="1504"/>
      <c r="J43" s="1504"/>
      <c r="K43" s="1505">
        <v>44609</v>
      </c>
      <c r="L43" s="1512"/>
      <c r="M43" s="1506">
        <v>44974</v>
      </c>
      <c r="N43" s="1512"/>
      <c r="O43" s="1350" t="s">
        <v>1603</v>
      </c>
      <c r="P43" s="1485"/>
      <c r="Q43" s="1485"/>
      <c r="R43" s="1485"/>
      <c r="S43" s="1485"/>
      <c r="T43" s="1503">
        <f t="shared" si="2"/>
        <v>0</v>
      </c>
      <c r="U43" s="1515"/>
      <c r="V43" s="1515">
        <v>0.56362350100000003</v>
      </c>
      <c r="W43" s="1515">
        <v>0.24450097606000001</v>
      </c>
      <c r="X43" s="1515"/>
      <c r="Y43" s="1515"/>
      <c r="Z43" s="1515"/>
      <c r="AA43" s="1515"/>
      <c r="AB43" s="1515"/>
      <c r="AC43" s="1486"/>
      <c r="AD43" s="1486"/>
      <c r="AE43" s="1486"/>
      <c r="AF43" s="1486"/>
      <c r="AG43" s="1527"/>
      <c r="AH43" s="1527"/>
      <c r="AI43" s="1509"/>
      <c r="AJ43" s="1509"/>
      <c r="AK43" s="1509"/>
      <c r="AL43" s="1509"/>
      <c r="AM43" s="1509"/>
      <c r="AN43" s="1509"/>
      <c r="AO43" s="1485"/>
      <c r="AP43" s="1485"/>
      <c r="AQ43" s="1485"/>
      <c r="AR43" s="1485"/>
      <c r="AS43" s="1503">
        <f t="shared" si="3"/>
        <v>0</v>
      </c>
      <c r="AT43" s="1528"/>
      <c r="AU43" s="1485">
        <v>0.56362350100000003</v>
      </c>
      <c r="AV43" s="1485">
        <v>0.24450097606000001</v>
      </c>
      <c r="AW43" s="1485"/>
      <c r="AX43" s="1485"/>
      <c r="AY43" s="1485"/>
      <c r="AZ43" s="1485"/>
      <c r="BA43" s="1485"/>
      <c r="BB43" s="1485"/>
      <c r="BC43" s="1324" t="s">
        <v>1614</v>
      </c>
      <c r="BD43" s="1499" t="s">
        <v>936</v>
      </c>
      <c r="BE43" s="1344"/>
      <c r="BF43" s="1344"/>
      <c r="BG43" s="1538"/>
    </row>
    <row r="44" spans="1:59" ht="15.5" outlineLevel="2" x14ac:dyDescent="0.35">
      <c r="A44" s="1457"/>
      <c r="B44" s="1459" t="s">
        <v>415</v>
      </c>
      <c r="C44" s="1510"/>
      <c r="D44" s="1457"/>
      <c r="E44" s="1511"/>
      <c r="F44" s="1322"/>
      <c r="G44" s="1537"/>
      <c r="H44" s="1537"/>
      <c r="I44" s="1504"/>
      <c r="J44" s="1504"/>
      <c r="K44" s="1505"/>
      <c r="L44" s="1512"/>
      <c r="M44" s="1506"/>
      <c r="N44" s="1512"/>
      <c r="O44" s="1350"/>
      <c r="P44" s="1485"/>
      <c r="Q44" s="1485"/>
      <c r="R44" s="1485"/>
      <c r="S44" s="1485"/>
      <c r="T44" s="1503">
        <f t="shared" si="2"/>
        <v>0</v>
      </c>
      <c r="U44" s="1515"/>
      <c r="V44" s="1515"/>
      <c r="W44" s="1515">
        <v>0</v>
      </c>
      <c r="X44" s="1515"/>
      <c r="Y44" s="1515"/>
      <c r="Z44" s="1515"/>
      <c r="AA44" s="1515"/>
      <c r="AB44" s="1515"/>
      <c r="AC44" s="1486"/>
      <c r="AD44" s="1486"/>
      <c r="AE44" s="1486"/>
      <c r="AF44" s="1486"/>
      <c r="AG44" s="1527"/>
      <c r="AH44" s="1527"/>
      <c r="AI44" s="1509"/>
      <c r="AJ44" s="1509"/>
      <c r="AK44" s="1509"/>
      <c r="AL44" s="1509"/>
      <c r="AM44" s="1509"/>
      <c r="AN44" s="1509"/>
      <c r="AO44" s="1485"/>
      <c r="AP44" s="1485"/>
      <c r="AQ44" s="1485"/>
      <c r="AR44" s="1485"/>
      <c r="AS44" s="1503">
        <f t="shared" si="3"/>
        <v>0</v>
      </c>
      <c r="AT44" s="1528"/>
      <c r="AU44" s="1485"/>
      <c r="AV44" s="1485">
        <v>0</v>
      </c>
      <c r="AW44" s="1485"/>
      <c r="AX44" s="1485"/>
      <c r="AY44" s="1485"/>
      <c r="AZ44" s="1485"/>
      <c r="BA44" s="1485"/>
      <c r="BB44" s="1485"/>
      <c r="BC44" s="1324"/>
      <c r="BD44" s="1499"/>
      <c r="BE44" s="1344"/>
      <c r="BF44" s="1344"/>
      <c r="BG44" s="1538"/>
    </row>
    <row r="45" spans="1:59" ht="62" outlineLevel="2" x14ac:dyDescent="0.35">
      <c r="A45" s="1457" t="s">
        <v>1615</v>
      </c>
      <c r="B45" s="1459" t="s">
        <v>1616</v>
      </c>
      <c r="C45" s="1510"/>
      <c r="D45" s="1457"/>
      <c r="E45" s="1511"/>
      <c r="F45" s="1322"/>
      <c r="G45" s="1537"/>
      <c r="H45" s="1537">
        <f>2.74*1.18</f>
        <v>3.2332000000000001</v>
      </c>
      <c r="I45" s="1504"/>
      <c r="J45" s="1504"/>
      <c r="K45" s="1505"/>
      <c r="L45" s="1512"/>
      <c r="M45" s="1506">
        <v>44974</v>
      </c>
      <c r="N45" s="1512"/>
      <c r="O45" s="1350" t="s">
        <v>1603</v>
      </c>
      <c r="P45" s="1485"/>
      <c r="Q45" s="1485"/>
      <c r="R45" s="1485"/>
      <c r="S45" s="1485"/>
      <c r="T45" s="1503">
        <f t="shared" si="2"/>
        <v>0</v>
      </c>
      <c r="U45" s="1515"/>
      <c r="V45" s="1515"/>
      <c r="W45" s="1527">
        <v>2.8465722370000002</v>
      </c>
      <c r="X45" s="1527"/>
      <c r="Y45" s="1527"/>
      <c r="Z45" s="1527"/>
      <c r="AA45" s="1527"/>
      <c r="AB45" s="1527"/>
      <c r="AC45" s="1486"/>
      <c r="AD45" s="1486"/>
      <c r="AE45" s="1486"/>
      <c r="AF45" s="1486"/>
      <c r="AG45" s="1527"/>
      <c r="AH45" s="1527"/>
      <c r="AI45" s="1509"/>
      <c r="AJ45" s="1509"/>
      <c r="AK45" s="1509"/>
      <c r="AL45" s="1509"/>
      <c r="AM45" s="1509"/>
      <c r="AN45" s="1509"/>
      <c r="AO45" s="1485"/>
      <c r="AP45" s="1485"/>
      <c r="AQ45" s="1485"/>
      <c r="AR45" s="1485"/>
      <c r="AS45" s="1503">
        <f t="shared" si="3"/>
        <v>0</v>
      </c>
      <c r="AT45" s="1528"/>
      <c r="AU45" s="1485"/>
      <c r="AV45" s="1528">
        <v>2.8465722370000002</v>
      </c>
      <c r="AW45" s="1528"/>
      <c r="AX45" s="1528"/>
      <c r="AY45" s="1528"/>
      <c r="AZ45" s="1528"/>
      <c r="BA45" s="1528"/>
      <c r="BB45" s="1485"/>
      <c r="BC45" s="1324" t="s">
        <v>1617</v>
      </c>
      <c r="BD45" s="1499" t="s">
        <v>936</v>
      </c>
      <c r="BE45" s="1344"/>
      <c r="BF45" s="1344"/>
      <c r="BG45" s="1538"/>
    </row>
    <row r="46" spans="1:59" ht="46.5" outlineLevel="2" x14ac:dyDescent="0.35">
      <c r="A46" s="1457">
        <v>9.1999999999999993</v>
      </c>
      <c r="B46" s="1459" t="s">
        <v>1618</v>
      </c>
      <c r="C46" s="1510" t="s">
        <v>935</v>
      </c>
      <c r="D46" s="1457" t="str">
        <f>D38</f>
        <v>MERC/CAPEX/FY 2021-22/MSPGCL /25</v>
      </c>
      <c r="E46" s="1511">
        <f>E38</f>
        <v>43713</v>
      </c>
      <c r="F46" s="1322">
        <f>IF(F38=0,"-",F38)</f>
        <v>44609</v>
      </c>
      <c r="G46" s="1337">
        <f>0.93*1.18</f>
        <v>1.0973999999999999</v>
      </c>
      <c r="H46" s="1337">
        <f>0.93*1.18</f>
        <v>1.0973999999999999</v>
      </c>
      <c r="I46" s="1504"/>
      <c r="J46" s="1504"/>
      <c r="K46" s="1505">
        <v>44609</v>
      </c>
      <c r="L46" s="1512" t="s">
        <v>1546</v>
      </c>
      <c r="M46" s="1506">
        <v>44974</v>
      </c>
      <c r="N46" s="1512">
        <v>45163</v>
      </c>
      <c r="O46" s="1350" t="s">
        <v>1603</v>
      </c>
      <c r="P46" s="1485"/>
      <c r="Q46" s="1485">
        <v>0</v>
      </c>
      <c r="R46" s="1485">
        <v>0</v>
      </c>
      <c r="S46" s="1485">
        <v>0</v>
      </c>
      <c r="T46" s="1503">
        <f t="shared" si="2"/>
        <v>0</v>
      </c>
      <c r="U46" s="1515">
        <v>0</v>
      </c>
      <c r="V46" s="1515">
        <v>1.0382794</v>
      </c>
      <c r="W46" s="1515">
        <v>0</v>
      </c>
      <c r="X46" s="1515"/>
      <c r="Y46" s="1515"/>
      <c r="Z46" s="1515"/>
      <c r="AA46" s="1515"/>
      <c r="AB46" s="1515"/>
      <c r="AC46" s="1486"/>
      <c r="AD46" s="1486" t="s">
        <v>1546</v>
      </c>
      <c r="AE46" s="1486" t="s">
        <v>1546</v>
      </c>
      <c r="AF46" s="1486" t="s">
        <v>1546</v>
      </c>
      <c r="AG46" s="1509">
        <v>0.2</v>
      </c>
      <c r="AH46" s="1509">
        <v>0.2</v>
      </c>
      <c r="AI46" s="1509">
        <v>0.8</v>
      </c>
      <c r="AJ46" s="1509"/>
      <c r="AK46" s="1509"/>
      <c r="AL46" s="1509"/>
      <c r="AM46" s="1509"/>
      <c r="AN46" s="1509"/>
      <c r="AO46" s="1485"/>
      <c r="AP46" s="1485" t="s">
        <v>1546</v>
      </c>
      <c r="AQ46" s="1485" t="s">
        <v>1546</v>
      </c>
      <c r="AR46" s="1485" t="s">
        <v>1546</v>
      </c>
      <c r="AS46" s="1503">
        <f t="shared" si="3"/>
        <v>0</v>
      </c>
      <c r="AT46" s="1485">
        <v>0</v>
      </c>
      <c r="AU46" s="1485">
        <v>1.0382794</v>
      </c>
      <c r="AV46" s="1528" t="s">
        <v>1546</v>
      </c>
      <c r="AW46" s="1528"/>
      <c r="AX46" s="1528"/>
      <c r="AY46" s="1528"/>
      <c r="AZ46" s="1528"/>
      <c r="BA46" s="1528"/>
      <c r="BB46" s="1485"/>
      <c r="BC46" s="1324" t="s">
        <v>1619</v>
      </c>
      <c r="BD46" s="1499" t="s">
        <v>938</v>
      </c>
      <c r="BE46" s="1344" t="s">
        <v>1620</v>
      </c>
    </row>
    <row r="47" spans="1:59" ht="46.5" outlineLevel="2" x14ac:dyDescent="0.35">
      <c r="A47" s="1457">
        <v>9.3000000000000007</v>
      </c>
      <c r="B47" s="1459" t="s">
        <v>1621</v>
      </c>
      <c r="C47" s="1510" t="s">
        <v>935</v>
      </c>
      <c r="D47" s="1457" t="str">
        <f t="shared" si="11"/>
        <v>MERC/CAPEX/FY 2021-22/MSPGCL /25</v>
      </c>
      <c r="E47" s="1511">
        <f t="shared" si="11"/>
        <v>43713</v>
      </c>
      <c r="F47" s="1322">
        <f t="shared" si="12"/>
        <v>44609</v>
      </c>
      <c r="G47" s="1337">
        <f>1.31*1.18</f>
        <v>1.5458000000000001</v>
      </c>
      <c r="H47" s="1337">
        <f>1.31*1.18</f>
        <v>1.5458000000000001</v>
      </c>
      <c r="I47" s="1504"/>
      <c r="J47" s="1504"/>
      <c r="K47" s="1505">
        <v>44609</v>
      </c>
      <c r="L47" s="1512" t="s">
        <v>1546</v>
      </c>
      <c r="M47" s="1506">
        <v>44974</v>
      </c>
      <c r="N47" s="1512" t="s">
        <v>1546</v>
      </c>
      <c r="O47" s="1350" t="s">
        <v>1603</v>
      </c>
      <c r="P47" s="1485"/>
      <c r="Q47" s="1485">
        <v>0</v>
      </c>
      <c r="R47" s="1485">
        <v>0</v>
      </c>
      <c r="S47" s="1485">
        <v>0</v>
      </c>
      <c r="T47" s="1503">
        <f t="shared" si="2"/>
        <v>0</v>
      </c>
      <c r="U47" s="1515">
        <v>0</v>
      </c>
      <c r="V47" s="1515">
        <v>0</v>
      </c>
      <c r="W47" s="1515">
        <v>1.5079282650000001</v>
      </c>
      <c r="X47" s="1515"/>
      <c r="Y47" s="1515"/>
      <c r="Z47" s="1515"/>
      <c r="AA47" s="1515"/>
      <c r="AB47" s="1515"/>
      <c r="AC47" s="1486"/>
      <c r="AD47" s="1486" t="s">
        <v>1546</v>
      </c>
      <c r="AE47" s="1486" t="s">
        <v>1546</v>
      </c>
      <c r="AF47" s="1486" t="s">
        <v>1546</v>
      </c>
      <c r="AG47" s="1515">
        <v>0</v>
      </c>
      <c r="AH47" s="1515">
        <v>0</v>
      </c>
      <c r="AI47" s="1515">
        <v>0</v>
      </c>
      <c r="AJ47" s="1515"/>
      <c r="AK47" s="1515"/>
      <c r="AL47" s="1515"/>
      <c r="AM47" s="1515"/>
      <c r="AN47" s="1515"/>
      <c r="AO47" s="1485"/>
      <c r="AP47" s="1485" t="s">
        <v>1546</v>
      </c>
      <c r="AQ47" s="1485" t="s">
        <v>1546</v>
      </c>
      <c r="AR47" s="1485" t="s">
        <v>1546</v>
      </c>
      <c r="AS47" s="1503">
        <f t="shared" si="3"/>
        <v>0</v>
      </c>
      <c r="AT47" s="1485">
        <v>0</v>
      </c>
      <c r="AU47" s="1485">
        <v>0</v>
      </c>
      <c r="AV47" s="1528">
        <v>1.5079282650000001</v>
      </c>
      <c r="AW47" s="1528"/>
      <c r="AX47" s="1528"/>
      <c r="AY47" s="1528"/>
      <c r="AZ47" s="1528"/>
      <c r="BA47" s="1528"/>
      <c r="BB47" s="1485"/>
      <c r="BC47" s="1324" t="s">
        <v>1622</v>
      </c>
      <c r="BD47" s="1499" t="s">
        <v>936</v>
      </c>
      <c r="BE47" s="1344" t="s">
        <v>1623</v>
      </c>
    </row>
    <row r="48" spans="1:59" ht="31" outlineLevel="2" x14ac:dyDescent="0.35">
      <c r="A48" s="1457">
        <v>9.4</v>
      </c>
      <c r="B48" s="1459" t="s">
        <v>1624</v>
      </c>
      <c r="C48" s="1510"/>
      <c r="D48" s="1457" t="str">
        <f t="shared" si="11"/>
        <v>MERC/CAPEX/FY 2021-22/MSPGCL /25</v>
      </c>
      <c r="E48" s="1511">
        <f t="shared" si="11"/>
        <v>43713</v>
      </c>
      <c r="F48" s="1322">
        <f t="shared" si="12"/>
        <v>44609</v>
      </c>
      <c r="G48" s="1337">
        <f>3.29*1.18</f>
        <v>3.8821999999999997</v>
      </c>
      <c r="H48" s="1337">
        <v>0</v>
      </c>
      <c r="I48" s="1504"/>
      <c r="J48" s="1350"/>
      <c r="K48" s="1505"/>
      <c r="L48" s="1506"/>
      <c r="M48" s="1506"/>
      <c r="N48" s="1506"/>
      <c r="O48" s="1350"/>
      <c r="P48" s="1485"/>
      <c r="Q48" s="1485"/>
      <c r="R48" s="1485"/>
      <c r="S48" s="1485"/>
      <c r="T48" s="1503">
        <f t="shared" si="2"/>
        <v>0</v>
      </c>
      <c r="U48" s="1515"/>
      <c r="V48" s="1515"/>
      <c r="W48" s="1515"/>
      <c r="X48" s="1515"/>
      <c r="Y48" s="1515"/>
      <c r="Z48" s="1515"/>
      <c r="AA48" s="1515"/>
      <c r="AB48" s="1515"/>
      <c r="AC48" s="1486"/>
      <c r="AD48" s="1486"/>
      <c r="AE48" s="1486"/>
      <c r="AF48" s="1486"/>
      <c r="AG48" s="1509"/>
      <c r="AH48" s="1509"/>
      <c r="AI48" s="1509"/>
      <c r="AJ48" s="1509"/>
      <c r="AK48" s="1509"/>
      <c r="AL48" s="1509"/>
      <c r="AM48" s="1509"/>
      <c r="AN48" s="1509"/>
      <c r="AO48" s="1485"/>
      <c r="AP48" s="1485"/>
      <c r="AQ48" s="1485"/>
      <c r="AR48" s="1485"/>
      <c r="AS48" s="1503">
        <f t="shared" si="3"/>
        <v>0</v>
      </c>
      <c r="AT48" s="1485"/>
      <c r="AU48" s="1485"/>
      <c r="AV48" s="1485"/>
      <c r="AW48" s="1485"/>
      <c r="AX48" s="1485"/>
      <c r="AY48" s="1485"/>
      <c r="AZ48" s="1485"/>
      <c r="BA48" s="1485"/>
      <c r="BB48" s="1485"/>
      <c r="BC48" s="1324"/>
      <c r="BD48" s="1499" t="s">
        <v>939</v>
      </c>
      <c r="BE48" s="1538" t="s">
        <v>1625</v>
      </c>
    </row>
    <row r="49" spans="1:57" ht="46.5" outlineLevel="2" x14ac:dyDescent="0.35">
      <c r="A49" s="1457">
        <v>9.5</v>
      </c>
      <c r="B49" s="1459" t="s">
        <v>1626</v>
      </c>
      <c r="C49" s="1510" t="s">
        <v>935</v>
      </c>
      <c r="D49" s="1457" t="str">
        <f t="shared" si="11"/>
        <v>MERC/CAPEX/FY 2021-22/MSPGCL /25</v>
      </c>
      <c r="E49" s="1511">
        <f t="shared" si="11"/>
        <v>43713</v>
      </c>
      <c r="F49" s="1322">
        <f t="shared" si="12"/>
        <v>44609</v>
      </c>
      <c r="G49" s="1337">
        <f>1.28*1.18</f>
        <v>1.5104</v>
      </c>
      <c r="H49" s="1337">
        <f>1.28*1.18</f>
        <v>1.5104</v>
      </c>
      <c r="I49" s="1504"/>
      <c r="J49" s="1504"/>
      <c r="K49" s="1505">
        <v>44609</v>
      </c>
      <c r="L49" s="1512" t="s">
        <v>1546</v>
      </c>
      <c r="M49" s="1506">
        <v>44974</v>
      </c>
      <c r="N49" s="1512">
        <v>45382</v>
      </c>
      <c r="O49" s="1350" t="s">
        <v>1603</v>
      </c>
      <c r="P49" s="1485"/>
      <c r="Q49" s="1485">
        <v>0</v>
      </c>
      <c r="R49" s="1485">
        <v>0</v>
      </c>
      <c r="S49" s="1485">
        <v>0</v>
      </c>
      <c r="T49" s="1503">
        <f t="shared" si="2"/>
        <v>0</v>
      </c>
      <c r="U49" s="1515">
        <v>0</v>
      </c>
      <c r="V49" s="1515">
        <v>1.3037510000000001</v>
      </c>
      <c r="W49" s="1515">
        <v>0</v>
      </c>
      <c r="X49" s="1515"/>
      <c r="Y49" s="1515"/>
      <c r="Z49" s="1515"/>
      <c r="AA49" s="1515"/>
      <c r="AB49" s="1515"/>
      <c r="AC49" s="1486"/>
      <c r="AD49" s="1486" t="s">
        <v>1546</v>
      </c>
      <c r="AE49" s="1486" t="s">
        <v>1546</v>
      </c>
      <c r="AF49" s="1486" t="s">
        <v>1546</v>
      </c>
      <c r="AG49" s="1509">
        <v>0.2</v>
      </c>
      <c r="AH49" s="1509">
        <v>0.2</v>
      </c>
      <c r="AI49" s="1509">
        <v>0.8</v>
      </c>
      <c r="AJ49" s="1509"/>
      <c r="AK49" s="1509"/>
      <c r="AL49" s="1509"/>
      <c r="AM49" s="1509"/>
      <c r="AN49" s="1509"/>
      <c r="AO49" s="1485"/>
      <c r="AP49" s="1485" t="s">
        <v>1546</v>
      </c>
      <c r="AQ49" s="1485" t="s">
        <v>1546</v>
      </c>
      <c r="AR49" s="1485" t="s">
        <v>1546</v>
      </c>
      <c r="AS49" s="1503">
        <f t="shared" si="3"/>
        <v>0</v>
      </c>
      <c r="AT49" s="1528" t="s">
        <v>1546</v>
      </c>
      <c r="AU49" s="1485">
        <v>1.3037510000000001</v>
      </c>
      <c r="AV49" s="1528" t="s">
        <v>1546</v>
      </c>
      <c r="AW49" s="1528"/>
      <c r="AX49" s="1528"/>
      <c r="AY49" s="1528"/>
      <c r="AZ49" s="1528"/>
      <c r="BA49" s="1528"/>
      <c r="BB49" s="1485"/>
      <c r="BC49" s="1324" t="s">
        <v>1627</v>
      </c>
      <c r="BD49" s="1499" t="s">
        <v>938</v>
      </c>
      <c r="BE49" s="1344" t="s">
        <v>1628</v>
      </c>
    </row>
    <row r="50" spans="1:57" ht="46.5" outlineLevel="2" x14ac:dyDescent="0.25">
      <c r="A50" s="1447">
        <v>10</v>
      </c>
      <c r="B50" s="1456" t="s">
        <v>1629</v>
      </c>
      <c r="C50" s="1447" t="s">
        <v>927</v>
      </c>
      <c r="D50" s="1457" t="s">
        <v>1630</v>
      </c>
      <c r="E50" s="1502">
        <v>44238</v>
      </c>
      <c r="F50" s="1502">
        <v>44669</v>
      </c>
      <c r="G50" s="1503">
        <f>SUM(G51:G52)</f>
        <v>36.904000000000003</v>
      </c>
      <c r="H50" s="1503">
        <f>SUM(H51:H52)</f>
        <v>36.9</v>
      </c>
      <c r="I50" s="1504"/>
      <c r="J50" s="1350"/>
      <c r="K50" s="1505">
        <v>44669</v>
      </c>
      <c r="L50" s="1506"/>
      <c r="M50" s="1506"/>
      <c r="N50" s="1506"/>
      <c r="O50" s="1350"/>
      <c r="P50" s="1503"/>
      <c r="Q50" s="1503"/>
      <c r="R50" s="1503"/>
      <c r="S50" s="1503"/>
      <c r="T50" s="1503">
        <f t="shared" si="2"/>
        <v>0</v>
      </c>
      <c r="U50" s="1507"/>
      <c r="V50" s="1507"/>
      <c r="W50" s="1507"/>
      <c r="X50" s="1507">
        <v>21.838874142799998</v>
      </c>
      <c r="Y50" s="1507">
        <v>8.7843283272000008</v>
      </c>
      <c r="Z50" s="1507"/>
      <c r="AA50" s="1507"/>
      <c r="AB50" s="1507"/>
      <c r="AC50" s="1508"/>
      <c r="AD50" s="1508"/>
      <c r="AE50" s="1508"/>
      <c r="AF50" s="1508"/>
      <c r="AG50" s="1509"/>
      <c r="AH50" s="1509"/>
      <c r="AI50" s="1509"/>
      <c r="AJ50" s="1509"/>
      <c r="AK50" s="1509"/>
      <c r="AL50" s="1509"/>
      <c r="AM50" s="1509"/>
      <c r="AN50" s="1509"/>
      <c r="AO50" s="1503"/>
      <c r="AP50" s="1503"/>
      <c r="AQ50" s="1503"/>
      <c r="AR50" s="1503"/>
      <c r="AS50" s="1503">
        <f t="shared" si="3"/>
        <v>0</v>
      </c>
      <c r="AT50" s="1503"/>
      <c r="AU50" s="1503"/>
      <c r="AV50" s="1503"/>
      <c r="AW50" s="1503">
        <v>21.838874142799998</v>
      </c>
      <c r="AX50" s="1503">
        <v>8.7843283272000008</v>
      </c>
      <c r="AY50" s="1503"/>
      <c r="AZ50" s="1503"/>
      <c r="BA50" s="1503"/>
      <c r="BB50" s="1503"/>
      <c r="BC50" s="1324"/>
      <c r="BD50" s="1320" t="s">
        <v>932</v>
      </c>
      <c r="BE50" s="1344"/>
    </row>
    <row r="51" spans="1:57" ht="253" outlineLevel="2" x14ac:dyDescent="0.35">
      <c r="A51" s="1457">
        <v>10.1</v>
      </c>
      <c r="B51" s="1459" t="s">
        <v>1629</v>
      </c>
      <c r="C51" s="1510" t="s">
        <v>935</v>
      </c>
      <c r="D51" s="1457" t="str">
        <f t="shared" ref="D51:E55" si="13">D50</f>
        <v>MERC/CAPEX/FY 2022-23/0162</v>
      </c>
      <c r="E51" s="1511">
        <f t="shared" si="13"/>
        <v>44238</v>
      </c>
      <c r="F51" s="1322">
        <v>44669</v>
      </c>
      <c r="G51" s="1537">
        <v>36.432000000000002</v>
      </c>
      <c r="H51" s="1537">
        <v>36.43</v>
      </c>
      <c r="I51" s="1504"/>
      <c r="J51" s="1504"/>
      <c r="K51" s="1505">
        <v>44669</v>
      </c>
      <c r="L51" s="1512" t="s">
        <v>1546</v>
      </c>
      <c r="M51" s="1506">
        <v>45034</v>
      </c>
      <c r="N51" s="1512" t="s">
        <v>1546</v>
      </c>
      <c r="O51" s="1350" t="s">
        <v>1572</v>
      </c>
      <c r="P51" s="1485"/>
      <c r="Q51" s="1485">
        <v>0</v>
      </c>
      <c r="R51" s="1485">
        <v>0</v>
      </c>
      <c r="S51" s="1485">
        <v>0</v>
      </c>
      <c r="T51" s="1503">
        <f t="shared" si="2"/>
        <v>0</v>
      </c>
      <c r="U51" s="1515">
        <v>0</v>
      </c>
      <c r="V51" s="1515">
        <v>0</v>
      </c>
      <c r="W51" s="1515">
        <v>0</v>
      </c>
      <c r="X51" s="1515">
        <v>0.47199999999999998</v>
      </c>
      <c r="Y51" s="1515"/>
      <c r="Z51" s="1515"/>
      <c r="AA51" s="1515"/>
      <c r="AB51" s="1515"/>
      <c r="AC51" s="1486"/>
      <c r="AD51" s="1486" t="s">
        <v>1546</v>
      </c>
      <c r="AE51" s="1486" t="s">
        <v>1546</v>
      </c>
      <c r="AF51" s="1486" t="s">
        <v>1546</v>
      </c>
      <c r="AG51" s="1527" t="s">
        <v>1546</v>
      </c>
      <c r="AH51" s="1527" t="s">
        <v>1546</v>
      </c>
      <c r="AI51" s="1527" t="s">
        <v>1546</v>
      </c>
      <c r="AJ51" s="1527"/>
      <c r="AK51" s="1527"/>
      <c r="AL51" s="1527"/>
      <c r="AM51" s="1527"/>
      <c r="AN51" s="1527"/>
      <c r="AO51" s="1485"/>
      <c r="AP51" s="1485" t="s">
        <v>1546</v>
      </c>
      <c r="AQ51" s="1485" t="s">
        <v>1546</v>
      </c>
      <c r="AR51" s="1485" t="s">
        <v>1546</v>
      </c>
      <c r="AS51" s="1503">
        <f t="shared" si="3"/>
        <v>0</v>
      </c>
      <c r="AT51" s="1485" t="s">
        <v>1546</v>
      </c>
      <c r="AU51" s="1485">
        <v>0</v>
      </c>
      <c r="AV51" s="1485"/>
      <c r="AW51" s="1485">
        <v>0.47199999999999998</v>
      </c>
      <c r="AX51" s="1485"/>
      <c r="AY51" s="1485"/>
      <c r="AZ51" s="1485"/>
      <c r="BA51" s="1485"/>
      <c r="BB51" s="1485"/>
      <c r="BC51" s="1324" t="s">
        <v>1631</v>
      </c>
      <c r="BD51" s="1499" t="s">
        <v>936</v>
      </c>
      <c r="BE51" s="1539" t="s">
        <v>1632</v>
      </c>
    </row>
    <row r="52" spans="1:57" ht="15.5" outlineLevel="2" x14ac:dyDescent="0.35">
      <c r="A52" s="1457"/>
      <c r="B52" s="1459" t="s">
        <v>415</v>
      </c>
      <c r="C52" s="1510" t="s">
        <v>415</v>
      </c>
      <c r="D52" s="1457" t="str">
        <f t="shared" si="13"/>
        <v>MERC/CAPEX/FY 2022-23/0162</v>
      </c>
      <c r="E52" s="1511">
        <f t="shared" si="13"/>
        <v>44238</v>
      </c>
      <c r="F52" s="1322">
        <f t="shared" ref="F52:F55" si="14">IF(F51=0,"-",F51)</f>
        <v>44669</v>
      </c>
      <c r="G52" s="1337">
        <v>0.47199999999999998</v>
      </c>
      <c r="H52" s="1337">
        <v>0.47</v>
      </c>
      <c r="I52" s="1504"/>
      <c r="J52" s="1504"/>
      <c r="K52" s="1505">
        <v>44669</v>
      </c>
      <c r="L52" s="1512" t="s">
        <v>1546</v>
      </c>
      <c r="M52" s="1506">
        <v>45034</v>
      </c>
      <c r="N52" s="1512" t="s">
        <v>1546</v>
      </c>
      <c r="O52" s="1350"/>
      <c r="P52" s="1485"/>
      <c r="Q52" s="1485">
        <v>0</v>
      </c>
      <c r="R52" s="1485">
        <v>0</v>
      </c>
      <c r="S52" s="1485">
        <v>0</v>
      </c>
      <c r="T52" s="1503">
        <f t="shared" si="2"/>
        <v>0</v>
      </c>
      <c r="U52" s="1515">
        <v>0</v>
      </c>
      <c r="V52" s="1515">
        <v>0</v>
      </c>
      <c r="W52" s="1515">
        <v>0</v>
      </c>
      <c r="X52" s="1515"/>
      <c r="Y52" s="1515"/>
      <c r="Z52" s="1515"/>
      <c r="AA52" s="1515"/>
      <c r="AB52" s="1515"/>
      <c r="AC52" s="1486"/>
      <c r="AD52" s="1486" t="s">
        <v>1546</v>
      </c>
      <c r="AE52" s="1486" t="s">
        <v>1546</v>
      </c>
      <c r="AF52" s="1486" t="s">
        <v>1546</v>
      </c>
      <c r="AG52" s="1527" t="s">
        <v>1546</v>
      </c>
      <c r="AH52" s="1527" t="s">
        <v>1546</v>
      </c>
      <c r="AI52" s="1527" t="s">
        <v>1546</v>
      </c>
      <c r="AJ52" s="1527"/>
      <c r="AK52" s="1527"/>
      <c r="AL52" s="1527"/>
      <c r="AM52" s="1527"/>
      <c r="AN52" s="1527"/>
      <c r="AO52" s="1485"/>
      <c r="AP52" s="1485" t="s">
        <v>1546</v>
      </c>
      <c r="AQ52" s="1485" t="s">
        <v>1546</v>
      </c>
      <c r="AR52" s="1485" t="s">
        <v>1546</v>
      </c>
      <c r="AS52" s="1503">
        <f t="shared" si="3"/>
        <v>0</v>
      </c>
      <c r="AT52" s="1485" t="s">
        <v>1546</v>
      </c>
      <c r="AU52" s="1485">
        <v>0</v>
      </c>
      <c r="AV52" s="1485"/>
      <c r="AW52" s="1485"/>
      <c r="AX52" s="1485"/>
      <c r="AY52" s="1485"/>
      <c r="AZ52" s="1485"/>
      <c r="BA52" s="1485"/>
      <c r="BB52" s="1485"/>
      <c r="BC52" s="1324"/>
      <c r="BD52" s="1499" t="s">
        <v>932</v>
      </c>
      <c r="BE52" s="1344"/>
    </row>
    <row r="53" spans="1:57" ht="46.5" outlineLevel="2" x14ac:dyDescent="0.25">
      <c r="A53" s="1447" t="s">
        <v>1633</v>
      </c>
      <c r="B53" s="1456" t="s">
        <v>1634</v>
      </c>
      <c r="C53" s="1447" t="s">
        <v>927</v>
      </c>
      <c r="D53" s="1447" t="s">
        <v>1635</v>
      </c>
      <c r="E53" s="1502">
        <v>42844</v>
      </c>
      <c r="F53" s="1502">
        <v>43052</v>
      </c>
      <c r="G53" s="1503">
        <f>SUM(G54:G55)</f>
        <v>2.5</v>
      </c>
      <c r="H53" s="1503">
        <f>SUM(H54:H55)</f>
        <v>2.5</v>
      </c>
      <c r="I53" s="1504"/>
      <c r="J53" s="1350"/>
      <c r="K53" s="1505">
        <v>43052</v>
      </c>
      <c r="L53" s="1506"/>
      <c r="M53" s="1506"/>
      <c r="N53" s="1506"/>
      <c r="O53" s="1350"/>
      <c r="P53" s="1503"/>
      <c r="Q53" s="1503"/>
      <c r="R53" s="1503"/>
      <c r="S53" s="1503"/>
      <c r="T53" s="1503">
        <f t="shared" si="2"/>
        <v>0</v>
      </c>
      <c r="U53" s="1507"/>
      <c r="V53" s="1507"/>
      <c r="W53" s="1507"/>
      <c r="X53" s="1507"/>
      <c r="Y53" s="1507"/>
      <c r="Z53" s="1507"/>
      <c r="AA53" s="1507"/>
      <c r="AB53" s="1507"/>
      <c r="AC53" s="1508"/>
      <c r="AD53" s="1508"/>
      <c r="AE53" s="1508"/>
      <c r="AF53" s="1508"/>
      <c r="AG53" s="1509"/>
      <c r="AH53" s="1509"/>
      <c r="AI53" s="1509"/>
      <c r="AJ53" s="1509"/>
      <c r="AK53" s="1509"/>
      <c r="AL53" s="1509"/>
      <c r="AM53" s="1509"/>
      <c r="AN53" s="1509"/>
      <c r="AO53" s="1503"/>
      <c r="AP53" s="1503"/>
      <c r="AQ53" s="1503"/>
      <c r="AR53" s="1503"/>
      <c r="AS53" s="1503">
        <f t="shared" si="3"/>
        <v>0</v>
      </c>
      <c r="AT53" s="1503"/>
      <c r="AU53" s="1503"/>
      <c r="AV53" s="1503"/>
      <c r="AW53" s="1503"/>
      <c r="AX53" s="1503"/>
      <c r="AY53" s="1503"/>
      <c r="AZ53" s="1503"/>
      <c r="BA53" s="1503"/>
      <c r="BB53" s="1503"/>
      <c r="BC53" s="1324"/>
      <c r="BD53" s="1320" t="s">
        <v>932</v>
      </c>
      <c r="BE53" s="1344"/>
    </row>
    <row r="54" spans="1:57" ht="46.5" outlineLevel="2" x14ac:dyDescent="0.35">
      <c r="A54" s="1457" t="s">
        <v>1636</v>
      </c>
      <c r="B54" s="1459" t="s">
        <v>1637</v>
      </c>
      <c r="C54" s="1510" t="s">
        <v>935</v>
      </c>
      <c r="D54" s="1457" t="str">
        <f t="shared" si="13"/>
        <v>MERC/CAPEX/20172018/4653</v>
      </c>
      <c r="E54" s="1511">
        <f t="shared" si="13"/>
        <v>42844</v>
      </c>
      <c r="F54" s="1322">
        <f t="shared" si="14"/>
        <v>43052</v>
      </c>
      <c r="G54" s="1345">
        <f>2*1.25</f>
        <v>2.5</v>
      </c>
      <c r="H54" s="1345">
        <f>2*1.25</f>
        <v>2.5</v>
      </c>
      <c r="I54" s="1504"/>
      <c r="J54" s="1504"/>
      <c r="K54" s="1505">
        <v>43052</v>
      </c>
      <c r="L54" s="1506">
        <v>44622</v>
      </c>
      <c r="M54" s="1506"/>
      <c r="N54" s="1512">
        <v>44984</v>
      </c>
      <c r="O54" s="1350" t="s">
        <v>1638</v>
      </c>
      <c r="P54" s="1514">
        <v>0</v>
      </c>
      <c r="Q54" s="1485">
        <v>0</v>
      </c>
      <c r="R54" s="1485">
        <v>0</v>
      </c>
      <c r="S54" s="1485">
        <v>0</v>
      </c>
      <c r="T54" s="1503">
        <f t="shared" si="2"/>
        <v>0</v>
      </c>
      <c r="U54" s="1515">
        <v>2.1846524</v>
      </c>
      <c r="V54" s="1515">
        <v>0</v>
      </c>
      <c r="W54" s="1515">
        <v>0</v>
      </c>
      <c r="X54" s="1515"/>
      <c r="Y54" s="1515"/>
      <c r="Z54" s="1515"/>
      <c r="AA54" s="1515"/>
      <c r="AB54" s="1515"/>
      <c r="AC54" s="1517" t="s">
        <v>1546</v>
      </c>
      <c r="AD54" s="1486" t="s">
        <v>1546</v>
      </c>
      <c r="AE54" s="1486" t="s">
        <v>1546</v>
      </c>
      <c r="AF54" s="1486">
        <v>0.4</v>
      </c>
      <c r="AG54" s="1509">
        <v>0.6</v>
      </c>
      <c r="AH54" s="1509">
        <v>0.6</v>
      </c>
      <c r="AI54" s="1527" t="s">
        <v>1546</v>
      </c>
      <c r="AJ54" s="1527"/>
      <c r="AK54" s="1527"/>
      <c r="AL54" s="1527"/>
      <c r="AM54" s="1527"/>
      <c r="AN54" s="1527"/>
      <c r="AO54" s="1514"/>
      <c r="AP54" s="1485" t="s">
        <v>1546</v>
      </c>
      <c r="AQ54" s="1485" t="s">
        <v>1546</v>
      </c>
      <c r="AR54" s="1485" t="s">
        <v>1546</v>
      </c>
      <c r="AS54" s="1503">
        <f t="shared" si="3"/>
        <v>0</v>
      </c>
      <c r="AT54" s="1485">
        <v>2.1846524</v>
      </c>
      <c r="AU54" s="1485">
        <v>0</v>
      </c>
      <c r="AV54" s="1528" t="s">
        <v>1546</v>
      </c>
      <c r="AW54" s="1528"/>
      <c r="AX54" s="1528"/>
      <c r="AY54" s="1528"/>
      <c r="AZ54" s="1528"/>
      <c r="BA54" s="1528"/>
      <c r="BB54" s="1485"/>
      <c r="BC54" s="1324" t="s">
        <v>1639</v>
      </c>
      <c r="BD54" s="1499" t="s">
        <v>938</v>
      </c>
      <c r="BE54" s="1344"/>
    </row>
    <row r="55" spans="1:57" ht="15.5" outlineLevel="2" x14ac:dyDescent="0.25">
      <c r="A55" s="1457"/>
      <c r="B55" s="1460" t="s">
        <v>415</v>
      </c>
      <c r="C55" s="1510" t="s">
        <v>415</v>
      </c>
      <c r="D55" s="1457" t="str">
        <f t="shared" si="13"/>
        <v>MERC/CAPEX/20172018/4653</v>
      </c>
      <c r="E55" s="1511">
        <f t="shared" si="13"/>
        <v>42844</v>
      </c>
      <c r="F55" s="1322">
        <f t="shared" si="14"/>
        <v>43052</v>
      </c>
      <c r="G55" s="1540">
        <v>0</v>
      </c>
      <c r="H55" s="1540">
        <v>0</v>
      </c>
      <c r="I55" s="1504"/>
      <c r="J55" s="1504"/>
      <c r="K55" s="1505">
        <v>43052</v>
      </c>
      <c r="L55" s="1506">
        <v>44622</v>
      </c>
      <c r="M55" s="1506"/>
      <c r="N55" s="1512" t="s">
        <v>1546</v>
      </c>
      <c r="O55" s="1350"/>
      <c r="P55" s="1514">
        <v>0</v>
      </c>
      <c r="Q55" s="1485">
        <v>0</v>
      </c>
      <c r="R55" s="1485">
        <v>0</v>
      </c>
      <c r="S55" s="1485">
        <v>0</v>
      </c>
      <c r="T55" s="1503">
        <f t="shared" si="2"/>
        <v>0</v>
      </c>
      <c r="U55" s="1515">
        <v>4.2562000000000003E-2</v>
      </c>
      <c r="V55" s="1515">
        <v>0</v>
      </c>
      <c r="W55" s="1515">
        <v>0</v>
      </c>
      <c r="X55" s="1515"/>
      <c r="Y55" s="1515"/>
      <c r="Z55" s="1515"/>
      <c r="AA55" s="1515"/>
      <c r="AB55" s="1515"/>
      <c r="AC55" s="1517" t="s">
        <v>1546</v>
      </c>
      <c r="AD55" s="1486" t="s">
        <v>1546</v>
      </c>
      <c r="AE55" s="1486" t="s">
        <v>1546</v>
      </c>
      <c r="AF55" s="1486" t="s">
        <v>1546</v>
      </c>
      <c r="AG55" s="1527" t="s">
        <v>1546</v>
      </c>
      <c r="AH55" s="1527" t="s">
        <v>1546</v>
      </c>
      <c r="AI55" s="1527" t="s">
        <v>1546</v>
      </c>
      <c r="AJ55" s="1527"/>
      <c r="AK55" s="1527"/>
      <c r="AL55" s="1527"/>
      <c r="AM55" s="1527"/>
      <c r="AN55" s="1527"/>
      <c r="AO55" s="1514"/>
      <c r="AP55" s="1485" t="s">
        <v>1546</v>
      </c>
      <c r="AQ55" s="1485" t="s">
        <v>1546</v>
      </c>
      <c r="AR55" s="1485" t="s">
        <v>1546</v>
      </c>
      <c r="AS55" s="1503">
        <f t="shared" si="3"/>
        <v>0</v>
      </c>
      <c r="AT55" s="1485">
        <v>4.2562000000000003E-2</v>
      </c>
      <c r="AU55" s="1485">
        <v>0</v>
      </c>
      <c r="AV55" s="1528" t="s">
        <v>1546</v>
      </c>
      <c r="AW55" s="1528"/>
      <c r="AX55" s="1528"/>
      <c r="AY55" s="1528"/>
      <c r="AZ55" s="1528"/>
      <c r="BA55" s="1528"/>
      <c r="BB55" s="1485"/>
      <c r="BC55" s="1324"/>
      <c r="BD55" s="1499" t="s">
        <v>932</v>
      </c>
      <c r="BE55" s="1344"/>
    </row>
    <row r="56" spans="1:57" ht="46.5" outlineLevel="2" x14ac:dyDescent="0.25">
      <c r="A56" s="1447" t="s">
        <v>1640</v>
      </c>
      <c r="B56" s="1456" t="s">
        <v>1641</v>
      </c>
      <c r="C56" s="1447" t="s">
        <v>927</v>
      </c>
      <c r="D56" s="1447" t="s">
        <v>1642</v>
      </c>
      <c r="E56" s="1502">
        <v>43112</v>
      </c>
      <c r="F56" s="1502">
        <v>43137</v>
      </c>
      <c r="G56" s="1503">
        <f>SUM(G57:G58)</f>
        <v>0.94399999999999995</v>
      </c>
      <c r="H56" s="1503">
        <f>SUM(H57:H58)</f>
        <v>0.94399999999999995</v>
      </c>
      <c r="I56" s="1504"/>
      <c r="J56" s="1350"/>
      <c r="K56" s="1505">
        <v>43137</v>
      </c>
      <c r="L56" s="1506"/>
      <c r="M56" s="1506"/>
      <c r="N56" s="1506"/>
      <c r="O56" s="1350"/>
      <c r="P56" s="1503"/>
      <c r="Q56" s="1503"/>
      <c r="R56" s="1503"/>
      <c r="S56" s="1503"/>
      <c r="T56" s="1503">
        <f t="shared" si="2"/>
        <v>0</v>
      </c>
      <c r="U56" s="1507"/>
      <c r="V56" s="1507"/>
      <c r="W56" s="1507"/>
      <c r="X56" s="1507"/>
      <c r="Y56" s="1507"/>
      <c r="Z56" s="1507"/>
      <c r="AA56" s="1507"/>
      <c r="AB56" s="1507"/>
      <c r="AC56" s="1508"/>
      <c r="AD56" s="1508"/>
      <c r="AE56" s="1508"/>
      <c r="AF56" s="1508"/>
      <c r="AG56" s="1509"/>
      <c r="AH56" s="1509"/>
      <c r="AI56" s="1509"/>
      <c r="AJ56" s="1509"/>
      <c r="AK56" s="1509"/>
      <c r="AL56" s="1509"/>
      <c r="AM56" s="1509"/>
      <c r="AN56" s="1509"/>
      <c r="AO56" s="1503"/>
      <c r="AP56" s="1503"/>
      <c r="AQ56" s="1503"/>
      <c r="AR56" s="1503"/>
      <c r="AS56" s="1503">
        <f t="shared" si="3"/>
        <v>0</v>
      </c>
      <c r="AT56" s="1503"/>
      <c r="AU56" s="1503"/>
      <c r="AV56" s="1503"/>
      <c r="AW56" s="1503"/>
      <c r="AX56" s="1503"/>
      <c r="AY56" s="1503"/>
      <c r="AZ56" s="1503"/>
      <c r="BA56" s="1503"/>
      <c r="BB56" s="1503"/>
      <c r="BC56" s="1324"/>
      <c r="BD56" s="1320" t="s">
        <v>932</v>
      </c>
      <c r="BE56" s="1344"/>
    </row>
    <row r="57" spans="1:57" ht="46.5" outlineLevel="2" x14ac:dyDescent="0.35">
      <c r="A57" s="1457" t="s">
        <v>1643</v>
      </c>
      <c r="B57" s="1459" t="s">
        <v>1644</v>
      </c>
      <c r="C57" s="1457" t="s">
        <v>935</v>
      </c>
      <c r="D57" s="1457" t="str">
        <f>D56</f>
        <v>MERC/CAPEX/20172018/0177</v>
      </c>
      <c r="E57" s="1511">
        <f t="shared" ref="E57:E58" si="15">E56</f>
        <v>43112</v>
      </c>
      <c r="F57" s="1322">
        <f t="shared" ref="F57:F58" si="16">IF(F56=0,"-",F56)</f>
        <v>43137</v>
      </c>
      <c r="G57" s="1345">
        <v>0.94399999999999995</v>
      </c>
      <c r="H57" s="1345">
        <v>0.94399999999999995</v>
      </c>
      <c r="I57" s="1504"/>
      <c r="J57" s="1350"/>
      <c r="K57" s="1505">
        <v>43137</v>
      </c>
      <c r="L57" s="1506"/>
      <c r="M57" s="1506"/>
      <c r="N57" s="1506"/>
      <c r="O57" s="1350"/>
      <c r="P57" s="1514">
        <v>0</v>
      </c>
      <c r="Q57" s="1485"/>
      <c r="R57" s="1485"/>
      <c r="S57" s="1485"/>
      <c r="T57" s="1503">
        <f t="shared" si="2"/>
        <v>0</v>
      </c>
      <c r="U57" s="1515"/>
      <c r="V57" s="1515"/>
      <c r="W57" s="1515"/>
      <c r="X57" s="1515"/>
      <c r="Y57" s="1515"/>
      <c r="Z57" s="1515"/>
      <c r="AA57" s="1515"/>
      <c r="AB57" s="1515"/>
      <c r="AC57" s="1517"/>
      <c r="AD57" s="1486"/>
      <c r="AE57" s="1486"/>
      <c r="AF57" s="1486"/>
      <c r="AG57" s="1509"/>
      <c r="AH57" s="1509"/>
      <c r="AI57" s="1509"/>
      <c r="AJ57" s="1509"/>
      <c r="AK57" s="1509"/>
      <c r="AL57" s="1509"/>
      <c r="AM57" s="1509"/>
      <c r="AN57" s="1509"/>
      <c r="AO57" s="1514"/>
      <c r="AP57" s="1485"/>
      <c r="AQ57" s="1485"/>
      <c r="AR57" s="1485"/>
      <c r="AS57" s="1503">
        <f t="shared" si="3"/>
        <v>0</v>
      </c>
      <c r="AT57" s="1485"/>
      <c r="AU57" s="1485"/>
      <c r="AV57" s="1485"/>
      <c r="AW57" s="1485"/>
      <c r="AX57" s="1485"/>
      <c r="AY57" s="1485"/>
      <c r="AZ57" s="1485"/>
      <c r="BA57" s="1485"/>
      <c r="BB57" s="1485"/>
      <c r="BC57" s="1324"/>
      <c r="BD57" s="1499" t="s">
        <v>941</v>
      </c>
      <c r="BE57" s="1344"/>
    </row>
    <row r="58" spans="1:57" ht="15.5" outlineLevel="2" x14ac:dyDescent="0.35">
      <c r="A58" s="1457"/>
      <c r="B58" s="1459" t="s">
        <v>415</v>
      </c>
      <c r="C58" s="1457" t="s">
        <v>415</v>
      </c>
      <c r="D58" s="1457" t="str">
        <f>D57</f>
        <v>MERC/CAPEX/20172018/0177</v>
      </c>
      <c r="E58" s="1511">
        <f t="shared" si="15"/>
        <v>43112</v>
      </c>
      <c r="F58" s="1322">
        <f t="shared" si="16"/>
        <v>43137</v>
      </c>
      <c r="G58" s="1540">
        <v>0</v>
      </c>
      <c r="H58" s="1540">
        <v>0</v>
      </c>
      <c r="I58" s="1504"/>
      <c r="J58" s="1350"/>
      <c r="K58" s="1505">
        <v>43137</v>
      </c>
      <c r="L58" s="1506"/>
      <c r="M58" s="1506"/>
      <c r="N58" s="1506"/>
      <c r="O58" s="1350"/>
      <c r="P58" s="1514">
        <v>0</v>
      </c>
      <c r="Q58" s="1485"/>
      <c r="R58" s="1485"/>
      <c r="S58" s="1485"/>
      <c r="T58" s="1503">
        <f t="shared" si="2"/>
        <v>0</v>
      </c>
      <c r="U58" s="1515"/>
      <c r="V58" s="1515"/>
      <c r="W58" s="1515"/>
      <c r="X58" s="1515"/>
      <c r="Y58" s="1515"/>
      <c r="Z58" s="1515"/>
      <c r="AA58" s="1515"/>
      <c r="AB58" s="1515"/>
      <c r="AC58" s="1517"/>
      <c r="AD58" s="1486"/>
      <c r="AE58" s="1486"/>
      <c r="AF58" s="1486"/>
      <c r="AG58" s="1509"/>
      <c r="AH58" s="1509"/>
      <c r="AI58" s="1509"/>
      <c r="AJ58" s="1509"/>
      <c r="AK58" s="1509"/>
      <c r="AL58" s="1509"/>
      <c r="AM58" s="1509"/>
      <c r="AN58" s="1509"/>
      <c r="AO58" s="1514"/>
      <c r="AP58" s="1485"/>
      <c r="AQ58" s="1485"/>
      <c r="AR58" s="1485"/>
      <c r="AS58" s="1503">
        <f t="shared" si="3"/>
        <v>0</v>
      </c>
      <c r="AT58" s="1485"/>
      <c r="AU58" s="1485"/>
      <c r="AV58" s="1485"/>
      <c r="AW58" s="1485"/>
      <c r="AX58" s="1485"/>
      <c r="AY58" s="1485"/>
      <c r="AZ58" s="1485"/>
      <c r="BA58" s="1485"/>
      <c r="BB58" s="1485"/>
      <c r="BC58" s="1324"/>
      <c r="BD58" s="1499" t="s">
        <v>932</v>
      </c>
      <c r="BE58" s="1344"/>
    </row>
    <row r="59" spans="1:57" ht="46.5" outlineLevel="2" x14ac:dyDescent="0.25">
      <c r="A59" s="1289" t="s">
        <v>1645</v>
      </c>
      <c r="B59" s="1352" t="s">
        <v>1646</v>
      </c>
      <c r="C59" s="1289" t="s">
        <v>927</v>
      </c>
      <c r="D59" s="1289" t="s">
        <v>1647</v>
      </c>
      <c r="E59" s="1290">
        <v>43343</v>
      </c>
      <c r="F59" s="1290">
        <v>44604</v>
      </c>
      <c r="G59" s="1346">
        <v>113.91</v>
      </c>
      <c r="H59" s="1346">
        <v>57</v>
      </c>
      <c r="I59" s="158"/>
      <c r="J59" s="158"/>
      <c r="K59" s="1384"/>
      <c r="L59" s="1541"/>
      <c r="M59" s="1541"/>
      <c r="N59" s="1541"/>
      <c r="O59" s="158"/>
      <c r="P59" s="1542"/>
      <c r="Q59" s="1542"/>
      <c r="R59" s="1542"/>
      <c r="S59" s="1542"/>
      <c r="T59" s="1503">
        <f t="shared" si="2"/>
        <v>0</v>
      </c>
      <c r="U59" s="1542"/>
      <c r="V59" s="1542"/>
      <c r="W59" s="1542"/>
      <c r="X59" s="1542"/>
      <c r="Y59" s="1542"/>
      <c r="Z59" s="1542"/>
      <c r="AA59" s="1542"/>
      <c r="AB59" s="1542"/>
      <c r="AC59" s="1347"/>
      <c r="AD59" s="1347"/>
      <c r="AE59" s="1347"/>
      <c r="AF59" s="1347"/>
      <c r="AG59" s="1347"/>
      <c r="AH59" s="1347"/>
      <c r="AI59" s="1347"/>
      <c r="AJ59" s="1347"/>
      <c r="AK59" s="1347"/>
      <c r="AL59" s="1347"/>
      <c r="AM59" s="1347"/>
      <c r="AN59" s="1347"/>
      <c r="AO59" s="1542"/>
      <c r="AP59" s="1542"/>
      <c r="AQ59" s="1542"/>
      <c r="AR59" s="1542"/>
      <c r="AS59" s="1503">
        <f t="shared" si="3"/>
        <v>0</v>
      </c>
      <c r="AT59" s="1542"/>
      <c r="AU59" s="1542"/>
      <c r="AV59" s="1542"/>
      <c r="AW59" s="1542"/>
      <c r="AX59" s="1542"/>
      <c r="AY59" s="1542"/>
      <c r="AZ59" s="1542"/>
      <c r="BA59" s="1542"/>
      <c r="BB59" s="1542"/>
      <c r="BC59" s="158"/>
      <c r="BD59" s="1543" t="s">
        <v>932</v>
      </c>
      <c r="BE59" s="1344"/>
    </row>
    <row r="60" spans="1:57" ht="46.5" outlineLevel="2" x14ac:dyDescent="0.25">
      <c r="A60" s="1293" t="s">
        <v>1648</v>
      </c>
      <c r="B60" s="1355" t="s">
        <v>1646</v>
      </c>
      <c r="C60" s="1385" t="s">
        <v>935</v>
      </c>
      <c r="D60" s="1385" t="s">
        <v>1647</v>
      </c>
      <c r="E60" s="1544">
        <v>43343</v>
      </c>
      <c r="F60" s="1544">
        <v>44604</v>
      </c>
      <c r="G60" s="1348">
        <v>108.48</v>
      </c>
      <c r="H60" s="1348">
        <v>54.24</v>
      </c>
      <c r="I60" s="158"/>
      <c r="J60" s="158"/>
      <c r="K60" s="1384"/>
      <c r="L60" s="1541"/>
      <c r="M60" s="1541"/>
      <c r="N60" s="1541"/>
      <c r="O60" s="158"/>
      <c r="P60" s="1542"/>
      <c r="Q60" s="1542"/>
      <c r="R60" s="1542"/>
      <c r="S60" s="1542"/>
      <c r="T60" s="1503">
        <f t="shared" si="2"/>
        <v>0</v>
      </c>
      <c r="U60" s="1542"/>
      <c r="V60" s="1542"/>
      <c r="W60" s="1542"/>
      <c r="X60" s="1542"/>
      <c r="Y60" s="1542"/>
      <c r="Z60" s="1542"/>
      <c r="AA60" s="1542"/>
      <c r="AB60" s="1542"/>
      <c r="AC60" s="1347"/>
      <c r="AD60" s="1347"/>
      <c r="AE60" s="1347"/>
      <c r="AF60" s="1347"/>
      <c r="AG60" s="1347"/>
      <c r="AH60" s="1347"/>
      <c r="AI60" s="1347"/>
      <c r="AJ60" s="1347"/>
      <c r="AK60" s="1347"/>
      <c r="AL60" s="1347"/>
      <c r="AM60" s="1347"/>
      <c r="AN60" s="1347"/>
      <c r="AO60" s="1542"/>
      <c r="AP60" s="1542"/>
      <c r="AQ60" s="1542"/>
      <c r="AR60" s="1542"/>
      <c r="AS60" s="1503">
        <f t="shared" si="3"/>
        <v>0</v>
      </c>
      <c r="AT60" s="1542"/>
      <c r="AU60" s="1542"/>
      <c r="AV60" s="1542"/>
      <c r="AW60" s="1542"/>
      <c r="AX60" s="1542"/>
      <c r="AY60" s="1542"/>
      <c r="AZ60" s="1542"/>
      <c r="BA60" s="1542"/>
      <c r="BB60" s="1542"/>
      <c r="BC60" s="158"/>
      <c r="BD60" s="1545" t="s">
        <v>941</v>
      </c>
      <c r="BE60" s="1546"/>
    </row>
    <row r="61" spans="1:57" ht="15.5" outlineLevel="2" x14ac:dyDescent="0.25">
      <c r="A61" s="1385"/>
      <c r="B61" s="1355" t="s">
        <v>415</v>
      </c>
      <c r="C61" s="1385" t="s">
        <v>415</v>
      </c>
      <c r="D61" s="1385" t="s">
        <v>1647</v>
      </c>
      <c r="E61" s="1544">
        <v>43343</v>
      </c>
      <c r="F61" s="1544">
        <v>44604</v>
      </c>
      <c r="G61" s="1348">
        <v>5.43</v>
      </c>
      <c r="H61" s="1348">
        <v>2.76</v>
      </c>
      <c r="I61" s="158"/>
      <c r="J61" s="158"/>
      <c r="K61" s="1384"/>
      <c r="L61" s="1541"/>
      <c r="M61" s="1541"/>
      <c r="N61" s="1541"/>
      <c r="O61" s="158"/>
      <c r="P61" s="1542"/>
      <c r="Q61" s="1542"/>
      <c r="R61" s="1542"/>
      <c r="S61" s="1542"/>
      <c r="T61" s="1503">
        <f t="shared" si="2"/>
        <v>0</v>
      </c>
      <c r="U61" s="1542"/>
      <c r="V61" s="1542"/>
      <c r="W61" s="1542"/>
      <c r="X61" s="1542"/>
      <c r="Y61" s="1542"/>
      <c r="Z61" s="1542"/>
      <c r="AA61" s="1542"/>
      <c r="AB61" s="1542"/>
      <c r="AC61" s="1347"/>
      <c r="AD61" s="1347"/>
      <c r="AE61" s="1347"/>
      <c r="AF61" s="1347"/>
      <c r="AG61" s="1347"/>
      <c r="AH61" s="1347"/>
      <c r="AI61" s="1347"/>
      <c r="AJ61" s="1347"/>
      <c r="AK61" s="1347"/>
      <c r="AL61" s="1347"/>
      <c r="AM61" s="1347"/>
      <c r="AN61" s="1347"/>
      <c r="AO61" s="1542"/>
      <c r="AP61" s="1542"/>
      <c r="AQ61" s="1542"/>
      <c r="AR61" s="1542"/>
      <c r="AS61" s="1503">
        <f t="shared" si="3"/>
        <v>0</v>
      </c>
      <c r="AT61" s="1542"/>
      <c r="AU61" s="1542"/>
      <c r="AV61" s="1542"/>
      <c r="AW61" s="1542"/>
      <c r="AX61" s="1542"/>
      <c r="AY61" s="1542"/>
      <c r="AZ61" s="1542"/>
      <c r="BA61" s="1542"/>
      <c r="BB61" s="1542"/>
      <c r="BC61" s="158"/>
      <c r="BD61" s="1547" t="s">
        <v>932</v>
      </c>
      <c r="BE61" s="1546"/>
    </row>
    <row r="62" spans="1:57" ht="46.5" outlineLevel="2" x14ac:dyDescent="0.25">
      <c r="A62" s="1289" t="s">
        <v>1649</v>
      </c>
      <c r="B62" s="1352" t="s">
        <v>1650</v>
      </c>
      <c r="C62" s="1289" t="s">
        <v>927</v>
      </c>
      <c r="D62" s="1289" t="s">
        <v>1651</v>
      </c>
      <c r="E62" s="1290">
        <v>45013</v>
      </c>
      <c r="F62" s="1290">
        <v>45232</v>
      </c>
      <c r="G62" s="1346">
        <v>69.308999999999997</v>
      </c>
      <c r="H62" s="1346">
        <v>69.308999999999997</v>
      </c>
      <c r="I62" s="158"/>
      <c r="J62" s="158"/>
      <c r="K62" s="1384"/>
      <c r="L62" s="1541"/>
      <c r="M62" s="1541"/>
      <c r="N62" s="1541"/>
      <c r="O62" s="158"/>
      <c r="P62" s="1542"/>
      <c r="Q62" s="1542"/>
      <c r="R62" s="1542"/>
      <c r="S62" s="1542"/>
      <c r="T62" s="1503">
        <f t="shared" si="2"/>
        <v>0</v>
      </c>
      <c r="U62" s="1542"/>
      <c r="V62" s="1542"/>
      <c r="W62" s="1542"/>
      <c r="X62" s="1542"/>
      <c r="Y62" s="1542"/>
      <c r="Z62" s="1542"/>
      <c r="AA62" s="1542"/>
      <c r="AB62" s="1542"/>
      <c r="AC62" s="1347"/>
      <c r="AD62" s="1347"/>
      <c r="AE62" s="1347"/>
      <c r="AF62" s="1347"/>
      <c r="AG62" s="1347"/>
      <c r="AH62" s="1347"/>
      <c r="AI62" s="1347"/>
      <c r="AJ62" s="1347"/>
      <c r="AK62" s="1347"/>
      <c r="AL62" s="1347"/>
      <c r="AM62" s="1347"/>
      <c r="AN62" s="1347"/>
      <c r="AO62" s="1542"/>
      <c r="AP62" s="1542"/>
      <c r="AQ62" s="1542"/>
      <c r="AR62" s="1542"/>
      <c r="AS62" s="1503">
        <f t="shared" si="3"/>
        <v>0</v>
      </c>
      <c r="AT62" s="1542"/>
      <c r="AU62" s="1542"/>
      <c r="AV62" s="1542"/>
      <c r="AW62" s="1542"/>
      <c r="AX62" s="1542"/>
      <c r="AY62" s="1542"/>
      <c r="AZ62" s="1542"/>
      <c r="BA62" s="1542"/>
      <c r="BB62" s="1542"/>
      <c r="BC62" s="158"/>
      <c r="BD62" s="1545" t="s">
        <v>933</v>
      </c>
      <c r="BE62" s="1546"/>
    </row>
    <row r="63" spans="1:57" ht="46.5" outlineLevel="2" x14ac:dyDescent="0.25">
      <c r="A63" s="1293" t="s">
        <v>1652</v>
      </c>
      <c r="B63" s="1355" t="s">
        <v>1650</v>
      </c>
      <c r="C63" s="1385" t="s">
        <v>935</v>
      </c>
      <c r="D63" s="1385" t="s">
        <v>1651</v>
      </c>
      <c r="E63" s="1544">
        <v>45013</v>
      </c>
      <c r="F63" s="1544">
        <v>45232</v>
      </c>
      <c r="G63" s="1348">
        <v>66.009</v>
      </c>
      <c r="H63" s="1348">
        <v>66.009</v>
      </c>
      <c r="I63" s="158"/>
      <c r="J63" s="158"/>
      <c r="K63" s="1384"/>
      <c r="L63" s="1541"/>
      <c r="M63" s="1541"/>
      <c r="N63" s="1541"/>
      <c r="O63" s="158"/>
      <c r="P63" s="1542"/>
      <c r="Q63" s="1542"/>
      <c r="R63" s="1542"/>
      <c r="S63" s="1542"/>
      <c r="T63" s="1503">
        <f t="shared" si="2"/>
        <v>0</v>
      </c>
      <c r="U63" s="1542"/>
      <c r="V63" s="1542"/>
      <c r="W63" s="1542"/>
      <c r="X63" s="1542"/>
      <c r="Y63" s="1542"/>
      <c r="Z63" s="1542"/>
      <c r="AA63" s="1542"/>
      <c r="AB63" s="1542"/>
      <c r="AC63" s="1347"/>
      <c r="AD63" s="1347"/>
      <c r="AE63" s="1347"/>
      <c r="AF63" s="1347"/>
      <c r="AG63" s="1347"/>
      <c r="AH63" s="1347"/>
      <c r="AI63" s="1347"/>
      <c r="AJ63" s="1347"/>
      <c r="AK63" s="1347"/>
      <c r="AL63" s="1347"/>
      <c r="AM63" s="1347"/>
      <c r="AN63" s="1347"/>
      <c r="AO63" s="1542"/>
      <c r="AP63" s="1542"/>
      <c r="AQ63" s="1542"/>
      <c r="AR63" s="1542"/>
      <c r="AS63" s="1503">
        <f t="shared" si="3"/>
        <v>0</v>
      </c>
      <c r="AT63" s="1542"/>
      <c r="AU63" s="1542"/>
      <c r="AV63" s="1542">
        <v>3.8</v>
      </c>
      <c r="AW63" s="1542"/>
      <c r="AX63" s="1542"/>
      <c r="AY63" s="1542"/>
      <c r="AZ63" s="1542"/>
      <c r="BA63" s="1542"/>
      <c r="BB63" s="1542"/>
      <c r="BC63" s="158"/>
      <c r="BD63" s="1543" t="s">
        <v>932</v>
      </c>
      <c r="BE63" s="1546"/>
    </row>
    <row r="64" spans="1:57" ht="15.5" x14ac:dyDescent="0.25">
      <c r="A64" s="1385"/>
      <c r="B64" s="1355" t="s">
        <v>415</v>
      </c>
      <c r="C64" s="1385" t="s">
        <v>415</v>
      </c>
      <c r="D64" s="1385" t="s">
        <v>1651</v>
      </c>
      <c r="E64" s="1544">
        <v>45013</v>
      </c>
      <c r="F64" s="1544">
        <v>45232</v>
      </c>
      <c r="G64" s="1348">
        <v>3.3</v>
      </c>
      <c r="H64" s="1348">
        <v>3.3</v>
      </c>
      <c r="I64" s="158"/>
      <c r="J64" s="158"/>
      <c r="K64" s="1384"/>
      <c r="L64" s="1541"/>
      <c r="M64" s="1541"/>
      <c r="N64" s="1541"/>
      <c r="O64" s="158"/>
      <c r="P64" s="1542"/>
      <c r="Q64" s="1542"/>
      <c r="R64" s="1542"/>
      <c r="S64" s="1542"/>
      <c r="T64" s="1503">
        <f t="shared" si="2"/>
        <v>0</v>
      </c>
      <c r="U64" s="1542"/>
      <c r="V64" s="1542"/>
      <c r="W64" s="1542"/>
      <c r="X64" s="1542"/>
      <c r="Y64" s="1542"/>
      <c r="Z64" s="1542"/>
      <c r="AA64" s="1542"/>
      <c r="AB64" s="1542"/>
      <c r="AC64" s="1347"/>
      <c r="AD64" s="1347"/>
      <c r="AE64" s="1347"/>
      <c r="AF64" s="1347"/>
      <c r="AG64" s="1347"/>
      <c r="AH64" s="1347"/>
      <c r="AI64" s="1347"/>
      <c r="AJ64" s="1347"/>
      <c r="AK64" s="1347"/>
      <c r="AL64" s="1347"/>
      <c r="AM64" s="1347"/>
      <c r="AN64" s="1347"/>
      <c r="AO64" s="1542"/>
      <c r="AP64" s="1542"/>
      <c r="AQ64" s="1542"/>
      <c r="AR64" s="1542"/>
      <c r="AS64" s="1503">
        <f t="shared" si="3"/>
        <v>0</v>
      </c>
      <c r="AT64" s="1542"/>
      <c r="AU64" s="1542"/>
      <c r="AV64" s="1542"/>
      <c r="AW64" s="1542"/>
      <c r="AX64" s="1542"/>
      <c r="AY64" s="1542"/>
      <c r="AZ64" s="1542"/>
      <c r="BA64" s="1542"/>
      <c r="BB64" s="1542"/>
      <c r="BC64" s="158"/>
      <c r="BD64" s="1547" t="s">
        <v>932</v>
      </c>
      <c r="BE64" s="1546"/>
    </row>
    <row r="65" spans="1:58" ht="15.5" x14ac:dyDescent="0.25">
      <c r="A65" s="1349"/>
      <c r="B65" s="1326" t="s">
        <v>1653</v>
      </c>
      <c r="C65" s="1320"/>
      <c r="D65" s="1320"/>
      <c r="E65" s="1321"/>
      <c r="F65" s="1322"/>
      <c r="G65" s="1548"/>
      <c r="H65" s="1548"/>
      <c r="I65" s="1327"/>
      <c r="J65" s="1328"/>
      <c r="K65" s="1505"/>
      <c r="L65" s="1506"/>
      <c r="M65" s="1506"/>
      <c r="N65" s="1506"/>
      <c r="O65" s="1350"/>
      <c r="P65" s="1485"/>
      <c r="Q65" s="1549"/>
      <c r="R65" s="1549"/>
      <c r="S65" s="1549"/>
      <c r="T65" s="1489">
        <f t="shared" si="2"/>
        <v>0</v>
      </c>
      <c r="U65" s="1515"/>
      <c r="V65" s="1515"/>
      <c r="W65" s="1515"/>
      <c r="X65" s="1515"/>
      <c r="Y65" s="1515"/>
      <c r="Z65" s="1515"/>
      <c r="AA65" s="1515"/>
      <c r="AB65" s="1515"/>
      <c r="AC65" s="1550"/>
      <c r="AD65" s="1551"/>
      <c r="AE65" s="1551"/>
      <c r="AF65" s="1551"/>
      <c r="AG65" s="1509"/>
      <c r="AH65" s="1509"/>
      <c r="AI65" s="1509"/>
      <c r="AJ65" s="1509"/>
      <c r="AK65" s="1509"/>
      <c r="AL65" s="1509"/>
      <c r="AM65" s="1509"/>
      <c r="AN65" s="1509"/>
      <c r="AO65" s="1485"/>
      <c r="AP65" s="1549"/>
      <c r="AQ65" s="1549"/>
      <c r="AR65" s="1549"/>
      <c r="AS65" s="1489">
        <f t="shared" si="3"/>
        <v>0</v>
      </c>
      <c r="AT65" s="1549"/>
      <c r="AU65" s="1549"/>
      <c r="AV65" s="1549"/>
      <c r="AW65" s="1549"/>
      <c r="AX65" s="1549"/>
      <c r="AY65" s="1549"/>
      <c r="AZ65" s="1549"/>
      <c r="BA65" s="1549"/>
      <c r="BB65" s="1549"/>
      <c r="BC65" s="1324"/>
      <c r="BD65" s="1320"/>
      <c r="BE65" s="1325"/>
    </row>
    <row r="66" spans="1:58" ht="31" outlineLevel="1" x14ac:dyDescent="0.25">
      <c r="A66" s="1351">
        <v>1</v>
      </c>
      <c r="B66" s="1352" t="s">
        <v>1654</v>
      </c>
      <c r="C66" s="1320"/>
      <c r="D66" s="1320"/>
      <c r="E66" s="1321"/>
      <c r="F66" s="1322"/>
      <c r="G66" s="1549">
        <v>33.700000000000003</v>
      </c>
      <c r="H66" s="1548"/>
      <c r="I66" s="1353"/>
      <c r="J66" s="1354"/>
      <c r="K66" s="1322"/>
      <c r="L66" s="1321"/>
      <c r="M66" s="1321"/>
      <c r="N66" s="1321"/>
      <c r="O66" s="1323" t="s">
        <v>1929</v>
      </c>
      <c r="P66" s="1485"/>
      <c r="Q66" s="1549"/>
      <c r="R66" s="1549"/>
      <c r="S66" s="1549"/>
      <c r="T66" s="1489">
        <f t="shared" si="2"/>
        <v>0</v>
      </c>
      <c r="U66" s="1549"/>
      <c r="V66" s="1549"/>
      <c r="W66" s="1549"/>
      <c r="X66" s="1549"/>
      <c r="Y66" s="1549"/>
      <c r="Z66" s="1549"/>
      <c r="AA66" s="1549"/>
      <c r="AB66" s="1549"/>
      <c r="AC66" s="1550"/>
      <c r="AD66" s="1551"/>
      <c r="AE66" s="1551"/>
      <c r="AF66" s="1551"/>
      <c r="AG66" s="1551"/>
      <c r="AH66" s="1551"/>
      <c r="AI66" s="1551"/>
      <c r="AJ66" s="1551"/>
      <c r="AK66" s="1551"/>
      <c r="AL66" s="1551"/>
      <c r="AM66" s="1551"/>
      <c r="AN66" s="1551"/>
      <c r="AO66" s="1485"/>
      <c r="AP66" s="1549"/>
      <c r="AQ66" s="1549"/>
      <c r="AR66" s="1549"/>
      <c r="AS66" s="1489">
        <f t="shared" si="3"/>
        <v>0</v>
      </c>
      <c r="AT66" s="1549"/>
      <c r="AU66" s="1549"/>
      <c r="AV66" s="1549"/>
      <c r="AW66" s="1549"/>
      <c r="AX66" s="1549"/>
      <c r="AY66" s="1549"/>
      <c r="AZ66" s="1549"/>
      <c r="BA66" s="1549"/>
      <c r="BB66" s="1549"/>
      <c r="BC66" s="1324"/>
      <c r="BD66" s="1320" t="s">
        <v>933</v>
      </c>
      <c r="BE66" s="1296"/>
      <c r="BF66" s="1325"/>
    </row>
    <row r="67" spans="1:58" ht="15.5" outlineLevel="1" x14ac:dyDescent="0.25">
      <c r="A67" s="1351"/>
      <c r="B67" s="1355" t="s">
        <v>1655</v>
      </c>
      <c r="C67" s="1320"/>
      <c r="D67" s="1320"/>
      <c r="E67" s="1321"/>
      <c r="F67" s="1322"/>
      <c r="G67" s="1552"/>
      <c r="H67" s="1548"/>
      <c r="I67" s="1353"/>
      <c r="J67" s="1354"/>
      <c r="K67" s="1322"/>
      <c r="L67" s="1321"/>
      <c r="M67" s="1321"/>
      <c r="N67" s="1321"/>
      <c r="O67" s="1343" t="s">
        <v>1572</v>
      </c>
      <c r="P67" s="1485"/>
      <c r="Q67" s="1549"/>
      <c r="R67" s="1549"/>
      <c r="S67" s="1549"/>
      <c r="T67" s="1489">
        <f t="shared" si="2"/>
        <v>0</v>
      </c>
      <c r="U67" s="1549"/>
      <c r="V67" s="1549"/>
      <c r="W67" s="1549"/>
      <c r="X67" s="1549">
        <v>17</v>
      </c>
      <c r="Y67" s="1549"/>
      <c r="Z67" s="1549"/>
      <c r="AA67" s="1549"/>
      <c r="AB67" s="1549"/>
      <c r="AC67" s="1550"/>
      <c r="AD67" s="1551"/>
      <c r="AE67" s="1551"/>
      <c r="AF67" s="1551"/>
      <c r="AG67" s="1551"/>
      <c r="AH67" s="1551"/>
      <c r="AI67" s="1551"/>
      <c r="AJ67" s="1551"/>
      <c r="AK67" s="1551"/>
      <c r="AL67" s="1551"/>
      <c r="AM67" s="1551"/>
      <c r="AN67" s="1551"/>
      <c r="AO67" s="1485"/>
      <c r="AP67" s="1549"/>
      <c r="AQ67" s="1549"/>
      <c r="AR67" s="1549"/>
      <c r="AS67" s="1489">
        <f t="shared" si="3"/>
        <v>0</v>
      </c>
      <c r="AT67" s="1549"/>
      <c r="AU67" s="1549"/>
      <c r="AV67" s="1552"/>
      <c r="AW67" s="1549">
        <v>17</v>
      </c>
      <c r="AX67" s="1549"/>
      <c r="AY67" s="1549"/>
      <c r="AZ67" s="1549"/>
      <c r="BA67" s="1549"/>
      <c r="BB67" s="1549"/>
      <c r="BC67" s="1324"/>
      <c r="BD67" s="1320" t="s">
        <v>933</v>
      </c>
      <c r="BE67" s="1296"/>
      <c r="BF67" s="1325"/>
    </row>
    <row r="68" spans="1:58" ht="15.5" outlineLevel="1" x14ac:dyDescent="0.25">
      <c r="A68" s="1351"/>
      <c r="B68" s="1355" t="s">
        <v>1656</v>
      </c>
      <c r="C68" s="1320"/>
      <c r="D68" s="1320"/>
      <c r="E68" s="1321"/>
      <c r="F68" s="1322"/>
      <c r="G68" s="1552"/>
      <c r="H68" s="1548"/>
      <c r="I68" s="1353"/>
      <c r="J68" s="1354"/>
      <c r="K68" s="1322"/>
      <c r="L68" s="1321"/>
      <c r="M68" s="1321"/>
      <c r="N68" s="1321"/>
      <c r="O68" s="1343" t="s">
        <v>1572</v>
      </c>
      <c r="P68" s="1485"/>
      <c r="Q68" s="1549"/>
      <c r="R68" s="1549"/>
      <c r="S68" s="1549"/>
      <c r="T68" s="1489">
        <f t="shared" si="2"/>
        <v>0</v>
      </c>
      <c r="U68" s="1549"/>
      <c r="V68" s="1549"/>
      <c r="W68" s="1549"/>
      <c r="X68" s="1549">
        <v>2.5</v>
      </c>
      <c r="Y68" s="1549"/>
      <c r="Z68" s="1549"/>
      <c r="AA68" s="1549"/>
      <c r="AB68" s="1549"/>
      <c r="AC68" s="1550"/>
      <c r="AD68" s="1551"/>
      <c r="AE68" s="1551"/>
      <c r="AF68" s="1551"/>
      <c r="AG68" s="1551"/>
      <c r="AH68" s="1551"/>
      <c r="AI68" s="1551"/>
      <c r="AJ68" s="1551"/>
      <c r="AK68" s="1551"/>
      <c r="AL68" s="1551"/>
      <c r="AM68" s="1551"/>
      <c r="AN68" s="1551"/>
      <c r="AO68" s="1485"/>
      <c r="AP68" s="1549"/>
      <c r="AQ68" s="1549"/>
      <c r="AR68" s="1549"/>
      <c r="AS68" s="1489">
        <f t="shared" si="3"/>
        <v>0</v>
      </c>
      <c r="AT68" s="1549"/>
      <c r="AU68" s="1549"/>
      <c r="AV68" s="1549"/>
      <c r="AW68" s="1549">
        <v>2.5</v>
      </c>
      <c r="AX68" s="1549"/>
      <c r="AY68" s="1549"/>
      <c r="AZ68" s="1549"/>
      <c r="BA68" s="1549"/>
      <c r="BB68" s="1549"/>
      <c r="BC68" s="1324"/>
      <c r="BD68" s="1320" t="s">
        <v>933</v>
      </c>
      <c r="BE68" s="1296"/>
      <c r="BF68" s="1325"/>
    </row>
    <row r="69" spans="1:58" ht="15.5" outlineLevel="1" x14ac:dyDescent="0.25">
      <c r="A69" s="1351"/>
      <c r="B69" s="1355" t="s">
        <v>1657</v>
      </c>
      <c r="C69" s="1320"/>
      <c r="D69" s="1320"/>
      <c r="E69" s="1321"/>
      <c r="F69" s="1322"/>
      <c r="G69" s="1552"/>
      <c r="H69" s="1548"/>
      <c r="I69" s="1353"/>
      <c r="J69" s="1354"/>
      <c r="K69" s="1322"/>
      <c r="L69" s="1321"/>
      <c r="M69" s="1321"/>
      <c r="N69" s="1321"/>
      <c r="O69" s="1343" t="s">
        <v>1572</v>
      </c>
      <c r="P69" s="1485"/>
      <c r="Q69" s="1549"/>
      <c r="R69" s="1549"/>
      <c r="S69" s="1549"/>
      <c r="T69" s="1489">
        <f t="shared" si="2"/>
        <v>0</v>
      </c>
      <c r="U69" s="1549"/>
      <c r="V69" s="1549"/>
      <c r="W69" s="1549"/>
      <c r="X69" s="1549">
        <v>8.5</v>
      </c>
      <c r="Y69" s="1549"/>
      <c r="Z69" s="1549"/>
      <c r="AA69" s="1549"/>
      <c r="AB69" s="1549"/>
      <c r="AC69" s="1550"/>
      <c r="AD69" s="1551"/>
      <c r="AE69" s="1551"/>
      <c r="AF69" s="1551"/>
      <c r="AG69" s="1551"/>
      <c r="AH69" s="1551"/>
      <c r="AI69" s="1551"/>
      <c r="AJ69" s="1551"/>
      <c r="AK69" s="1551"/>
      <c r="AL69" s="1551"/>
      <c r="AM69" s="1551"/>
      <c r="AN69" s="1551"/>
      <c r="AO69" s="1485"/>
      <c r="AP69" s="1549"/>
      <c r="AQ69" s="1549"/>
      <c r="AR69" s="1549"/>
      <c r="AS69" s="1489">
        <f t="shared" si="3"/>
        <v>0</v>
      </c>
      <c r="AT69" s="1549"/>
      <c r="AU69" s="1549"/>
      <c r="AV69" s="1552"/>
      <c r="AW69" s="1549">
        <v>8.5</v>
      </c>
      <c r="AX69" s="1549"/>
      <c r="AY69" s="1549"/>
      <c r="AZ69" s="1549"/>
      <c r="BA69" s="1549"/>
      <c r="BB69" s="1549"/>
      <c r="BC69" s="1324"/>
      <c r="BD69" s="1320" t="s">
        <v>933</v>
      </c>
      <c r="BE69" s="1296"/>
      <c r="BF69" s="1325"/>
    </row>
    <row r="70" spans="1:58" ht="15.5" outlineLevel="1" x14ac:dyDescent="0.25">
      <c r="A70" s="1351"/>
      <c r="B70" s="1355" t="s">
        <v>1658</v>
      </c>
      <c r="C70" s="1320"/>
      <c r="D70" s="1320"/>
      <c r="E70" s="1321"/>
      <c r="F70" s="1322"/>
      <c r="G70" s="1552"/>
      <c r="H70" s="1548"/>
      <c r="I70" s="1353"/>
      <c r="J70" s="1354"/>
      <c r="K70" s="1322"/>
      <c r="L70" s="1321"/>
      <c r="M70" s="1321"/>
      <c r="N70" s="1321"/>
      <c r="O70" s="1343" t="s">
        <v>1572</v>
      </c>
      <c r="P70" s="1485"/>
      <c r="Q70" s="1549"/>
      <c r="R70" s="1549"/>
      <c r="S70" s="1549"/>
      <c r="T70" s="1489">
        <f t="shared" si="2"/>
        <v>0</v>
      </c>
      <c r="U70" s="1549"/>
      <c r="V70" s="1549"/>
      <c r="W70" s="1549"/>
      <c r="X70" s="1549"/>
      <c r="Y70" s="1549">
        <v>5.7</v>
      </c>
      <c r="Z70" s="1549"/>
      <c r="AA70" s="1549"/>
      <c r="AB70" s="1549"/>
      <c r="AC70" s="1550"/>
      <c r="AD70" s="1551"/>
      <c r="AE70" s="1551"/>
      <c r="AF70" s="1551"/>
      <c r="AG70" s="1551"/>
      <c r="AH70" s="1551"/>
      <c r="AI70" s="1551"/>
      <c r="AJ70" s="1551"/>
      <c r="AK70" s="1551"/>
      <c r="AL70" s="1551"/>
      <c r="AM70" s="1551"/>
      <c r="AN70" s="1551"/>
      <c r="AO70" s="1485"/>
      <c r="AP70" s="1549"/>
      <c r="AQ70" s="1549"/>
      <c r="AR70" s="1549"/>
      <c r="AS70" s="1489">
        <f t="shared" si="3"/>
        <v>0</v>
      </c>
      <c r="AT70" s="1549"/>
      <c r="AU70" s="1549"/>
      <c r="AV70" s="1552"/>
      <c r="AW70" s="1549"/>
      <c r="AX70" s="1549">
        <v>5.7</v>
      </c>
      <c r="AY70" s="1549"/>
      <c r="AZ70" s="1549"/>
      <c r="BA70" s="1549"/>
      <c r="BB70" s="1549"/>
      <c r="BC70" s="1324"/>
      <c r="BD70" s="1320" t="s">
        <v>933</v>
      </c>
      <c r="BE70" s="1296"/>
      <c r="BF70" s="1325"/>
    </row>
    <row r="71" spans="1:58" ht="15.5" outlineLevel="1" x14ac:dyDescent="0.25">
      <c r="A71" s="1351">
        <v>2</v>
      </c>
      <c r="B71" s="1352" t="s">
        <v>1659</v>
      </c>
      <c r="C71" s="1320"/>
      <c r="D71" s="1320"/>
      <c r="E71" s="1321"/>
      <c r="F71" s="1322"/>
      <c r="G71" s="1552">
        <f>AV71+AW71+AX71+AY71+AZ71+BA71</f>
        <v>36</v>
      </c>
      <c r="H71" s="1548"/>
      <c r="I71" s="1353"/>
      <c r="J71" s="1354"/>
      <c r="K71" s="1322"/>
      <c r="L71" s="1321"/>
      <c r="M71" s="1321"/>
      <c r="N71" s="1321"/>
      <c r="O71" s="1343" t="s">
        <v>1572</v>
      </c>
      <c r="P71" s="1485"/>
      <c r="Q71" s="1549"/>
      <c r="R71" s="1549"/>
      <c r="S71" s="1549"/>
      <c r="T71" s="1489">
        <f t="shared" si="2"/>
        <v>0</v>
      </c>
      <c r="U71" s="1549"/>
      <c r="V71" s="1549"/>
      <c r="W71" s="1549"/>
      <c r="X71" s="1549">
        <v>36</v>
      </c>
      <c r="Y71" s="1549"/>
      <c r="Z71" s="1549"/>
      <c r="AA71" s="1549"/>
      <c r="AB71" s="1549"/>
      <c r="AC71" s="1550"/>
      <c r="AD71" s="1551"/>
      <c r="AE71" s="1551"/>
      <c r="AF71" s="1551"/>
      <c r="AG71" s="1551"/>
      <c r="AH71" s="1551"/>
      <c r="AI71" s="1551"/>
      <c r="AJ71" s="1551"/>
      <c r="AK71" s="1551"/>
      <c r="AL71" s="1551"/>
      <c r="AM71" s="1551"/>
      <c r="AN71" s="1551"/>
      <c r="AO71" s="1485"/>
      <c r="AP71" s="1549"/>
      <c r="AQ71" s="1549"/>
      <c r="AR71" s="1549"/>
      <c r="AS71" s="1489">
        <f t="shared" si="3"/>
        <v>0</v>
      </c>
      <c r="AT71" s="1549"/>
      <c r="AU71" s="1549"/>
      <c r="AV71" s="1552"/>
      <c r="AW71" s="1549">
        <v>36</v>
      </c>
      <c r="AX71" s="1549"/>
      <c r="AY71" s="1549"/>
      <c r="AZ71" s="1549"/>
      <c r="BA71" s="1549"/>
      <c r="BB71" s="1549"/>
      <c r="BC71" s="1324"/>
      <c r="BD71" s="1320" t="s">
        <v>933</v>
      </c>
      <c r="BE71" s="1296"/>
      <c r="BF71" s="1325"/>
    </row>
    <row r="72" spans="1:58" ht="15.5" outlineLevel="1" x14ac:dyDescent="0.25">
      <c r="A72" s="1351">
        <v>3</v>
      </c>
      <c r="B72" s="1352" t="s">
        <v>1660</v>
      </c>
      <c r="C72" s="1320"/>
      <c r="D72" s="1320"/>
      <c r="E72" s="1321"/>
      <c r="F72" s="1322"/>
      <c r="G72" s="1552">
        <v>32.4</v>
      </c>
      <c r="H72" s="1548"/>
      <c r="I72" s="1353"/>
      <c r="J72" s="1354"/>
      <c r="K72" s="1322"/>
      <c r="L72" s="1321"/>
      <c r="M72" s="1321"/>
      <c r="N72" s="1321"/>
      <c r="O72" s="1343" t="s">
        <v>1930</v>
      </c>
      <c r="P72" s="1485"/>
      <c r="Q72" s="1549"/>
      <c r="R72" s="1549"/>
      <c r="S72" s="1549"/>
      <c r="T72" s="1489">
        <f t="shared" si="2"/>
        <v>0</v>
      </c>
      <c r="U72" s="1549"/>
      <c r="V72" s="1549"/>
      <c r="W72" s="1549"/>
      <c r="X72" s="1549"/>
      <c r="Y72" s="1549"/>
      <c r="Z72" s="1549"/>
      <c r="AA72" s="1549"/>
      <c r="AB72" s="1549"/>
      <c r="AC72" s="1550"/>
      <c r="AD72" s="1551"/>
      <c r="AE72" s="1551"/>
      <c r="AF72" s="1551"/>
      <c r="AG72" s="1551"/>
      <c r="AH72" s="1551"/>
      <c r="AI72" s="1551"/>
      <c r="AJ72" s="1551"/>
      <c r="AK72" s="1551"/>
      <c r="AL72" s="1551"/>
      <c r="AM72" s="1551"/>
      <c r="AN72" s="1551"/>
      <c r="AO72" s="1485"/>
      <c r="AP72" s="1549"/>
      <c r="AQ72" s="1549"/>
      <c r="AR72" s="1549"/>
      <c r="AS72" s="1489">
        <f t="shared" si="3"/>
        <v>0</v>
      </c>
      <c r="AT72" s="1549"/>
      <c r="AU72" s="1549"/>
      <c r="AV72" s="1552"/>
      <c r="AW72" s="1549"/>
      <c r="AX72" s="1549"/>
      <c r="AY72" s="1549"/>
      <c r="AZ72" s="1549"/>
      <c r="BA72" s="1549"/>
      <c r="BB72" s="1549"/>
      <c r="BC72" s="1324"/>
      <c r="BD72" s="1320" t="s">
        <v>933</v>
      </c>
      <c r="BE72" s="1296"/>
      <c r="BF72" s="1325"/>
    </row>
    <row r="73" spans="1:58" ht="15.5" outlineLevel="1" x14ac:dyDescent="0.25">
      <c r="A73" s="1351"/>
      <c r="B73" s="1355" t="s">
        <v>1661</v>
      </c>
      <c r="C73" s="1320"/>
      <c r="D73" s="1320"/>
      <c r="E73" s="1321"/>
      <c r="F73" s="1322"/>
      <c r="G73" s="1552"/>
      <c r="H73" s="1548"/>
      <c r="I73" s="1353"/>
      <c r="J73" s="1354"/>
      <c r="K73" s="1322"/>
      <c r="L73" s="1321"/>
      <c r="M73" s="1321"/>
      <c r="N73" s="1321"/>
      <c r="O73" s="1343" t="s">
        <v>1545</v>
      </c>
      <c r="P73" s="1485"/>
      <c r="Q73" s="1549"/>
      <c r="R73" s="1549"/>
      <c r="S73" s="1549"/>
      <c r="T73" s="1489">
        <f t="shared" si="2"/>
        <v>0</v>
      </c>
      <c r="U73" s="1549"/>
      <c r="V73" s="1549"/>
      <c r="W73" s="1549"/>
      <c r="X73" s="1549">
        <v>5</v>
      </c>
      <c r="Y73" s="1549"/>
      <c r="Z73" s="1549"/>
      <c r="AA73" s="1549"/>
      <c r="AB73" s="1549"/>
      <c r="AC73" s="1550"/>
      <c r="AD73" s="1551"/>
      <c r="AE73" s="1551"/>
      <c r="AF73" s="1551"/>
      <c r="AG73" s="1551"/>
      <c r="AH73" s="1551"/>
      <c r="AI73" s="1551"/>
      <c r="AJ73" s="1551"/>
      <c r="AK73" s="1551"/>
      <c r="AL73" s="1551"/>
      <c r="AM73" s="1551"/>
      <c r="AN73" s="1551"/>
      <c r="AO73" s="1485"/>
      <c r="AP73" s="1549"/>
      <c r="AQ73" s="1549"/>
      <c r="AR73" s="1549"/>
      <c r="AS73" s="1489">
        <f t="shared" si="3"/>
        <v>0</v>
      </c>
      <c r="AT73" s="1549"/>
      <c r="AU73" s="1549"/>
      <c r="AV73" s="1552"/>
      <c r="AW73" s="1549">
        <v>5</v>
      </c>
      <c r="AX73" s="1549"/>
      <c r="AY73" s="1549"/>
      <c r="AZ73" s="1549"/>
      <c r="BA73" s="1549"/>
      <c r="BB73" s="1549"/>
      <c r="BC73" s="1324"/>
      <c r="BD73" s="1320" t="s">
        <v>933</v>
      </c>
      <c r="BE73" s="1296"/>
      <c r="BF73" s="1325"/>
    </row>
    <row r="74" spans="1:58" ht="15.5" outlineLevel="1" x14ac:dyDescent="0.25">
      <c r="A74" s="1351"/>
      <c r="B74" s="1355" t="s">
        <v>1662</v>
      </c>
      <c r="C74" s="1320"/>
      <c r="D74" s="1320"/>
      <c r="E74" s="1321"/>
      <c r="F74" s="1322"/>
      <c r="G74" s="1552"/>
      <c r="H74" s="1548"/>
      <c r="I74" s="1353"/>
      <c r="J74" s="1354"/>
      <c r="K74" s="1322"/>
      <c r="L74" s="1321"/>
      <c r="M74" s="1321"/>
      <c r="N74" s="1321"/>
      <c r="O74" s="1343" t="s">
        <v>1545</v>
      </c>
      <c r="P74" s="1485"/>
      <c r="Q74" s="1549"/>
      <c r="R74" s="1549"/>
      <c r="S74" s="1549"/>
      <c r="T74" s="1489">
        <f t="shared" si="2"/>
        <v>0</v>
      </c>
      <c r="U74" s="1549"/>
      <c r="V74" s="1549"/>
      <c r="W74" s="1549"/>
      <c r="X74" s="1549">
        <v>1.5</v>
      </c>
      <c r="Y74" s="1549"/>
      <c r="Z74" s="1549"/>
      <c r="AA74" s="1549"/>
      <c r="AB74" s="1549"/>
      <c r="AC74" s="1550"/>
      <c r="AD74" s="1551"/>
      <c r="AE74" s="1551"/>
      <c r="AF74" s="1551"/>
      <c r="AG74" s="1551"/>
      <c r="AH74" s="1551"/>
      <c r="AI74" s="1551"/>
      <c r="AJ74" s="1551"/>
      <c r="AK74" s="1551"/>
      <c r="AL74" s="1551"/>
      <c r="AM74" s="1551"/>
      <c r="AN74" s="1551"/>
      <c r="AO74" s="1485"/>
      <c r="AP74" s="1549"/>
      <c r="AQ74" s="1549"/>
      <c r="AR74" s="1549"/>
      <c r="AS74" s="1489">
        <f t="shared" si="3"/>
        <v>0</v>
      </c>
      <c r="AT74" s="1549"/>
      <c r="AU74" s="1549"/>
      <c r="AV74" s="1552"/>
      <c r="AW74" s="1549">
        <v>1.5</v>
      </c>
      <c r="AX74" s="1549"/>
      <c r="AY74" s="1549"/>
      <c r="AZ74" s="1549"/>
      <c r="BA74" s="1549"/>
      <c r="BB74" s="1549"/>
      <c r="BC74" s="1324"/>
      <c r="BD74" s="1320" t="s">
        <v>933</v>
      </c>
      <c r="BE74" s="1296"/>
      <c r="BF74" s="1325"/>
    </row>
    <row r="75" spans="1:58" ht="15.5" outlineLevel="1" x14ac:dyDescent="0.25">
      <c r="A75" s="1351"/>
      <c r="B75" s="1355" t="s">
        <v>1663</v>
      </c>
      <c r="C75" s="1320"/>
      <c r="D75" s="1320"/>
      <c r="E75" s="1321"/>
      <c r="F75" s="1322"/>
      <c r="G75" s="1552"/>
      <c r="H75" s="1548"/>
      <c r="I75" s="1353"/>
      <c r="J75" s="1354"/>
      <c r="K75" s="1322"/>
      <c r="L75" s="1321"/>
      <c r="M75" s="1321"/>
      <c r="N75" s="1321"/>
      <c r="O75" s="1343" t="s">
        <v>1545</v>
      </c>
      <c r="P75" s="1485"/>
      <c r="Q75" s="1549"/>
      <c r="R75" s="1549"/>
      <c r="S75" s="1549"/>
      <c r="T75" s="1489">
        <f t="shared" ref="T75:T138" si="17">SUM(P75:S75)</f>
        <v>0</v>
      </c>
      <c r="U75" s="1549"/>
      <c r="V75" s="1549"/>
      <c r="W75" s="1549"/>
      <c r="X75" s="1549"/>
      <c r="Y75" s="1549">
        <v>3</v>
      </c>
      <c r="Z75" s="1549"/>
      <c r="AA75" s="1549"/>
      <c r="AB75" s="1549"/>
      <c r="AC75" s="1550"/>
      <c r="AD75" s="1551"/>
      <c r="AE75" s="1551"/>
      <c r="AF75" s="1551"/>
      <c r="AG75" s="1551"/>
      <c r="AH75" s="1551"/>
      <c r="AI75" s="1551"/>
      <c r="AJ75" s="1551"/>
      <c r="AK75" s="1551"/>
      <c r="AL75" s="1551"/>
      <c r="AM75" s="1551"/>
      <c r="AN75" s="1551"/>
      <c r="AO75" s="1485"/>
      <c r="AP75" s="1549"/>
      <c r="AQ75" s="1549"/>
      <c r="AR75" s="1549"/>
      <c r="AS75" s="1489">
        <f t="shared" ref="AS75:AS138" si="18">SUM(AO75:AR75)</f>
        <v>0</v>
      </c>
      <c r="AT75" s="1549"/>
      <c r="AU75" s="1549"/>
      <c r="AV75" s="1552"/>
      <c r="AW75" s="1549"/>
      <c r="AX75" s="1549">
        <v>3</v>
      </c>
      <c r="AY75" s="1549"/>
      <c r="AZ75" s="1549"/>
      <c r="BA75" s="1549"/>
      <c r="BB75" s="1549"/>
      <c r="BC75" s="1324"/>
      <c r="BD75" s="1320" t="s">
        <v>933</v>
      </c>
      <c r="BE75" s="1296"/>
      <c r="BF75" s="1325"/>
    </row>
    <row r="76" spans="1:58" ht="15.5" outlineLevel="1" x14ac:dyDescent="0.25">
      <c r="A76" s="1351"/>
      <c r="B76" s="1355" t="s">
        <v>1664</v>
      </c>
      <c r="C76" s="1320"/>
      <c r="D76" s="1320"/>
      <c r="E76" s="1321"/>
      <c r="F76" s="1322"/>
      <c r="G76" s="1552"/>
      <c r="H76" s="1548"/>
      <c r="I76" s="1353"/>
      <c r="J76" s="1354"/>
      <c r="K76" s="1322"/>
      <c r="L76" s="1321"/>
      <c r="M76" s="1321"/>
      <c r="N76" s="1321"/>
      <c r="O76" s="1343" t="s">
        <v>1545</v>
      </c>
      <c r="P76" s="1485"/>
      <c r="Q76" s="1549"/>
      <c r="R76" s="1549"/>
      <c r="S76" s="1549"/>
      <c r="T76" s="1489">
        <f t="shared" si="17"/>
        <v>0</v>
      </c>
      <c r="U76" s="1549"/>
      <c r="V76" s="1549"/>
      <c r="W76" s="1549"/>
      <c r="X76" s="1549">
        <v>1.4</v>
      </c>
      <c r="Y76" s="1549"/>
      <c r="Z76" s="1549"/>
      <c r="AA76" s="1549"/>
      <c r="AB76" s="1549"/>
      <c r="AC76" s="1550"/>
      <c r="AD76" s="1551"/>
      <c r="AE76" s="1551"/>
      <c r="AF76" s="1551"/>
      <c r="AG76" s="1551"/>
      <c r="AH76" s="1551"/>
      <c r="AI76" s="1551"/>
      <c r="AJ76" s="1551"/>
      <c r="AK76" s="1551"/>
      <c r="AL76" s="1551"/>
      <c r="AM76" s="1551"/>
      <c r="AN76" s="1551"/>
      <c r="AO76" s="1485"/>
      <c r="AP76" s="1549"/>
      <c r="AQ76" s="1549"/>
      <c r="AR76" s="1549"/>
      <c r="AS76" s="1489">
        <f t="shared" si="18"/>
        <v>0</v>
      </c>
      <c r="AT76" s="1549"/>
      <c r="AU76" s="1549"/>
      <c r="AV76" s="1549"/>
      <c r="AW76" s="1549">
        <v>1.4</v>
      </c>
      <c r="AX76" s="1549"/>
      <c r="AY76" s="1549"/>
      <c r="AZ76" s="1549"/>
      <c r="BA76" s="1549"/>
      <c r="BB76" s="1549"/>
      <c r="BC76" s="1324"/>
      <c r="BD76" s="1320" t="s">
        <v>933</v>
      </c>
      <c r="BE76" s="1296"/>
      <c r="BF76" s="1325"/>
    </row>
    <row r="77" spans="1:58" ht="15.5" outlineLevel="1" x14ac:dyDescent="0.25">
      <c r="A77" s="1351"/>
      <c r="B77" s="1355" t="s">
        <v>1665</v>
      </c>
      <c r="C77" s="1320"/>
      <c r="D77" s="1320"/>
      <c r="E77" s="1321"/>
      <c r="F77" s="1322"/>
      <c r="G77" s="1552"/>
      <c r="H77" s="1548"/>
      <c r="I77" s="1353"/>
      <c r="J77" s="1354"/>
      <c r="K77" s="1322"/>
      <c r="L77" s="1321"/>
      <c r="M77" s="1321"/>
      <c r="N77" s="1321"/>
      <c r="O77" s="1343" t="s">
        <v>1545</v>
      </c>
      <c r="P77" s="1485"/>
      <c r="Q77" s="1549"/>
      <c r="R77" s="1549"/>
      <c r="S77" s="1549"/>
      <c r="T77" s="1489">
        <f t="shared" si="17"/>
        <v>0</v>
      </c>
      <c r="U77" s="1549"/>
      <c r="V77" s="1549"/>
      <c r="W77" s="1549"/>
      <c r="X77" s="1549"/>
      <c r="Y77" s="1549">
        <v>1</v>
      </c>
      <c r="Z77" s="1549"/>
      <c r="AA77" s="1549"/>
      <c r="AB77" s="1549"/>
      <c r="AC77" s="1550"/>
      <c r="AD77" s="1551"/>
      <c r="AE77" s="1551"/>
      <c r="AF77" s="1551"/>
      <c r="AG77" s="1551"/>
      <c r="AH77" s="1551"/>
      <c r="AI77" s="1551"/>
      <c r="AJ77" s="1551"/>
      <c r="AK77" s="1551"/>
      <c r="AL77" s="1551"/>
      <c r="AM77" s="1551"/>
      <c r="AN77" s="1551"/>
      <c r="AO77" s="1485"/>
      <c r="AP77" s="1549"/>
      <c r="AQ77" s="1549"/>
      <c r="AR77" s="1549"/>
      <c r="AS77" s="1489">
        <f t="shared" si="18"/>
        <v>0</v>
      </c>
      <c r="AT77" s="1549"/>
      <c r="AU77" s="1549"/>
      <c r="AV77" s="1552"/>
      <c r="AW77" s="1549"/>
      <c r="AX77" s="1549">
        <v>1</v>
      </c>
      <c r="AY77" s="1549"/>
      <c r="AZ77" s="1549"/>
      <c r="BA77" s="1549"/>
      <c r="BB77" s="1549"/>
      <c r="BC77" s="1324"/>
      <c r="BD77" s="1320" t="s">
        <v>933</v>
      </c>
      <c r="BE77" s="1296"/>
      <c r="BF77" s="1325"/>
    </row>
    <row r="78" spans="1:58" ht="15.5" outlineLevel="1" x14ac:dyDescent="0.25">
      <c r="A78" s="1351"/>
      <c r="B78" s="1355" t="s">
        <v>1666</v>
      </c>
      <c r="C78" s="1320"/>
      <c r="D78" s="1320"/>
      <c r="E78" s="1321"/>
      <c r="F78" s="1322"/>
      <c r="G78" s="1552"/>
      <c r="H78" s="1548"/>
      <c r="I78" s="1353"/>
      <c r="J78" s="1354"/>
      <c r="K78" s="1322"/>
      <c r="L78" s="1321"/>
      <c r="M78" s="1321"/>
      <c r="N78" s="1321"/>
      <c r="O78" s="1343" t="s">
        <v>1545</v>
      </c>
      <c r="P78" s="1485"/>
      <c r="Q78" s="1549"/>
      <c r="R78" s="1549"/>
      <c r="S78" s="1549"/>
      <c r="T78" s="1489">
        <f t="shared" si="17"/>
        <v>0</v>
      </c>
      <c r="U78" s="1549"/>
      <c r="V78" s="1549"/>
      <c r="W78" s="1549"/>
      <c r="X78" s="1549"/>
      <c r="Y78" s="1549">
        <v>1</v>
      </c>
      <c r="Z78" s="1549"/>
      <c r="AA78" s="1549"/>
      <c r="AB78" s="1549"/>
      <c r="AC78" s="1550"/>
      <c r="AD78" s="1551"/>
      <c r="AE78" s="1551"/>
      <c r="AF78" s="1551"/>
      <c r="AG78" s="1551"/>
      <c r="AH78" s="1551"/>
      <c r="AI78" s="1551"/>
      <c r="AJ78" s="1551"/>
      <c r="AK78" s="1551"/>
      <c r="AL78" s="1551"/>
      <c r="AM78" s="1551"/>
      <c r="AN78" s="1551"/>
      <c r="AO78" s="1485"/>
      <c r="AP78" s="1549"/>
      <c r="AQ78" s="1549"/>
      <c r="AR78" s="1549"/>
      <c r="AS78" s="1489">
        <f t="shared" si="18"/>
        <v>0</v>
      </c>
      <c r="AT78" s="1549"/>
      <c r="AU78" s="1549"/>
      <c r="AV78" s="1552"/>
      <c r="AW78" s="1549"/>
      <c r="AX78" s="1549">
        <v>1</v>
      </c>
      <c r="AY78" s="1549"/>
      <c r="AZ78" s="1549"/>
      <c r="BA78" s="1549"/>
      <c r="BB78" s="1549"/>
      <c r="BC78" s="1324"/>
      <c r="BD78" s="1320" t="s">
        <v>933</v>
      </c>
      <c r="BE78" s="1296"/>
      <c r="BF78" s="1325"/>
    </row>
    <row r="79" spans="1:58" ht="15.5" outlineLevel="1" x14ac:dyDescent="0.25">
      <c r="A79" s="1351"/>
      <c r="B79" s="1355" t="s">
        <v>1667</v>
      </c>
      <c r="C79" s="1320"/>
      <c r="D79" s="1320"/>
      <c r="E79" s="1321"/>
      <c r="F79" s="1322"/>
      <c r="G79" s="1552"/>
      <c r="H79" s="1548"/>
      <c r="I79" s="1353"/>
      <c r="J79" s="1354"/>
      <c r="K79" s="1322"/>
      <c r="L79" s="1321"/>
      <c r="M79" s="1321"/>
      <c r="N79" s="1321"/>
      <c r="O79" s="1343" t="s">
        <v>1545</v>
      </c>
      <c r="P79" s="1485"/>
      <c r="Q79" s="1549"/>
      <c r="R79" s="1549"/>
      <c r="S79" s="1549"/>
      <c r="T79" s="1489">
        <f t="shared" si="17"/>
        <v>0</v>
      </c>
      <c r="U79" s="1549"/>
      <c r="V79" s="1549"/>
      <c r="W79" s="1549"/>
      <c r="X79" s="1549">
        <v>1</v>
      </c>
      <c r="Y79" s="1549"/>
      <c r="Z79" s="1549"/>
      <c r="AA79" s="1549"/>
      <c r="AB79" s="1549"/>
      <c r="AC79" s="1550"/>
      <c r="AD79" s="1551"/>
      <c r="AE79" s="1551"/>
      <c r="AF79" s="1551"/>
      <c r="AG79" s="1551"/>
      <c r="AH79" s="1551"/>
      <c r="AI79" s="1551"/>
      <c r="AJ79" s="1551"/>
      <c r="AK79" s="1551"/>
      <c r="AL79" s="1551"/>
      <c r="AM79" s="1551"/>
      <c r="AN79" s="1551"/>
      <c r="AO79" s="1485"/>
      <c r="AP79" s="1549"/>
      <c r="AQ79" s="1549"/>
      <c r="AR79" s="1549"/>
      <c r="AS79" s="1489">
        <f t="shared" si="18"/>
        <v>0</v>
      </c>
      <c r="AT79" s="1549"/>
      <c r="AU79" s="1549"/>
      <c r="AV79" s="1552"/>
      <c r="AW79" s="1549">
        <v>1</v>
      </c>
      <c r="AX79" s="1549"/>
      <c r="AY79" s="1549"/>
      <c r="AZ79" s="1549"/>
      <c r="BA79" s="1549"/>
      <c r="BB79" s="1549"/>
      <c r="BC79" s="1324"/>
      <c r="BD79" s="1320" t="s">
        <v>933</v>
      </c>
      <c r="BE79" s="1296"/>
      <c r="BF79" s="1325"/>
    </row>
    <row r="80" spans="1:58" ht="15.5" outlineLevel="1" x14ac:dyDescent="0.25">
      <c r="A80" s="1351"/>
      <c r="B80" s="1355" t="s">
        <v>1668</v>
      </c>
      <c r="C80" s="1320"/>
      <c r="D80" s="1320"/>
      <c r="E80" s="1321"/>
      <c r="F80" s="1322"/>
      <c r="G80" s="1552"/>
      <c r="H80" s="1548"/>
      <c r="I80" s="1353"/>
      <c r="J80" s="1354"/>
      <c r="K80" s="1322"/>
      <c r="L80" s="1321"/>
      <c r="M80" s="1321"/>
      <c r="N80" s="1321"/>
      <c r="O80" s="1343" t="s">
        <v>1545</v>
      </c>
      <c r="P80" s="1485"/>
      <c r="Q80" s="1549"/>
      <c r="R80" s="1549"/>
      <c r="S80" s="1549"/>
      <c r="T80" s="1489">
        <f t="shared" si="17"/>
        <v>0</v>
      </c>
      <c r="U80" s="1549"/>
      <c r="V80" s="1549"/>
      <c r="W80" s="1549"/>
      <c r="X80" s="1549"/>
      <c r="Y80" s="1549">
        <v>0.5</v>
      </c>
      <c r="Z80" s="1549"/>
      <c r="AA80" s="1549"/>
      <c r="AB80" s="1549"/>
      <c r="AC80" s="1550"/>
      <c r="AD80" s="1551"/>
      <c r="AE80" s="1551"/>
      <c r="AF80" s="1551"/>
      <c r="AG80" s="1551"/>
      <c r="AH80" s="1551"/>
      <c r="AI80" s="1551"/>
      <c r="AJ80" s="1551"/>
      <c r="AK80" s="1551"/>
      <c r="AL80" s="1551"/>
      <c r="AM80" s="1551"/>
      <c r="AN80" s="1551"/>
      <c r="AO80" s="1485"/>
      <c r="AP80" s="1549"/>
      <c r="AQ80" s="1549"/>
      <c r="AR80" s="1549"/>
      <c r="AS80" s="1489">
        <f t="shared" si="18"/>
        <v>0</v>
      </c>
      <c r="AT80" s="1549"/>
      <c r="AU80" s="1549"/>
      <c r="AV80" s="1552"/>
      <c r="AW80" s="1549"/>
      <c r="AX80" s="1549">
        <v>0.5</v>
      </c>
      <c r="AY80" s="1549"/>
      <c r="AZ80" s="1549"/>
      <c r="BA80" s="1549"/>
      <c r="BB80" s="1549"/>
      <c r="BC80" s="1324"/>
      <c r="BD80" s="1320" t="s">
        <v>933</v>
      </c>
      <c r="BE80" s="1296"/>
      <c r="BF80" s="1325"/>
    </row>
    <row r="81" spans="1:58" ht="15.5" outlineLevel="1" x14ac:dyDescent="0.25">
      <c r="A81" s="1351"/>
      <c r="B81" s="1355" t="s">
        <v>1669</v>
      </c>
      <c r="C81" s="1320"/>
      <c r="D81" s="1320"/>
      <c r="E81" s="1321"/>
      <c r="F81" s="1322"/>
      <c r="G81" s="1552"/>
      <c r="H81" s="1548"/>
      <c r="I81" s="1353"/>
      <c r="J81" s="1354"/>
      <c r="K81" s="1322"/>
      <c r="L81" s="1321"/>
      <c r="M81" s="1321"/>
      <c r="N81" s="1321"/>
      <c r="O81" s="1343" t="s">
        <v>1545</v>
      </c>
      <c r="P81" s="1485"/>
      <c r="Q81" s="1549"/>
      <c r="R81" s="1549"/>
      <c r="S81" s="1549"/>
      <c r="T81" s="1489">
        <f t="shared" si="17"/>
        <v>0</v>
      </c>
      <c r="U81" s="1549"/>
      <c r="V81" s="1549"/>
      <c r="W81" s="1549"/>
      <c r="X81" s="1549"/>
      <c r="Y81" s="1549">
        <v>18</v>
      </c>
      <c r="Z81" s="1549"/>
      <c r="AA81" s="1549"/>
      <c r="AB81" s="1549"/>
      <c r="AC81" s="1550"/>
      <c r="AD81" s="1551"/>
      <c r="AE81" s="1551"/>
      <c r="AF81" s="1551"/>
      <c r="AG81" s="1551"/>
      <c r="AH81" s="1551"/>
      <c r="AI81" s="1551"/>
      <c r="AJ81" s="1551"/>
      <c r="AK81" s="1551"/>
      <c r="AL81" s="1551"/>
      <c r="AM81" s="1551"/>
      <c r="AN81" s="1551"/>
      <c r="AO81" s="1485"/>
      <c r="AP81" s="1549"/>
      <c r="AQ81" s="1549"/>
      <c r="AR81" s="1549"/>
      <c r="AS81" s="1489">
        <f t="shared" si="18"/>
        <v>0</v>
      </c>
      <c r="AT81" s="1549"/>
      <c r="AU81" s="1549"/>
      <c r="AV81" s="1552"/>
      <c r="AW81" s="1549"/>
      <c r="AX81" s="1549">
        <v>18</v>
      </c>
      <c r="AY81" s="1549"/>
      <c r="AZ81" s="1549"/>
      <c r="BA81" s="1549"/>
      <c r="BB81" s="1549"/>
      <c r="BC81" s="1324"/>
      <c r="BD81" s="1320" t="s">
        <v>933</v>
      </c>
      <c r="BE81" s="1296"/>
      <c r="BF81" s="1325"/>
    </row>
    <row r="82" spans="1:58" ht="33" customHeight="1" outlineLevel="1" x14ac:dyDescent="0.25">
      <c r="A82" s="1351">
        <v>4</v>
      </c>
      <c r="B82" s="1352" t="s">
        <v>1670</v>
      </c>
      <c r="C82" s="1320"/>
      <c r="D82" s="1320"/>
      <c r="E82" s="1321"/>
      <c r="F82" s="1322"/>
      <c r="G82" s="1552">
        <v>25.6</v>
      </c>
      <c r="H82" s="1548"/>
      <c r="I82" s="1353"/>
      <c r="J82" s="1354"/>
      <c r="K82" s="1322"/>
      <c r="L82" s="1321"/>
      <c r="M82" s="1321"/>
      <c r="N82" s="1321"/>
      <c r="O82" s="1343" t="s">
        <v>1929</v>
      </c>
      <c r="P82" s="1485"/>
      <c r="Q82" s="1549"/>
      <c r="R82" s="1549"/>
      <c r="S82" s="1549"/>
      <c r="T82" s="1489">
        <f t="shared" si="17"/>
        <v>0</v>
      </c>
      <c r="U82" s="1549"/>
      <c r="V82" s="1549"/>
      <c r="W82" s="1549"/>
      <c r="X82" s="1549"/>
      <c r="Y82" s="1549"/>
      <c r="Z82" s="1549"/>
      <c r="AA82" s="1549"/>
      <c r="AB82" s="1549"/>
      <c r="AC82" s="1550"/>
      <c r="AD82" s="1551"/>
      <c r="AE82" s="1551"/>
      <c r="AF82" s="1551"/>
      <c r="AG82" s="1551"/>
      <c r="AH82" s="1551"/>
      <c r="AI82" s="1551"/>
      <c r="AJ82" s="1551"/>
      <c r="AK82" s="1551"/>
      <c r="AL82" s="1551"/>
      <c r="AM82" s="1551"/>
      <c r="AN82" s="1551"/>
      <c r="AO82" s="1485"/>
      <c r="AP82" s="1549"/>
      <c r="AQ82" s="1549"/>
      <c r="AR82" s="1549"/>
      <c r="AS82" s="1489">
        <f t="shared" si="18"/>
        <v>0</v>
      </c>
      <c r="AT82" s="1549"/>
      <c r="AU82" s="1549"/>
      <c r="AV82" s="1552"/>
      <c r="AW82" s="1549"/>
      <c r="AX82" s="1549"/>
      <c r="AY82" s="1549"/>
      <c r="AZ82" s="1549"/>
      <c r="BA82" s="1549"/>
      <c r="BB82" s="1549"/>
      <c r="BC82" s="1324"/>
      <c r="BD82" s="1320" t="s">
        <v>933</v>
      </c>
      <c r="BE82" s="1296"/>
      <c r="BF82" s="1325"/>
    </row>
    <row r="83" spans="1:58" ht="15.5" outlineLevel="1" x14ac:dyDescent="0.25">
      <c r="A83" s="1351"/>
      <c r="B83" s="1355" t="s">
        <v>1671</v>
      </c>
      <c r="C83" s="1320"/>
      <c r="D83" s="1320"/>
      <c r="E83" s="1321"/>
      <c r="F83" s="1322"/>
      <c r="G83" s="1552"/>
      <c r="H83" s="1548"/>
      <c r="I83" s="1353"/>
      <c r="J83" s="1354"/>
      <c r="K83" s="1322"/>
      <c r="L83" s="1321"/>
      <c r="M83" s="1321"/>
      <c r="N83" s="1321"/>
      <c r="O83" s="1343" t="s">
        <v>1588</v>
      </c>
      <c r="P83" s="1485"/>
      <c r="Q83" s="1549"/>
      <c r="R83" s="1549"/>
      <c r="S83" s="1549"/>
      <c r="T83" s="1489">
        <f t="shared" si="17"/>
        <v>0</v>
      </c>
      <c r="U83" s="1549"/>
      <c r="V83" s="1549"/>
      <c r="W83" s="1549"/>
      <c r="X83" s="1549">
        <v>10</v>
      </c>
      <c r="Y83" s="1549"/>
      <c r="Z83" s="1549"/>
      <c r="AA83" s="1549"/>
      <c r="AB83" s="1549"/>
      <c r="AC83" s="1550"/>
      <c r="AD83" s="1551"/>
      <c r="AE83" s="1551"/>
      <c r="AF83" s="1551"/>
      <c r="AG83" s="1551"/>
      <c r="AH83" s="1551"/>
      <c r="AI83" s="1551"/>
      <c r="AJ83" s="1551"/>
      <c r="AK83" s="1551"/>
      <c r="AL83" s="1551"/>
      <c r="AM83" s="1551"/>
      <c r="AN83" s="1551"/>
      <c r="AO83" s="1485"/>
      <c r="AP83" s="1549"/>
      <c r="AQ83" s="1549"/>
      <c r="AR83" s="1549"/>
      <c r="AS83" s="1489">
        <f t="shared" si="18"/>
        <v>0</v>
      </c>
      <c r="AT83" s="1549"/>
      <c r="AU83" s="1549"/>
      <c r="AV83" s="1552"/>
      <c r="AW83" s="1549">
        <v>10</v>
      </c>
      <c r="AX83" s="1549"/>
      <c r="AY83" s="1549"/>
      <c r="AZ83" s="1549"/>
      <c r="BA83" s="1549"/>
      <c r="BB83" s="1549"/>
      <c r="BC83" s="1324"/>
      <c r="BD83" s="1320" t="s">
        <v>933</v>
      </c>
      <c r="BE83" s="1296"/>
      <c r="BF83" s="1325"/>
    </row>
    <row r="84" spans="1:58" ht="31" outlineLevel="1" x14ac:dyDescent="0.25">
      <c r="A84" s="1351"/>
      <c r="B84" s="1355" t="s">
        <v>1672</v>
      </c>
      <c r="C84" s="1320"/>
      <c r="D84" s="1320"/>
      <c r="E84" s="1321"/>
      <c r="F84" s="1322"/>
      <c r="G84" s="1552"/>
      <c r="H84" s="1548"/>
      <c r="I84" s="1353"/>
      <c r="J84" s="1354"/>
      <c r="K84" s="1322"/>
      <c r="L84" s="1321"/>
      <c r="M84" s="1321"/>
      <c r="N84" s="1321"/>
      <c r="O84" s="1343" t="s">
        <v>1588</v>
      </c>
      <c r="P84" s="1485"/>
      <c r="Q84" s="1549"/>
      <c r="R84" s="1549"/>
      <c r="S84" s="1549"/>
      <c r="T84" s="1489">
        <f t="shared" si="17"/>
        <v>0</v>
      </c>
      <c r="U84" s="1549"/>
      <c r="V84" s="1549"/>
      <c r="W84" s="1549"/>
      <c r="X84" s="1549">
        <v>1</v>
      </c>
      <c r="Y84" s="1549"/>
      <c r="Z84" s="1549"/>
      <c r="AA84" s="1549"/>
      <c r="AB84" s="1549"/>
      <c r="AC84" s="1550"/>
      <c r="AD84" s="1551"/>
      <c r="AE84" s="1551"/>
      <c r="AF84" s="1551"/>
      <c r="AG84" s="1551"/>
      <c r="AH84" s="1551"/>
      <c r="AI84" s="1551"/>
      <c r="AJ84" s="1551"/>
      <c r="AK84" s="1551"/>
      <c r="AL84" s="1551"/>
      <c r="AM84" s="1551"/>
      <c r="AN84" s="1551"/>
      <c r="AO84" s="1485"/>
      <c r="AP84" s="1549"/>
      <c r="AQ84" s="1549"/>
      <c r="AR84" s="1549"/>
      <c r="AS84" s="1489">
        <f t="shared" si="18"/>
        <v>0</v>
      </c>
      <c r="AT84" s="1549"/>
      <c r="AU84" s="1549"/>
      <c r="AV84" s="1552"/>
      <c r="AW84" s="1549">
        <v>1</v>
      </c>
      <c r="AX84" s="1549"/>
      <c r="AY84" s="1549"/>
      <c r="AZ84" s="1549"/>
      <c r="BA84" s="1549"/>
      <c r="BB84" s="1549"/>
      <c r="BC84" s="1324"/>
      <c r="BD84" s="1320" t="s">
        <v>933</v>
      </c>
      <c r="BE84" s="1296"/>
      <c r="BF84" s="1325"/>
    </row>
    <row r="85" spans="1:58" ht="15.5" outlineLevel="1" x14ac:dyDescent="0.25">
      <c r="A85" s="1351"/>
      <c r="B85" s="1355" t="s">
        <v>1673</v>
      </c>
      <c r="C85" s="1320"/>
      <c r="D85" s="1320"/>
      <c r="E85" s="1321"/>
      <c r="F85" s="1322"/>
      <c r="G85" s="1552"/>
      <c r="H85" s="1548"/>
      <c r="I85" s="1353"/>
      <c r="J85" s="1354"/>
      <c r="K85" s="1322"/>
      <c r="L85" s="1321"/>
      <c r="M85" s="1321"/>
      <c r="N85" s="1321"/>
      <c r="O85" s="1343" t="s">
        <v>1588</v>
      </c>
      <c r="P85" s="1485"/>
      <c r="Q85" s="1549"/>
      <c r="R85" s="1549"/>
      <c r="S85" s="1549"/>
      <c r="T85" s="1489">
        <f t="shared" si="17"/>
        <v>0</v>
      </c>
      <c r="U85" s="1549"/>
      <c r="V85" s="1549"/>
      <c r="W85" s="1549"/>
      <c r="X85" s="1549">
        <v>5</v>
      </c>
      <c r="Y85" s="1549"/>
      <c r="Z85" s="1549"/>
      <c r="AA85" s="1549"/>
      <c r="AB85" s="1549"/>
      <c r="AC85" s="1550"/>
      <c r="AD85" s="1551"/>
      <c r="AE85" s="1551"/>
      <c r="AF85" s="1551"/>
      <c r="AG85" s="1551"/>
      <c r="AH85" s="1551"/>
      <c r="AI85" s="1551"/>
      <c r="AJ85" s="1551"/>
      <c r="AK85" s="1551"/>
      <c r="AL85" s="1551"/>
      <c r="AM85" s="1551"/>
      <c r="AN85" s="1551"/>
      <c r="AO85" s="1485"/>
      <c r="AP85" s="1549"/>
      <c r="AQ85" s="1549"/>
      <c r="AR85" s="1549"/>
      <c r="AS85" s="1489">
        <f t="shared" si="18"/>
        <v>0</v>
      </c>
      <c r="AT85" s="1549"/>
      <c r="AU85" s="1549"/>
      <c r="AV85" s="1552"/>
      <c r="AW85" s="1549">
        <v>5</v>
      </c>
      <c r="AX85" s="1549"/>
      <c r="AY85" s="1549"/>
      <c r="AZ85" s="1549"/>
      <c r="BA85" s="1549"/>
      <c r="BB85" s="1549"/>
      <c r="BC85" s="1324"/>
      <c r="BD85" s="1320" t="s">
        <v>933</v>
      </c>
      <c r="BE85" s="1296"/>
      <c r="BF85" s="1325"/>
    </row>
    <row r="86" spans="1:58" ht="15.5" outlineLevel="1" x14ac:dyDescent="0.25">
      <c r="A86" s="1351"/>
      <c r="B86" s="1355" t="s">
        <v>1674</v>
      </c>
      <c r="C86" s="1320"/>
      <c r="D86" s="1320"/>
      <c r="E86" s="1321"/>
      <c r="F86" s="1322"/>
      <c r="G86" s="1552"/>
      <c r="H86" s="1548"/>
      <c r="I86" s="1353"/>
      <c r="J86" s="1354"/>
      <c r="K86" s="1322"/>
      <c r="L86" s="1321"/>
      <c r="M86" s="1321"/>
      <c r="N86" s="1321"/>
      <c r="O86" s="1343" t="s">
        <v>1588</v>
      </c>
      <c r="P86" s="1485"/>
      <c r="Q86" s="1549"/>
      <c r="R86" s="1549"/>
      <c r="S86" s="1549"/>
      <c r="T86" s="1489">
        <f t="shared" si="17"/>
        <v>0</v>
      </c>
      <c r="U86" s="1549"/>
      <c r="V86" s="1549"/>
      <c r="W86" s="1549"/>
      <c r="X86" s="1549">
        <v>1.8</v>
      </c>
      <c r="Y86" s="1549"/>
      <c r="Z86" s="1549"/>
      <c r="AA86" s="1549"/>
      <c r="AB86" s="1549"/>
      <c r="AC86" s="1550"/>
      <c r="AD86" s="1551"/>
      <c r="AE86" s="1551"/>
      <c r="AF86" s="1551"/>
      <c r="AG86" s="1551"/>
      <c r="AH86" s="1551"/>
      <c r="AI86" s="1551"/>
      <c r="AJ86" s="1551"/>
      <c r="AK86" s="1551"/>
      <c r="AL86" s="1551"/>
      <c r="AM86" s="1551"/>
      <c r="AN86" s="1551"/>
      <c r="AO86" s="1485"/>
      <c r="AP86" s="1549"/>
      <c r="AQ86" s="1549"/>
      <c r="AR86" s="1549"/>
      <c r="AS86" s="1489">
        <f t="shared" si="18"/>
        <v>0</v>
      </c>
      <c r="AT86" s="1549"/>
      <c r="AU86" s="1549"/>
      <c r="AV86" s="1552"/>
      <c r="AW86" s="1549">
        <v>1.8</v>
      </c>
      <c r="AX86" s="1549"/>
      <c r="AY86" s="1549"/>
      <c r="AZ86" s="1549"/>
      <c r="BA86" s="1549"/>
      <c r="BB86" s="1549"/>
      <c r="BC86" s="1324"/>
      <c r="BD86" s="1320" t="s">
        <v>933</v>
      </c>
      <c r="BE86" s="1296"/>
      <c r="BF86" s="1325"/>
    </row>
    <row r="87" spans="1:58" ht="15.5" outlineLevel="1" x14ac:dyDescent="0.25">
      <c r="A87" s="1351"/>
      <c r="B87" s="1355" t="s">
        <v>1675</v>
      </c>
      <c r="C87" s="1320"/>
      <c r="D87" s="1320"/>
      <c r="E87" s="1321"/>
      <c r="F87" s="1322"/>
      <c r="G87" s="1552"/>
      <c r="H87" s="1548"/>
      <c r="I87" s="1353"/>
      <c r="J87" s="1354"/>
      <c r="K87" s="1322"/>
      <c r="L87" s="1321"/>
      <c r="M87" s="1321"/>
      <c r="N87" s="1321"/>
      <c r="O87" s="1343" t="s">
        <v>1588</v>
      </c>
      <c r="P87" s="1485"/>
      <c r="Q87" s="1549"/>
      <c r="R87" s="1549"/>
      <c r="S87" s="1549"/>
      <c r="T87" s="1489">
        <f t="shared" si="17"/>
        <v>0</v>
      </c>
      <c r="U87" s="1549"/>
      <c r="V87" s="1549"/>
      <c r="W87" s="1549"/>
      <c r="X87" s="1549">
        <v>0.85</v>
      </c>
      <c r="Y87" s="1549"/>
      <c r="Z87" s="1549"/>
      <c r="AA87" s="1549"/>
      <c r="AB87" s="1549"/>
      <c r="AC87" s="1550"/>
      <c r="AD87" s="1551"/>
      <c r="AE87" s="1551"/>
      <c r="AF87" s="1551"/>
      <c r="AG87" s="1551"/>
      <c r="AH87" s="1551"/>
      <c r="AI87" s="1551"/>
      <c r="AJ87" s="1551"/>
      <c r="AK87" s="1551"/>
      <c r="AL87" s="1551"/>
      <c r="AM87" s="1551"/>
      <c r="AN87" s="1551"/>
      <c r="AO87" s="1485"/>
      <c r="AP87" s="1549"/>
      <c r="AQ87" s="1549"/>
      <c r="AR87" s="1549"/>
      <c r="AS87" s="1489">
        <f t="shared" si="18"/>
        <v>0</v>
      </c>
      <c r="AT87" s="1549"/>
      <c r="AU87" s="1549"/>
      <c r="AV87" s="1552"/>
      <c r="AW87" s="1549">
        <v>0.85</v>
      </c>
      <c r="AX87" s="1549"/>
      <c r="AY87" s="1549"/>
      <c r="AZ87" s="1549"/>
      <c r="BA87" s="1549"/>
      <c r="BB87" s="1549"/>
      <c r="BC87" s="1324"/>
      <c r="BD87" s="1320" t="s">
        <v>933</v>
      </c>
      <c r="BE87" s="1296"/>
      <c r="BF87" s="1325"/>
    </row>
    <row r="88" spans="1:58" ht="15.5" outlineLevel="1" x14ac:dyDescent="0.25">
      <c r="A88" s="1351"/>
      <c r="B88" s="1355" t="s">
        <v>1676</v>
      </c>
      <c r="C88" s="1320"/>
      <c r="D88" s="1320"/>
      <c r="E88" s="1321"/>
      <c r="F88" s="1322"/>
      <c r="G88" s="1552"/>
      <c r="H88" s="1548"/>
      <c r="I88" s="1353"/>
      <c r="J88" s="1354"/>
      <c r="K88" s="1322"/>
      <c r="L88" s="1321"/>
      <c r="M88" s="1321"/>
      <c r="N88" s="1321"/>
      <c r="O88" s="1343" t="s">
        <v>1588</v>
      </c>
      <c r="P88" s="1485"/>
      <c r="Q88" s="1549"/>
      <c r="R88" s="1549"/>
      <c r="S88" s="1549"/>
      <c r="T88" s="1489">
        <f t="shared" si="17"/>
        <v>0</v>
      </c>
      <c r="U88" s="1549"/>
      <c r="V88" s="1549"/>
      <c r="W88" s="1549"/>
      <c r="X88" s="1549">
        <v>1.7</v>
      </c>
      <c r="Y88" s="1549"/>
      <c r="Z88" s="1549"/>
      <c r="AA88" s="1549"/>
      <c r="AB88" s="1549"/>
      <c r="AC88" s="1550"/>
      <c r="AD88" s="1551"/>
      <c r="AE88" s="1551"/>
      <c r="AF88" s="1551"/>
      <c r="AG88" s="1551"/>
      <c r="AH88" s="1551"/>
      <c r="AI88" s="1551"/>
      <c r="AJ88" s="1551"/>
      <c r="AK88" s="1551"/>
      <c r="AL88" s="1551"/>
      <c r="AM88" s="1551"/>
      <c r="AN88" s="1551"/>
      <c r="AO88" s="1485"/>
      <c r="AP88" s="1549"/>
      <c r="AQ88" s="1549"/>
      <c r="AR88" s="1549"/>
      <c r="AS88" s="1489">
        <f t="shared" si="18"/>
        <v>0</v>
      </c>
      <c r="AT88" s="1549"/>
      <c r="AU88" s="1549"/>
      <c r="AV88" s="1552"/>
      <c r="AW88" s="1549">
        <v>1.7</v>
      </c>
      <c r="AX88" s="1549"/>
      <c r="AY88" s="1549"/>
      <c r="AZ88" s="1549"/>
      <c r="BA88" s="1549"/>
      <c r="BB88" s="1549"/>
      <c r="BC88" s="1324"/>
      <c r="BD88" s="1320" t="s">
        <v>933</v>
      </c>
      <c r="BE88" s="1296"/>
      <c r="BF88" s="1325"/>
    </row>
    <row r="89" spans="1:58" ht="31" outlineLevel="1" x14ac:dyDescent="0.25">
      <c r="A89" s="1351"/>
      <c r="B89" s="1355" t="s">
        <v>1677</v>
      </c>
      <c r="C89" s="1320"/>
      <c r="D89" s="1320"/>
      <c r="E89" s="1321"/>
      <c r="F89" s="1322"/>
      <c r="G89" s="1552"/>
      <c r="H89" s="1548"/>
      <c r="I89" s="1353"/>
      <c r="J89" s="1354"/>
      <c r="K89" s="1322"/>
      <c r="L89" s="1321"/>
      <c r="M89" s="1321"/>
      <c r="N89" s="1321"/>
      <c r="O89" s="1343" t="s">
        <v>1588</v>
      </c>
      <c r="P89" s="1485"/>
      <c r="Q89" s="1549"/>
      <c r="R89" s="1549"/>
      <c r="S89" s="1549"/>
      <c r="T89" s="1489">
        <f t="shared" si="17"/>
        <v>0</v>
      </c>
      <c r="U89" s="1549"/>
      <c r="V89" s="1549"/>
      <c r="W89" s="1549"/>
      <c r="X89" s="1549">
        <v>1</v>
      </c>
      <c r="Y89" s="1549"/>
      <c r="Z89" s="1549"/>
      <c r="AA89" s="1549"/>
      <c r="AB89" s="1549"/>
      <c r="AC89" s="1550"/>
      <c r="AD89" s="1551"/>
      <c r="AE89" s="1551"/>
      <c r="AF89" s="1551"/>
      <c r="AG89" s="1551"/>
      <c r="AH89" s="1551"/>
      <c r="AI89" s="1551"/>
      <c r="AJ89" s="1551"/>
      <c r="AK89" s="1551"/>
      <c r="AL89" s="1551"/>
      <c r="AM89" s="1551"/>
      <c r="AN89" s="1551"/>
      <c r="AO89" s="1485"/>
      <c r="AP89" s="1549"/>
      <c r="AQ89" s="1549"/>
      <c r="AR89" s="1549"/>
      <c r="AS89" s="1489">
        <f t="shared" si="18"/>
        <v>0</v>
      </c>
      <c r="AT89" s="1549"/>
      <c r="AU89" s="1549"/>
      <c r="AV89" s="1552"/>
      <c r="AW89" s="1549">
        <v>1</v>
      </c>
      <c r="AX89" s="1549"/>
      <c r="AY89" s="1549"/>
      <c r="AZ89" s="1549"/>
      <c r="BA89" s="1549"/>
      <c r="BB89" s="1549"/>
      <c r="BC89" s="1324"/>
      <c r="BD89" s="1320" t="s">
        <v>933</v>
      </c>
      <c r="BE89" s="1296"/>
      <c r="BF89" s="1325"/>
    </row>
    <row r="90" spans="1:58" ht="31" outlineLevel="1" x14ac:dyDescent="0.25">
      <c r="A90" s="1351"/>
      <c r="B90" s="1355" t="s">
        <v>1678</v>
      </c>
      <c r="C90" s="1320"/>
      <c r="D90" s="1320"/>
      <c r="E90" s="1321"/>
      <c r="F90" s="1322"/>
      <c r="G90" s="1552"/>
      <c r="H90" s="1548"/>
      <c r="I90" s="1353"/>
      <c r="J90" s="1354"/>
      <c r="K90" s="1322"/>
      <c r="L90" s="1321"/>
      <c r="M90" s="1321"/>
      <c r="N90" s="1321"/>
      <c r="O90" s="1343" t="s">
        <v>1588</v>
      </c>
      <c r="P90" s="1485"/>
      <c r="Q90" s="1549"/>
      <c r="R90" s="1549"/>
      <c r="S90" s="1549"/>
      <c r="T90" s="1489">
        <f t="shared" si="17"/>
        <v>0</v>
      </c>
      <c r="U90" s="1549"/>
      <c r="V90" s="1549"/>
      <c r="W90" s="1549"/>
      <c r="X90" s="1549">
        <v>1</v>
      </c>
      <c r="Y90" s="1549"/>
      <c r="Z90" s="1549"/>
      <c r="AA90" s="1549"/>
      <c r="AB90" s="1549"/>
      <c r="AC90" s="1550"/>
      <c r="AD90" s="1551"/>
      <c r="AE90" s="1551"/>
      <c r="AF90" s="1551"/>
      <c r="AG90" s="1551"/>
      <c r="AH90" s="1551"/>
      <c r="AI90" s="1551"/>
      <c r="AJ90" s="1551"/>
      <c r="AK90" s="1551"/>
      <c r="AL90" s="1551"/>
      <c r="AM90" s="1551"/>
      <c r="AN90" s="1551"/>
      <c r="AO90" s="1485"/>
      <c r="AP90" s="1549"/>
      <c r="AQ90" s="1549"/>
      <c r="AR90" s="1549"/>
      <c r="AS90" s="1489">
        <f t="shared" si="18"/>
        <v>0</v>
      </c>
      <c r="AT90" s="1549"/>
      <c r="AU90" s="1549"/>
      <c r="AV90" s="1552"/>
      <c r="AW90" s="1549">
        <v>1</v>
      </c>
      <c r="AX90" s="1549"/>
      <c r="AY90" s="1549"/>
      <c r="AZ90" s="1549"/>
      <c r="BA90" s="1549"/>
      <c r="BB90" s="1549"/>
      <c r="BC90" s="1324"/>
      <c r="BD90" s="1320" t="s">
        <v>933</v>
      </c>
      <c r="BE90" s="1296"/>
      <c r="BF90" s="1325"/>
    </row>
    <row r="91" spans="1:58" ht="30.75" customHeight="1" outlineLevel="1" x14ac:dyDescent="0.25">
      <c r="A91" s="1351"/>
      <c r="B91" s="1355" t="s">
        <v>1679</v>
      </c>
      <c r="C91" s="1320"/>
      <c r="D91" s="1320"/>
      <c r="E91" s="1321"/>
      <c r="F91" s="1322"/>
      <c r="G91" s="1552"/>
      <c r="H91" s="1548"/>
      <c r="I91" s="1353"/>
      <c r="J91" s="1354"/>
      <c r="K91" s="1322"/>
      <c r="L91" s="1321"/>
      <c r="M91" s="1321"/>
      <c r="N91" s="1321"/>
      <c r="O91" s="1343" t="s">
        <v>1588</v>
      </c>
      <c r="P91" s="1485"/>
      <c r="Q91" s="1549"/>
      <c r="R91" s="1549"/>
      <c r="S91" s="1549"/>
      <c r="T91" s="1489">
        <f t="shared" si="17"/>
        <v>0</v>
      </c>
      <c r="U91" s="1549"/>
      <c r="V91" s="1549"/>
      <c r="W91" s="1549"/>
      <c r="X91" s="1549">
        <v>2</v>
      </c>
      <c r="Y91" s="1549"/>
      <c r="Z91" s="1549"/>
      <c r="AA91" s="1549"/>
      <c r="AB91" s="1549"/>
      <c r="AC91" s="1550"/>
      <c r="AD91" s="1551"/>
      <c r="AE91" s="1551"/>
      <c r="AF91" s="1551"/>
      <c r="AG91" s="1551"/>
      <c r="AH91" s="1551"/>
      <c r="AI91" s="1551"/>
      <c r="AJ91" s="1551"/>
      <c r="AK91" s="1551"/>
      <c r="AL91" s="1551"/>
      <c r="AM91" s="1551"/>
      <c r="AN91" s="1551"/>
      <c r="AO91" s="1485"/>
      <c r="AP91" s="1549"/>
      <c r="AQ91" s="1549"/>
      <c r="AR91" s="1549"/>
      <c r="AS91" s="1489">
        <f t="shared" si="18"/>
        <v>0</v>
      </c>
      <c r="AT91" s="1549"/>
      <c r="AU91" s="1549"/>
      <c r="AV91" s="1552"/>
      <c r="AW91" s="1549">
        <v>2</v>
      </c>
      <c r="AX91" s="1549"/>
      <c r="AY91" s="1549"/>
      <c r="AZ91" s="1549"/>
      <c r="BA91" s="1549"/>
      <c r="BB91" s="1549"/>
      <c r="BC91" s="1324"/>
      <c r="BD91" s="1320" t="s">
        <v>933</v>
      </c>
      <c r="BE91" s="1296"/>
      <c r="BF91" s="1325"/>
    </row>
    <row r="92" spans="1:58" ht="31" outlineLevel="1" x14ac:dyDescent="0.25">
      <c r="A92" s="1351"/>
      <c r="B92" s="1355" t="s">
        <v>1680</v>
      </c>
      <c r="C92" s="1320"/>
      <c r="D92" s="1320"/>
      <c r="E92" s="1321"/>
      <c r="F92" s="1322"/>
      <c r="G92" s="1552"/>
      <c r="H92" s="1548"/>
      <c r="I92" s="1353"/>
      <c r="J92" s="1354"/>
      <c r="K92" s="1322"/>
      <c r="L92" s="1321"/>
      <c r="M92" s="1321"/>
      <c r="N92" s="1321"/>
      <c r="O92" s="1343" t="s">
        <v>1588</v>
      </c>
      <c r="P92" s="1485"/>
      <c r="Q92" s="1549"/>
      <c r="R92" s="1549"/>
      <c r="S92" s="1549"/>
      <c r="T92" s="1489">
        <f t="shared" si="17"/>
        <v>0</v>
      </c>
      <c r="U92" s="1549"/>
      <c r="V92" s="1549"/>
      <c r="W92" s="1549"/>
      <c r="X92" s="1549">
        <v>1.25</v>
      </c>
      <c r="Y92" s="1549"/>
      <c r="Z92" s="1549"/>
      <c r="AA92" s="1549"/>
      <c r="AB92" s="1549"/>
      <c r="AC92" s="1550"/>
      <c r="AD92" s="1551"/>
      <c r="AE92" s="1551"/>
      <c r="AF92" s="1551"/>
      <c r="AG92" s="1551"/>
      <c r="AH92" s="1551"/>
      <c r="AI92" s="1551"/>
      <c r="AJ92" s="1551"/>
      <c r="AK92" s="1551"/>
      <c r="AL92" s="1551"/>
      <c r="AM92" s="1551"/>
      <c r="AN92" s="1551"/>
      <c r="AO92" s="1485"/>
      <c r="AP92" s="1549"/>
      <c r="AQ92" s="1549"/>
      <c r="AR92" s="1549"/>
      <c r="AS92" s="1489">
        <f t="shared" si="18"/>
        <v>0</v>
      </c>
      <c r="AT92" s="1549"/>
      <c r="AU92" s="1549"/>
      <c r="AV92" s="1552"/>
      <c r="AW92" s="1549">
        <v>1.25</v>
      </c>
      <c r="AX92" s="1549"/>
      <c r="AY92" s="1549"/>
      <c r="AZ92" s="1549"/>
      <c r="BA92" s="1549"/>
      <c r="BB92" s="1549"/>
      <c r="BC92" s="1324"/>
      <c r="BD92" s="1320" t="s">
        <v>933</v>
      </c>
      <c r="BE92" s="1296"/>
      <c r="BF92" s="1325"/>
    </row>
    <row r="93" spans="1:58" ht="33" customHeight="1" outlineLevel="1" x14ac:dyDescent="0.25">
      <c r="A93" s="1351">
        <v>5</v>
      </c>
      <c r="B93" s="1352" t="s">
        <v>1681</v>
      </c>
      <c r="C93" s="1320"/>
      <c r="D93" s="1320"/>
      <c r="E93" s="1321"/>
      <c r="F93" s="1322"/>
      <c r="G93" s="1552">
        <v>35.15</v>
      </c>
      <c r="H93" s="1548"/>
      <c r="I93" s="1353"/>
      <c r="J93" s="1354"/>
      <c r="K93" s="1322"/>
      <c r="L93" s="1321"/>
      <c r="M93" s="1321"/>
      <c r="N93" s="1321"/>
      <c r="O93" s="1343" t="s">
        <v>1931</v>
      </c>
      <c r="P93" s="1485"/>
      <c r="Q93" s="1549"/>
      <c r="R93" s="1549"/>
      <c r="S93" s="1549"/>
      <c r="T93" s="1489">
        <f t="shared" si="17"/>
        <v>0</v>
      </c>
      <c r="U93" s="1549"/>
      <c r="V93" s="1549"/>
      <c r="W93" s="1549"/>
      <c r="X93" s="1549"/>
      <c r="Y93" s="1549"/>
      <c r="Z93" s="1549"/>
      <c r="AA93" s="1549"/>
      <c r="AB93" s="1549"/>
      <c r="AC93" s="1550"/>
      <c r="AD93" s="1551"/>
      <c r="AE93" s="1551"/>
      <c r="AF93" s="1551"/>
      <c r="AG93" s="1551"/>
      <c r="AH93" s="1551"/>
      <c r="AI93" s="1551"/>
      <c r="AJ93" s="1551"/>
      <c r="AK93" s="1551"/>
      <c r="AL93" s="1551"/>
      <c r="AM93" s="1551"/>
      <c r="AN93" s="1551"/>
      <c r="AO93" s="1485"/>
      <c r="AP93" s="1549"/>
      <c r="AQ93" s="1549"/>
      <c r="AR93" s="1549"/>
      <c r="AS93" s="1489">
        <f t="shared" si="18"/>
        <v>0</v>
      </c>
      <c r="AT93" s="1549"/>
      <c r="AU93" s="1549"/>
      <c r="AV93" s="1549"/>
      <c r="AW93" s="1549"/>
      <c r="AX93" s="1549"/>
      <c r="AY93" s="1549"/>
      <c r="AZ93" s="1549"/>
      <c r="BA93" s="1549"/>
      <c r="BB93" s="1549"/>
      <c r="BC93" s="1324"/>
      <c r="BD93" s="1320" t="s">
        <v>933</v>
      </c>
      <c r="BE93" s="1296"/>
      <c r="BF93" s="1325"/>
    </row>
    <row r="94" spans="1:58" ht="31" outlineLevel="1" x14ac:dyDescent="0.25">
      <c r="A94" s="1351"/>
      <c r="B94" s="1355" t="s">
        <v>1682</v>
      </c>
      <c r="C94" s="1320"/>
      <c r="D94" s="1320"/>
      <c r="E94" s="1321"/>
      <c r="F94" s="1322"/>
      <c r="G94" s="1552"/>
      <c r="H94" s="1548"/>
      <c r="I94" s="1353"/>
      <c r="J94" s="1354"/>
      <c r="K94" s="1322"/>
      <c r="L94" s="1321"/>
      <c r="M94" s="1321"/>
      <c r="N94" s="1321"/>
      <c r="O94" s="1343" t="s">
        <v>1572</v>
      </c>
      <c r="P94" s="1485"/>
      <c r="Q94" s="1549"/>
      <c r="R94" s="1549"/>
      <c r="S94" s="1549"/>
      <c r="T94" s="1489">
        <f t="shared" si="17"/>
        <v>0</v>
      </c>
      <c r="U94" s="1549"/>
      <c r="V94" s="1549"/>
      <c r="W94" s="1549"/>
      <c r="X94" s="1549"/>
      <c r="Y94" s="1549">
        <v>8.75</v>
      </c>
      <c r="Z94" s="1549"/>
      <c r="AA94" s="1549"/>
      <c r="AB94" s="1549"/>
      <c r="AC94" s="1550"/>
      <c r="AD94" s="1551"/>
      <c r="AE94" s="1551"/>
      <c r="AF94" s="1551"/>
      <c r="AG94" s="1551"/>
      <c r="AH94" s="1551"/>
      <c r="AI94" s="1551"/>
      <c r="AJ94" s="1551"/>
      <c r="AK94" s="1551"/>
      <c r="AL94" s="1551"/>
      <c r="AM94" s="1551"/>
      <c r="AN94" s="1551"/>
      <c r="AO94" s="1485"/>
      <c r="AP94" s="1549"/>
      <c r="AQ94" s="1549"/>
      <c r="AR94" s="1549"/>
      <c r="AS94" s="1489">
        <f t="shared" si="18"/>
        <v>0</v>
      </c>
      <c r="AT94" s="1549"/>
      <c r="AU94" s="1549"/>
      <c r="AV94" s="1552"/>
      <c r="AW94" s="1549"/>
      <c r="AX94" s="1549">
        <v>8.75</v>
      </c>
      <c r="AY94" s="1549"/>
      <c r="AZ94" s="1549"/>
      <c r="BA94" s="1549"/>
      <c r="BB94" s="1549"/>
      <c r="BC94" s="1324"/>
      <c r="BD94" s="1320" t="s">
        <v>933</v>
      </c>
      <c r="BE94" s="1296"/>
      <c r="BF94" s="1325"/>
    </row>
    <row r="95" spans="1:58" ht="31" outlineLevel="1" x14ac:dyDescent="0.25">
      <c r="A95" s="1351"/>
      <c r="B95" s="1355" t="s">
        <v>1683</v>
      </c>
      <c r="C95" s="1320"/>
      <c r="D95" s="1320"/>
      <c r="E95" s="1321"/>
      <c r="F95" s="1322"/>
      <c r="G95" s="1552"/>
      <c r="H95" s="1548"/>
      <c r="I95" s="1353"/>
      <c r="J95" s="1354"/>
      <c r="K95" s="1322"/>
      <c r="L95" s="1321"/>
      <c r="M95" s="1321"/>
      <c r="N95" s="1321"/>
      <c r="O95" s="1343" t="s">
        <v>1572</v>
      </c>
      <c r="P95" s="1485"/>
      <c r="Q95" s="1549"/>
      <c r="R95" s="1549"/>
      <c r="S95" s="1549"/>
      <c r="T95" s="1489">
        <f t="shared" si="17"/>
        <v>0</v>
      </c>
      <c r="U95" s="1549"/>
      <c r="V95" s="1549"/>
      <c r="W95" s="1549"/>
      <c r="X95" s="1549"/>
      <c r="Y95" s="1549">
        <v>8.75</v>
      </c>
      <c r="Z95" s="1549"/>
      <c r="AA95" s="1549"/>
      <c r="AB95" s="1549"/>
      <c r="AC95" s="1550"/>
      <c r="AD95" s="1551"/>
      <c r="AE95" s="1551"/>
      <c r="AF95" s="1551"/>
      <c r="AG95" s="1551"/>
      <c r="AH95" s="1551"/>
      <c r="AI95" s="1551"/>
      <c r="AJ95" s="1551"/>
      <c r="AK95" s="1551"/>
      <c r="AL95" s="1551"/>
      <c r="AM95" s="1551"/>
      <c r="AN95" s="1551"/>
      <c r="AO95" s="1485"/>
      <c r="AP95" s="1549"/>
      <c r="AQ95" s="1549"/>
      <c r="AR95" s="1549"/>
      <c r="AS95" s="1489">
        <f t="shared" si="18"/>
        <v>0</v>
      </c>
      <c r="AT95" s="1549"/>
      <c r="AU95" s="1549"/>
      <c r="AV95" s="1552"/>
      <c r="AW95" s="1549"/>
      <c r="AX95" s="1549">
        <v>8.75</v>
      </c>
      <c r="AY95" s="1549"/>
      <c r="AZ95" s="1549"/>
      <c r="BA95" s="1549"/>
      <c r="BB95" s="1549"/>
      <c r="BC95" s="1324"/>
      <c r="BD95" s="1320" t="s">
        <v>933</v>
      </c>
      <c r="BE95" s="1296"/>
      <c r="BF95" s="1325"/>
    </row>
    <row r="96" spans="1:58" ht="31" outlineLevel="1" x14ac:dyDescent="0.25">
      <c r="A96" s="1351"/>
      <c r="B96" s="1355" t="s">
        <v>1684</v>
      </c>
      <c r="C96" s="1320"/>
      <c r="D96" s="1320"/>
      <c r="E96" s="1321"/>
      <c r="F96" s="1322"/>
      <c r="G96" s="1552"/>
      <c r="H96" s="1548"/>
      <c r="I96" s="1353"/>
      <c r="J96" s="1354"/>
      <c r="K96" s="1322"/>
      <c r="L96" s="1321"/>
      <c r="M96" s="1321"/>
      <c r="N96" s="1321"/>
      <c r="O96" s="1343" t="s">
        <v>1572</v>
      </c>
      <c r="P96" s="1485"/>
      <c r="Q96" s="1549"/>
      <c r="R96" s="1549"/>
      <c r="S96" s="1549"/>
      <c r="T96" s="1489">
        <f t="shared" si="17"/>
        <v>0</v>
      </c>
      <c r="U96" s="1549"/>
      <c r="V96" s="1549"/>
      <c r="W96" s="1549"/>
      <c r="X96" s="1549"/>
      <c r="Y96" s="1549">
        <v>15</v>
      </c>
      <c r="Z96" s="1549"/>
      <c r="AA96" s="1549"/>
      <c r="AB96" s="1549"/>
      <c r="AC96" s="1550"/>
      <c r="AD96" s="1551"/>
      <c r="AE96" s="1551"/>
      <c r="AF96" s="1551"/>
      <c r="AG96" s="1551"/>
      <c r="AH96" s="1551"/>
      <c r="AI96" s="1551"/>
      <c r="AJ96" s="1551"/>
      <c r="AK96" s="1551"/>
      <c r="AL96" s="1551"/>
      <c r="AM96" s="1551"/>
      <c r="AN96" s="1551"/>
      <c r="AO96" s="1485"/>
      <c r="AP96" s="1549"/>
      <c r="AQ96" s="1549"/>
      <c r="AR96" s="1549"/>
      <c r="AS96" s="1489">
        <f t="shared" si="18"/>
        <v>0</v>
      </c>
      <c r="AT96" s="1549"/>
      <c r="AU96" s="1549"/>
      <c r="AV96" s="1552"/>
      <c r="AW96" s="1549"/>
      <c r="AX96" s="1549">
        <v>15</v>
      </c>
      <c r="AY96" s="1549"/>
      <c r="AZ96" s="1549"/>
      <c r="BA96" s="1549"/>
      <c r="BB96" s="1549"/>
      <c r="BC96" s="1324"/>
      <c r="BD96" s="1320" t="s">
        <v>933</v>
      </c>
      <c r="BE96" s="1296"/>
      <c r="BF96" s="1325"/>
    </row>
    <row r="97" spans="1:58" ht="31" outlineLevel="1" x14ac:dyDescent="0.25">
      <c r="A97" s="1351"/>
      <c r="B97" s="1355" t="s">
        <v>1685</v>
      </c>
      <c r="C97" s="1320"/>
      <c r="D97" s="1320"/>
      <c r="E97" s="1321"/>
      <c r="F97" s="1322"/>
      <c r="G97" s="1552"/>
      <c r="H97" s="1548"/>
      <c r="I97" s="1353"/>
      <c r="J97" s="1354"/>
      <c r="K97" s="1322"/>
      <c r="L97" s="1321"/>
      <c r="M97" s="1321"/>
      <c r="N97" s="1321"/>
      <c r="O97" s="1343" t="s">
        <v>1572</v>
      </c>
      <c r="P97" s="1485"/>
      <c r="Q97" s="1549"/>
      <c r="R97" s="1549"/>
      <c r="S97" s="1549"/>
      <c r="T97" s="1489">
        <f t="shared" si="17"/>
        <v>0</v>
      </c>
      <c r="U97" s="1549"/>
      <c r="V97" s="1549"/>
      <c r="W97" s="1549"/>
      <c r="X97" s="1549"/>
      <c r="Y97" s="1549">
        <v>2.65</v>
      </c>
      <c r="Z97" s="1549"/>
      <c r="AA97" s="1549"/>
      <c r="AB97" s="1549"/>
      <c r="AC97" s="1550"/>
      <c r="AD97" s="1551"/>
      <c r="AE97" s="1551"/>
      <c r="AF97" s="1551"/>
      <c r="AG97" s="1551"/>
      <c r="AH97" s="1551"/>
      <c r="AI97" s="1551"/>
      <c r="AJ97" s="1551"/>
      <c r="AK97" s="1551"/>
      <c r="AL97" s="1551"/>
      <c r="AM97" s="1551"/>
      <c r="AN97" s="1551"/>
      <c r="AO97" s="1485"/>
      <c r="AP97" s="1549"/>
      <c r="AQ97" s="1549"/>
      <c r="AR97" s="1549"/>
      <c r="AS97" s="1489">
        <f t="shared" si="18"/>
        <v>0</v>
      </c>
      <c r="AT97" s="1549"/>
      <c r="AU97" s="1549"/>
      <c r="AV97" s="1552"/>
      <c r="AW97" s="1549"/>
      <c r="AX97" s="1549">
        <v>2.65</v>
      </c>
      <c r="AY97" s="1549"/>
      <c r="AZ97" s="1549"/>
      <c r="BA97" s="1549"/>
      <c r="BB97" s="1549"/>
      <c r="BC97" s="1324"/>
      <c r="BD97" s="1320" t="s">
        <v>933</v>
      </c>
      <c r="BE97" s="1296"/>
      <c r="BF97" s="1325"/>
    </row>
    <row r="98" spans="1:58" ht="46.5" outlineLevel="1" x14ac:dyDescent="0.25">
      <c r="A98" s="1351">
        <v>6</v>
      </c>
      <c r="B98" s="1352" t="s">
        <v>1686</v>
      </c>
      <c r="C98" s="1320"/>
      <c r="D98" s="1320"/>
      <c r="E98" s="1321"/>
      <c r="F98" s="1322"/>
      <c r="G98" s="1552">
        <f>AV98+AW98+AX98+AY98+AZ98+BA98</f>
        <v>50</v>
      </c>
      <c r="H98" s="1548"/>
      <c r="I98" s="1353"/>
      <c r="J98" s="1354"/>
      <c r="K98" s="1322"/>
      <c r="L98" s="1321"/>
      <c r="M98" s="1321"/>
      <c r="N98" s="1321"/>
      <c r="O98" s="1343" t="s">
        <v>1929</v>
      </c>
      <c r="P98" s="1485"/>
      <c r="Q98" s="1549"/>
      <c r="R98" s="1549"/>
      <c r="S98" s="1549"/>
      <c r="T98" s="1489">
        <f t="shared" si="17"/>
        <v>0</v>
      </c>
      <c r="U98" s="1549"/>
      <c r="V98" s="1549"/>
      <c r="W98" s="1549"/>
      <c r="X98" s="1549"/>
      <c r="Y98" s="1549"/>
      <c r="Z98" s="1549">
        <v>50</v>
      </c>
      <c r="AA98" s="1549"/>
      <c r="AB98" s="1549"/>
      <c r="AC98" s="1550"/>
      <c r="AD98" s="1551"/>
      <c r="AE98" s="1551"/>
      <c r="AF98" s="1551"/>
      <c r="AG98" s="1551"/>
      <c r="AH98" s="1551"/>
      <c r="AI98" s="1551"/>
      <c r="AJ98" s="1551"/>
      <c r="AK98" s="1551"/>
      <c r="AL98" s="1551"/>
      <c r="AM98" s="1551"/>
      <c r="AN98" s="1551"/>
      <c r="AO98" s="1485"/>
      <c r="AP98" s="1549"/>
      <c r="AQ98" s="1549"/>
      <c r="AR98" s="1549"/>
      <c r="AS98" s="1489">
        <f t="shared" si="18"/>
        <v>0</v>
      </c>
      <c r="AT98" s="1549"/>
      <c r="AU98" s="1549"/>
      <c r="AV98" s="1552"/>
      <c r="AW98" s="1549"/>
      <c r="AX98" s="1549"/>
      <c r="AY98" s="1549">
        <v>50</v>
      </c>
      <c r="AZ98" s="1549"/>
      <c r="BA98" s="1549"/>
      <c r="BB98" s="1549"/>
      <c r="BC98" s="1324"/>
      <c r="BD98" s="1320" t="s">
        <v>933</v>
      </c>
      <c r="BE98" s="1296"/>
      <c r="BF98" s="1325"/>
    </row>
    <row r="99" spans="1:58" ht="46.5" outlineLevel="1" x14ac:dyDescent="0.25">
      <c r="A99" s="1351">
        <v>7</v>
      </c>
      <c r="B99" s="1352" t="s">
        <v>1687</v>
      </c>
      <c r="C99" s="1320"/>
      <c r="D99" s="1320"/>
      <c r="E99" s="1321"/>
      <c r="F99" s="1322"/>
      <c r="G99" s="1552">
        <v>31.09</v>
      </c>
      <c r="H99" s="1548"/>
      <c r="I99" s="1353"/>
      <c r="J99" s="1354"/>
      <c r="K99" s="1322"/>
      <c r="L99" s="1321"/>
      <c r="M99" s="1321"/>
      <c r="N99" s="1321"/>
      <c r="O99" s="1343" t="s">
        <v>1929</v>
      </c>
      <c r="P99" s="1485"/>
      <c r="Q99" s="1549"/>
      <c r="R99" s="1549"/>
      <c r="S99" s="1549"/>
      <c r="T99" s="1489">
        <f t="shared" si="17"/>
        <v>0</v>
      </c>
      <c r="U99" s="1549"/>
      <c r="V99" s="1549"/>
      <c r="W99" s="1549"/>
      <c r="X99" s="1549"/>
      <c r="Y99" s="1549"/>
      <c r="Z99" s="1549"/>
      <c r="AA99" s="1549"/>
      <c r="AB99" s="1549"/>
      <c r="AC99" s="1550"/>
      <c r="AD99" s="1551"/>
      <c r="AE99" s="1551"/>
      <c r="AF99" s="1551"/>
      <c r="AG99" s="1551"/>
      <c r="AH99" s="1551"/>
      <c r="AI99" s="1551"/>
      <c r="AJ99" s="1551"/>
      <c r="AK99" s="1551"/>
      <c r="AL99" s="1551"/>
      <c r="AM99" s="1551"/>
      <c r="AN99" s="1551"/>
      <c r="AO99" s="1485"/>
      <c r="AP99" s="1549"/>
      <c r="AQ99" s="1549"/>
      <c r="AR99" s="1549"/>
      <c r="AS99" s="1489">
        <f t="shared" si="18"/>
        <v>0</v>
      </c>
      <c r="AT99" s="1549"/>
      <c r="AU99" s="1549"/>
      <c r="AV99" s="1549"/>
      <c r="AW99" s="1549"/>
      <c r="AX99" s="1549"/>
      <c r="AY99" s="1549"/>
      <c r="AZ99" s="1549"/>
      <c r="BA99" s="1549"/>
      <c r="BB99" s="1549"/>
      <c r="BC99" s="1324"/>
      <c r="BD99" s="1320" t="s">
        <v>933</v>
      </c>
      <c r="BE99" s="1296"/>
      <c r="BF99" s="1325"/>
    </row>
    <row r="100" spans="1:58" ht="33" customHeight="1" outlineLevel="1" x14ac:dyDescent="0.25">
      <c r="A100" s="1351"/>
      <c r="B100" s="1355" t="s">
        <v>1688</v>
      </c>
      <c r="C100" s="1320"/>
      <c r="D100" s="1320"/>
      <c r="E100" s="1321"/>
      <c r="F100" s="1322"/>
      <c r="G100" s="1552"/>
      <c r="H100" s="1548"/>
      <c r="I100" s="1353"/>
      <c r="J100" s="1354"/>
      <c r="K100" s="1322"/>
      <c r="L100" s="1321"/>
      <c r="M100" s="1321"/>
      <c r="N100" s="1321"/>
      <c r="O100" s="1343" t="s">
        <v>1545</v>
      </c>
      <c r="P100" s="1485"/>
      <c r="Q100" s="1549"/>
      <c r="R100" s="1549"/>
      <c r="S100" s="1549"/>
      <c r="T100" s="1489">
        <f t="shared" si="17"/>
        <v>0</v>
      </c>
      <c r="U100" s="1549"/>
      <c r="V100" s="1549"/>
      <c r="W100" s="1549"/>
      <c r="X100" s="1549">
        <v>1</v>
      </c>
      <c r="Y100" s="1549"/>
      <c r="Z100" s="1549"/>
      <c r="AA100" s="1549"/>
      <c r="AB100" s="1549"/>
      <c r="AC100" s="1550"/>
      <c r="AD100" s="1551"/>
      <c r="AE100" s="1551"/>
      <c r="AF100" s="1551"/>
      <c r="AG100" s="1551"/>
      <c r="AH100" s="1551"/>
      <c r="AI100" s="1551"/>
      <c r="AJ100" s="1551"/>
      <c r="AK100" s="1551"/>
      <c r="AL100" s="1551"/>
      <c r="AM100" s="1551"/>
      <c r="AN100" s="1551"/>
      <c r="AO100" s="1485"/>
      <c r="AP100" s="1549"/>
      <c r="AQ100" s="1549"/>
      <c r="AR100" s="1549"/>
      <c r="AS100" s="1489">
        <f t="shared" si="18"/>
        <v>0</v>
      </c>
      <c r="AT100" s="1549"/>
      <c r="AU100" s="1549"/>
      <c r="AV100" s="1552"/>
      <c r="AW100" s="1549">
        <v>1</v>
      </c>
      <c r="AX100" s="1549"/>
      <c r="AY100" s="1549"/>
      <c r="AZ100" s="1549"/>
      <c r="BA100" s="1549"/>
      <c r="BB100" s="1549"/>
      <c r="BC100" s="1324"/>
      <c r="BD100" s="1320" t="s">
        <v>933</v>
      </c>
      <c r="BE100" s="1296"/>
      <c r="BF100" s="1325"/>
    </row>
    <row r="101" spans="1:58" ht="15.5" outlineLevel="1" x14ac:dyDescent="0.25">
      <c r="A101" s="1351"/>
      <c r="B101" s="1355" t="s">
        <v>1689</v>
      </c>
      <c r="C101" s="1320"/>
      <c r="D101" s="1320"/>
      <c r="E101" s="1321"/>
      <c r="F101" s="1322"/>
      <c r="G101" s="1552"/>
      <c r="H101" s="1548"/>
      <c r="I101" s="1353"/>
      <c r="J101" s="1354"/>
      <c r="K101" s="1322"/>
      <c r="L101" s="1321"/>
      <c r="M101" s="1321"/>
      <c r="N101" s="1321"/>
      <c r="O101" s="1343" t="s">
        <v>1545</v>
      </c>
      <c r="P101" s="1485"/>
      <c r="Q101" s="1549"/>
      <c r="R101" s="1549"/>
      <c r="S101" s="1549"/>
      <c r="T101" s="1489">
        <f t="shared" si="17"/>
        <v>0</v>
      </c>
      <c r="U101" s="1549"/>
      <c r="V101" s="1549"/>
      <c r="W101" s="1549"/>
      <c r="X101" s="1549">
        <v>0.7</v>
      </c>
      <c r="Y101" s="1549"/>
      <c r="Z101" s="1549"/>
      <c r="AA101" s="1549"/>
      <c r="AB101" s="1549"/>
      <c r="AC101" s="1550"/>
      <c r="AD101" s="1551"/>
      <c r="AE101" s="1551"/>
      <c r="AF101" s="1551"/>
      <c r="AG101" s="1551"/>
      <c r="AH101" s="1551"/>
      <c r="AI101" s="1551"/>
      <c r="AJ101" s="1551"/>
      <c r="AK101" s="1551"/>
      <c r="AL101" s="1551"/>
      <c r="AM101" s="1551"/>
      <c r="AN101" s="1551"/>
      <c r="AO101" s="1485"/>
      <c r="AP101" s="1549"/>
      <c r="AQ101" s="1549"/>
      <c r="AR101" s="1549"/>
      <c r="AS101" s="1489">
        <f t="shared" si="18"/>
        <v>0</v>
      </c>
      <c r="AT101" s="1549"/>
      <c r="AU101" s="1549"/>
      <c r="AV101" s="1552"/>
      <c r="AW101" s="1549">
        <v>0.7</v>
      </c>
      <c r="AX101" s="1549"/>
      <c r="AY101" s="1549"/>
      <c r="AZ101" s="1549"/>
      <c r="BA101" s="1549"/>
      <c r="BB101" s="1549"/>
      <c r="BC101" s="1324"/>
      <c r="BD101" s="1320" t="s">
        <v>933</v>
      </c>
      <c r="BE101" s="1296"/>
      <c r="BF101" s="1325"/>
    </row>
    <row r="102" spans="1:58" ht="15.5" outlineLevel="1" x14ac:dyDescent="0.25">
      <c r="A102" s="1351"/>
      <c r="B102" s="1355" t="s">
        <v>1690</v>
      </c>
      <c r="C102" s="1320"/>
      <c r="D102" s="1320"/>
      <c r="E102" s="1321"/>
      <c r="F102" s="1322"/>
      <c r="G102" s="1552"/>
      <c r="H102" s="1548"/>
      <c r="I102" s="1353"/>
      <c r="J102" s="1354"/>
      <c r="K102" s="1322"/>
      <c r="L102" s="1321"/>
      <c r="M102" s="1321"/>
      <c r="N102" s="1321"/>
      <c r="O102" s="1343" t="s">
        <v>1545</v>
      </c>
      <c r="P102" s="1485"/>
      <c r="Q102" s="1549"/>
      <c r="R102" s="1549"/>
      <c r="S102" s="1549"/>
      <c r="T102" s="1489">
        <f t="shared" si="17"/>
        <v>0</v>
      </c>
      <c r="U102" s="1549"/>
      <c r="V102" s="1549"/>
      <c r="W102" s="1549"/>
      <c r="X102" s="1549">
        <v>0.5</v>
      </c>
      <c r="Y102" s="1549"/>
      <c r="Z102" s="1549"/>
      <c r="AA102" s="1549"/>
      <c r="AB102" s="1549"/>
      <c r="AC102" s="1550"/>
      <c r="AD102" s="1551"/>
      <c r="AE102" s="1551"/>
      <c r="AF102" s="1551"/>
      <c r="AG102" s="1551"/>
      <c r="AH102" s="1551"/>
      <c r="AI102" s="1551"/>
      <c r="AJ102" s="1551"/>
      <c r="AK102" s="1551"/>
      <c r="AL102" s="1551"/>
      <c r="AM102" s="1551"/>
      <c r="AN102" s="1551"/>
      <c r="AO102" s="1485"/>
      <c r="AP102" s="1549"/>
      <c r="AQ102" s="1549"/>
      <c r="AR102" s="1549"/>
      <c r="AS102" s="1489">
        <f t="shared" si="18"/>
        <v>0</v>
      </c>
      <c r="AT102" s="1549"/>
      <c r="AU102" s="1549"/>
      <c r="AV102" s="1552"/>
      <c r="AW102" s="1549">
        <v>0.5</v>
      </c>
      <c r="AX102" s="1549"/>
      <c r="AY102" s="1549"/>
      <c r="AZ102" s="1549"/>
      <c r="BA102" s="1549"/>
      <c r="BB102" s="1549"/>
      <c r="BC102" s="1324"/>
      <c r="BD102" s="1320" t="s">
        <v>933</v>
      </c>
      <c r="BE102" s="1296"/>
      <c r="BF102" s="1325"/>
    </row>
    <row r="103" spans="1:58" ht="15.5" outlineLevel="1" x14ac:dyDescent="0.25">
      <c r="A103" s="1351"/>
      <c r="B103" s="1355" t="s">
        <v>1691</v>
      </c>
      <c r="C103" s="1320"/>
      <c r="D103" s="1320"/>
      <c r="E103" s="1321"/>
      <c r="F103" s="1322"/>
      <c r="G103" s="1552"/>
      <c r="H103" s="1548"/>
      <c r="I103" s="1353"/>
      <c r="J103" s="1354"/>
      <c r="K103" s="1322"/>
      <c r="L103" s="1321"/>
      <c r="M103" s="1321"/>
      <c r="N103" s="1321"/>
      <c r="O103" s="1343" t="s">
        <v>1545</v>
      </c>
      <c r="P103" s="1485"/>
      <c r="Q103" s="1549"/>
      <c r="R103" s="1549"/>
      <c r="S103" s="1549"/>
      <c r="T103" s="1489">
        <f t="shared" si="17"/>
        <v>0</v>
      </c>
      <c r="U103" s="1549"/>
      <c r="V103" s="1549"/>
      <c r="W103" s="1549"/>
      <c r="X103" s="1549"/>
      <c r="Y103" s="1549">
        <v>2</v>
      </c>
      <c r="Z103" s="1549"/>
      <c r="AA103" s="1549"/>
      <c r="AB103" s="1549"/>
      <c r="AC103" s="1550"/>
      <c r="AD103" s="1551"/>
      <c r="AE103" s="1551"/>
      <c r="AF103" s="1551"/>
      <c r="AG103" s="1551"/>
      <c r="AH103" s="1551"/>
      <c r="AI103" s="1551"/>
      <c r="AJ103" s="1551"/>
      <c r="AK103" s="1551"/>
      <c r="AL103" s="1551"/>
      <c r="AM103" s="1551"/>
      <c r="AN103" s="1551"/>
      <c r="AO103" s="1485"/>
      <c r="AP103" s="1549"/>
      <c r="AQ103" s="1549"/>
      <c r="AR103" s="1549"/>
      <c r="AS103" s="1489">
        <f t="shared" si="18"/>
        <v>0</v>
      </c>
      <c r="AT103" s="1549"/>
      <c r="AU103" s="1549"/>
      <c r="AV103" s="1552"/>
      <c r="AW103" s="1549"/>
      <c r="AX103" s="1549">
        <v>2</v>
      </c>
      <c r="AY103" s="1549"/>
      <c r="AZ103" s="1549"/>
      <c r="BA103" s="1549"/>
      <c r="BB103" s="1549"/>
      <c r="BC103" s="1324"/>
      <c r="BD103" s="1320" t="s">
        <v>933</v>
      </c>
      <c r="BE103" s="1296"/>
      <c r="BF103" s="1325"/>
    </row>
    <row r="104" spans="1:58" ht="31" outlineLevel="1" x14ac:dyDescent="0.25">
      <c r="A104" s="1351"/>
      <c r="B104" s="1355" t="s">
        <v>1692</v>
      </c>
      <c r="C104" s="1320"/>
      <c r="D104" s="1320"/>
      <c r="E104" s="1321"/>
      <c r="F104" s="1322"/>
      <c r="G104" s="1552"/>
      <c r="H104" s="1548"/>
      <c r="I104" s="1353"/>
      <c r="J104" s="1354"/>
      <c r="K104" s="1322"/>
      <c r="L104" s="1321"/>
      <c r="M104" s="1321"/>
      <c r="N104" s="1321"/>
      <c r="O104" s="1343" t="s">
        <v>1545</v>
      </c>
      <c r="P104" s="1485"/>
      <c r="Q104" s="1549"/>
      <c r="R104" s="1549"/>
      <c r="S104" s="1549"/>
      <c r="T104" s="1489">
        <f t="shared" si="17"/>
        <v>0</v>
      </c>
      <c r="U104" s="1549"/>
      <c r="V104" s="1549"/>
      <c r="W104" s="1549"/>
      <c r="X104" s="1549"/>
      <c r="Y104" s="1549">
        <v>1.5</v>
      </c>
      <c r="Z104" s="1549"/>
      <c r="AA104" s="1549"/>
      <c r="AB104" s="1549"/>
      <c r="AC104" s="1550"/>
      <c r="AD104" s="1551"/>
      <c r="AE104" s="1551"/>
      <c r="AF104" s="1551"/>
      <c r="AG104" s="1551"/>
      <c r="AH104" s="1551"/>
      <c r="AI104" s="1551"/>
      <c r="AJ104" s="1551"/>
      <c r="AK104" s="1551"/>
      <c r="AL104" s="1551"/>
      <c r="AM104" s="1551"/>
      <c r="AN104" s="1551"/>
      <c r="AO104" s="1485"/>
      <c r="AP104" s="1549"/>
      <c r="AQ104" s="1549"/>
      <c r="AR104" s="1549"/>
      <c r="AS104" s="1489">
        <f t="shared" si="18"/>
        <v>0</v>
      </c>
      <c r="AT104" s="1549"/>
      <c r="AU104" s="1549"/>
      <c r="AV104" s="1552"/>
      <c r="AW104" s="1549"/>
      <c r="AX104" s="1549">
        <v>1.5</v>
      </c>
      <c r="AY104" s="1549"/>
      <c r="AZ104" s="1549"/>
      <c r="BA104" s="1549"/>
      <c r="BB104" s="1549"/>
      <c r="BC104" s="1324"/>
      <c r="BD104" s="1320" t="s">
        <v>933</v>
      </c>
      <c r="BE104" s="1296"/>
      <c r="BF104" s="1325"/>
    </row>
    <row r="105" spans="1:58" ht="31" outlineLevel="1" x14ac:dyDescent="0.25">
      <c r="A105" s="1351"/>
      <c r="B105" s="1355" t="s">
        <v>1693</v>
      </c>
      <c r="C105" s="1320"/>
      <c r="D105" s="1320"/>
      <c r="E105" s="1321"/>
      <c r="F105" s="1322"/>
      <c r="G105" s="1552"/>
      <c r="H105" s="1548"/>
      <c r="I105" s="1353"/>
      <c r="J105" s="1354"/>
      <c r="K105" s="1322"/>
      <c r="L105" s="1321"/>
      <c r="M105" s="1321"/>
      <c r="N105" s="1321"/>
      <c r="O105" s="1343" t="s">
        <v>1545</v>
      </c>
      <c r="P105" s="1485"/>
      <c r="Q105" s="1549"/>
      <c r="R105" s="1549"/>
      <c r="S105" s="1549"/>
      <c r="T105" s="1489">
        <f t="shared" si="17"/>
        <v>0</v>
      </c>
      <c r="U105" s="1549"/>
      <c r="V105" s="1549"/>
      <c r="W105" s="1549"/>
      <c r="X105" s="1549"/>
      <c r="Y105" s="1549">
        <v>3</v>
      </c>
      <c r="Z105" s="1549"/>
      <c r="AA105" s="1549"/>
      <c r="AB105" s="1549"/>
      <c r="AC105" s="1550"/>
      <c r="AD105" s="1551"/>
      <c r="AE105" s="1551"/>
      <c r="AF105" s="1551"/>
      <c r="AG105" s="1551"/>
      <c r="AH105" s="1551"/>
      <c r="AI105" s="1551"/>
      <c r="AJ105" s="1551"/>
      <c r="AK105" s="1551"/>
      <c r="AL105" s="1551"/>
      <c r="AM105" s="1551"/>
      <c r="AN105" s="1551"/>
      <c r="AO105" s="1485"/>
      <c r="AP105" s="1549"/>
      <c r="AQ105" s="1549"/>
      <c r="AR105" s="1549"/>
      <c r="AS105" s="1489">
        <f t="shared" si="18"/>
        <v>0</v>
      </c>
      <c r="AT105" s="1549"/>
      <c r="AU105" s="1549"/>
      <c r="AV105" s="1552"/>
      <c r="AW105" s="1549"/>
      <c r="AX105" s="1549">
        <v>3</v>
      </c>
      <c r="AY105" s="1549"/>
      <c r="AZ105" s="1549"/>
      <c r="BA105" s="1549"/>
      <c r="BB105" s="1549"/>
      <c r="BC105" s="1324"/>
      <c r="BD105" s="1320" t="s">
        <v>933</v>
      </c>
      <c r="BE105" s="1296"/>
      <c r="BF105" s="1325"/>
    </row>
    <row r="106" spans="1:58" ht="31" outlineLevel="1" x14ac:dyDescent="0.25">
      <c r="A106" s="1351"/>
      <c r="B106" s="1355" t="s">
        <v>1694</v>
      </c>
      <c r="C106" s="1320"/>
      <c r="D106" s="1320"/>
      <c r="E106" s="1321"/>
      <c r="F106" s="1322"/>
      <c r="G106" s="1552"/>
      <c r="H106" s="1548"/>
      <c r="I106" s="1353"/>
      <c r="J106" s="1354"/>
      <c r="K106" s="1322"/>
      <c r="L106" s="1321"/>
      <c r="M106" s="1321"/>
      <c r="N106" s="1321"/>
      <c r="O106" s="1343" t="s">
        <v>1545</v>
      </c>
      <c r="P106" s="1485"/>
      <c r="Q106" s="1549"/>
      <c r="R106" s="1549"/>
      <c r="S106" s="1549"/>
      <c r="T106" s="1489">
        <f t="shared" si="17"/>
        <v>0</v>
      </c>
      <c r="U106" s="1549"/>
      <c r="V106" s="1549"/>
      <c r="W106" s="1549"/>
      <c r="X106" s="1549"/>
      <c r="Y106" s="1549">
        <v>1</v>
      </c>
      <c r="Z106" s="1549"/>
      <c r="AA106" s="1549"/>
      <c r="AB106" s="1549"/>
      <c r="AC106" s="1550"/>
      <c r="AD106" s="1551"/>
      <c r="AE106" s="1551"/>
      <c r="AF106" s="1551"/>
      <c r="AG106" s="1551"/>
      <c r="AH106" s="1551"/>
      <c r="AI106" s="1551"/>
      <c r="AJ106" s="1551"/>
      <c r="AK106" s="1551"/>
      <c r="AL106" s="1551"/>
      <c r="AM106" s="1551"/>
      <c r="AN106" s="1551"/>
      <c r="AO106" s="1485"/>
      <c r="AP106" s="1549"/>
      <c r="AQ106" s="1549"/>
      <c r="AR106" s="1549"/>
      <c r="AS106" s="1489">
        <f t="shared" si="18"/>
        <v>0</v>
      </c>
      <c r="AT106" s="1549"/>
      <c r="AU106" s="1549"/>
      <c r="AV106" s="1552"/>
      <c r="AW106" s="1549"/>
      <c r="AX106" s="1549">
        <v>1</v>
      </c>
      <c r="AY106" s="1549"/>
      <c r="AZ106" s="1549"/>
      <c r="BA106" s="1549"/>
      <c r="BB106" s="1549"/>
      <c r="BC106" s="1324"/>
      <c r="BD106" s="1320" t="s">
        <v>933</v>
      </c>
      <c r="BE106" s="1296"/>
      <c r="BF106" s="1325"/>
    </row>
    <row r="107" spans="1:58" ht="31" outlineLevel="1" x14ac:dyDescent="0.25">
      <c r="A107" s="1351"/>
      <c r="B107" s="1355" t="s">
        <v>1695</v>
      </c>
      <c r="C107" s="1320"/>
      <c r="D107" s="1320"/>
      <c r="E107" s="1321"/>
      <c r="F107" s="1322"/>
      <c r="G107" s="1552"/>
      <c r="H107" s="1548"/>
      <c r="I107" s="1353"/>
      <c r="J107" s="1354"/>
      <c r="K107" s="1322"/>
      <c r="L107" s="1321"/>
      <c r="M107" s="1321"/>
      <c r="N107" s="1321"/>
      <c r="O107" s="1343" t="s">
        <v>1545</v>
      </c>
      <c r="P107" s="1485"/>
      <c r="Q107" s="1549"/>
      <c r="R107" s="1549"/>
      <c r="S107" s="1549"/>
      <c r="T107" s="1489">
        <f t="shared" si="17"/>
        <v>0</v>
      </c>
      <c r="U107" s="1549"/>
      <c r="V107" s="1549"/>
      <c r="W107" s="1549"/>
      <c r="X107" s="1549"/>
      <c r="Y107" s="1549">
        <v>1</v>
      </c>
      <c r="Z107" s="1549"/>
      <c r="AA107" s="1549"/>
      <c r="AB107" s="1549"/>
      <c r="AC107" s="1550"/>
      <c r="AD107" s="1551"/>
      <c r="AE107" s="1551"/>
      <c r="AF107" s="1551"/>
      <c r="AG107" s="1551"/>
      <c r="AH107" s="1551"/>
      <c r="AI107" s="1551"/>
      <c r="AJ107" s="1551"/>
      <c r="AK107" s="1551"/>
      <c r="AL107" s="1551"/>
      <c r="AM107" s="1551"/>
      <c r="AN107" s="1551"/>
      <c r="AO107" s="1485"/>
      <c r="AP107" s="1549"/>
      <c r="AQ107" s="1549"/>
      <c r="AR107" s="1549"/>
      <c r="AS107" s="1489">
        <f t="shared" si="18"/>
        <v>0</v>
      </c>
      <c r="AT107" s="1549"/>
      <c r="AU107" s="1549"/>
      <c r="AV107" s="1552"/>
      <c r="AW107" s="1549"/>
      <c r="AX107" s="1549">
        <v>1</v>
      </c>
      <c r="AY107" s="1549"/>
      <c r="AZ107" s="1549"/>
      <c r="BA107" s="1549"/>
      <c r="BB107" s="1549"/>
      <c r="BC107" s="1324"/>
      <c r="BD107" s="1320" t="s">
        <v>933</v>
      </c>
      <c r="BE107" s="1296"/>
      <c r="BF107" s="1325"/>
    </row>
    <row r="108" spans="1:58" ht="31" outlineLevel="1" x14ac:dyDescent="0.25">
      <c r="A108" s="1351"/>
      <c r="B108" s="1355" t="s">
        <v>1696</v>
      </c>
      <c r="C108" s="1320"/>
      <c r="D108" s="1320"/>
      <c r="E108" s="1321"/>
      <c r="F108" s="1322"/>
      <c r="G108" s="1552"/>
      <c r="H108" s="1548"/>
      <c r="I108" s="1353"/>
      <c r="J108" s="1354"/>
      <c r="K108" s="1322"/>
      <c r="L108" s="1321"/>
      <c r="M108" s="1321"/>
      <c r="N108" s="1321"/>
      <c r="O108" s="1343" t="s">
        <v>1545</v>
      </c>
      <c r="P108" s="1485"/>
      <c r="Q108" s="1549"/>
      <c r="R108" s="1549"/>
      <c r="S108" s="1549"/>
      <c r="T108" s="1489">
        <f t="shared" si="17"/>
        <v>0</v>
      </c>
      <c r="U108" s="1549"/>
      <c r="V108" s="1549"/>
      <c r="W108" s="1549"/>
      <c r="X108" s="1549"/>
      <c r="Y108" s="1549">
        <v>6</v>
      </c>
      <c r="Z108" s="1549"/>
      <c r="AA108" s="1549"/>
      <c r="AB108" s="1549"/>
      <c r="AC108" s="1550"/>
      <c r="AD108" s="1551"/>
      <c r="AE108" s="1551"/>
      <c r="AF108" s="1551"/>
      <c r="AG108" s="1551"/>
      <c r="AH108" s="1551"/>
      <c r="AI108" s="1551"/>
      <c r="AJ108" s="1551"/>
      <c r="AK108" s="1551"/>
      <c r="AL108" s="1551"/>
      <c r="AM108" s="1551"/>
      <c r="AN108" s="1551"/>
      <c r="AO108" s="1485"/>
      <c r="AP108" s="1549"/>
      <c r="AQ108" s="1549"/>
      <c r="AR108" s="1549"/>
      <c r="AS108" s="1489">
        <f t="shared" si="18"/>
        <v>0</v>
      </c>
      <c r="AT108" s="1549"/>
      <c r="AU108" s="1549"/>
      <c r="AV108" s="1549"/>
      <c r="AW108" s="1549"/>
      <c r="AX108" s="1549">
        <v>6</v>
      </c>
      <c r="AY108" s="1549"/>
      <c r="AZ108" s="1549"/>
      <c r="BA108" s="1549"/>
      <c r="BB108" s="1549"/>
      <c r="BC108" s="1324"/>
      <c r="BD108" s="1320" t="s">
        <v>933</v>
      </c>
      <c r="BE108" s="1296"/>
      <c r="BF108" s="1325"/>
    </row>
    <row r="109" spans="1:58" ht="15.5" outlineLevel="1" x14ac:dyDescent="0.25">
      <c r="A109" s="1351"/>
      <c r="B109" s="1355" t="s">
        <v>1697</v>
      </c>
      <c r="C109" s="1320"/>
      <c r="D109" s="1320"/>
      <c r="E109" s="1321"/>
      <c r="F109" s="1322"/>
      <c r="G109" s="1552"/>
      <c r="H109" s="1548"/>
      <c r="I109" s="1353"/>
      <c r="J109" s="1354"/>
      <c r="K109" s="1322"/>
      <c r="L109" s="1321"/>
      <c r="M109" s="1321"/>
      <c r="N109" s="1321"/>
      <c r="O109" s="1343" t="s">
        <v>1545</v>
      </c>
      <c r="P109" s="1485"/>
      <c r="Q109" s="1549"/>
      <c r="R109" s="1549"/>
      <c r="S109" s="1549"/>
      <c r="T109" s="1489">
        <f t="shared" si="17"/>
        <v>0</v>
      </c>
      <c r="U109" s="1549"/>
      <c r="V109" s="1549"/>
      <c r="W109" s="1549"/>
      <c r="X109" s="1549">
        <v>0.03</v>
      </c>
      <c r="Y109" s="1549"/>
      <c r="Z109" s="1549"/>
      <c r="AA109" s="1549"/>
      <c r="AB109" s="1549"/>
      <c r="AC109" s="1550"/>
      <c r="AD109" s="1551"/>
      <c r="AE109" s="1551"/>
      <c r="AF109" s="1551"/>
      <c r="AG109" s="1551"/>
      <c r="AH109" s="1551"/>
      <c r="AI109" s="1551"/>
      <c r="AJ109" s="1551"/>
      <c r="AK109" s="1551"/>
      <c r="AL109" s="1551"/>
      <c r="AM109" s="1551"/>
      <c r="AN109" s="1551"/>
      <c r="AO109" s="1485"/>
      <c r="AP109" s="1549"/>
      <c r="AQ109" s="1549"/>
      <c r="AR109" s="1549"/>
      <c r="AS109" s="1489">
        <f t="shared" si="18"/>
        <v>0</v>
      </c>
      <c r="AT109" s="1549"/>
      <c r="AU109" s="1549"/>
      <c r="AV109" s="1549"/>
      <c r="AW109" s="1549">
        <v>0.03</v>
      </c>
      <c r="AX109" s="1549"/>
      <c r="AY109" s="1549"/>
      <c r="AZ109" s="1549"/>
      <c r="BA109" s="1549"/>
      <c r="BB109" s="1549"/>
      <c r="BC109" s="1324"/>
      <c r="BD109" s="1320" t="s">
        <v>933</v>
      </c>
      <c r="BE109" s="1296"/>
      <c r="BF109" s="1325"/>
    </row>
    <row r="110" spans="1:58" ht="15.5" outlineLevel="1" x14ac:dyDescent="0.25">
      <c r="A110" s="1351"/>
      <c r="B110" s="1355" t="s">
        <v>1698</v>
      </c>
      <c r="C110" s="1320"/>
      <c r="D110" s="1320"/>
      <c r="E110" s="1321"/>
      <c r="F110" s="1322"/>
      <c r="G110" s="1552"/>
      <c r="H110" s="1548"/>
      <c r="I110" s="1353"/>
      <c r="J110" s="1354"/>
      <c r="K110" s="1322"/>
      <c r="L110" s="1321"/>
      <c r="M110" s="1321"/>
      <c r="N110" s="1321"/>
      <c r="O110" s="1343" t="s">
        <v>1545</v>
      </c>
      <c r="P110" s="1485"/>
      <c r="Q110" s="1549"/>
      <c r="R110" s="1549"/>
      <c r="S110" s="1549"/>
      <c r="T110" s="1489">
        <f t="shared" si="17"/>
        <v>0</v>
      </c>
      <c r="U110" s="1549"/>
      <c r="V110" s="1549"/>
      <c r="W110" s="1549"/>
      <c r="X110" s="1549">
        <v>0.05</v>
      </c>
      <c r="Y110" s="1549"/>
      <c r="Z110" s="1549"/>
      <c r="AA110" s="1549"/>
      <c r="AB110" s="1549"/>
      <c r="AC110" s="1550"/>
      <c r="AD110" s="1551"/>
      <c r="AE110" s="1551"/>
      <c r="AF110" s="1551"/>
      <c r="AG110" s="1551"/>
      <c r="AH110" s="1551"/>
      <c r="AI110" s="1551"/>
      <c r="AJ110" s="1551"/>
      <c r="AK110" s="1551"/>
      <c r="AL110" s="1551"/>
      <c r="AM110" s="1551"/>
      <c r="AN110" s="1551"/>
      <c r="AO110" s="1485"/>
      <c r="AP110" s="1549"/>
      <c r="AQ110" s="1549"/>
      <c r="AR110" s="1549"/>
      <c r="AS110" s="1489">
        <f t="shared" si="18"/>
        <v>0</v>
      </c>
      <c r="AT110" s="1549"/>
      <c r="AU110" s="1549"/>
      <c r="AV110" s="1549"/>
      <c r="AW110" s="1549">
        <v>0.05</v>
      </c>
      <c r="AX110" s="1549"/>
      <c r="AY110" s="1549"/>
      <c r="AZ110" s="1549"/>
      <c r="BA110" s="1549"/>
      <c r="BB110" s="1549"/>
      <c r="BC110" s="1324"/>
      <c r="BD110" s="1320" t="s">
        <v>933</v>
      </c>
      <c r="BE110" s="1296"/>
      <c r="BF110" s="1325"/>
    </row>
    <row r="111" spans="1:58" ht="15.5" outlineLevel="1" x14ac:dyDescent="0.25">
      <c r="A111" s="1351"/>
      <c r="B111" s="1355" t="s">
        <v>1699</v>
      </c>
      <c r="C111" s="1320"/>
      <c r="D111" s="1320"/>
      <c r="E111" s="1321"/>
      <c r="F111" s="1322"/>
      <c r="G111" s="1552"/>
      <c r="H111" s="1548"/>
      <c r="I111" s="1353"/>
      <c r="J111" s="1354"/>
      <c r="K111" s="1322"/>
      <c r="L111" s="1321"/>
      <c r="M111" s="1321"/>
      <c r="N111" s="1321"/>
      <c r="O111" s="1343" t="s">
        <v>1545</v>
      </c>
      <c r="P111" s="1485"/>
      <c r="Q111" s="1549"/>
      <c r="R111" s="1549"/>
      <c r="S111" s="1549"/>
      <c r="T111" s="1489">
        <f t="shared" si="17"/>
        <v>0</v>
      </c>
      <c r="U111" s="1549"/>
      <c r="V111" s="1549"/>
      <c r="W111" s="1549"/>
      <c r="X111" s="1549">
        <v>0.01</v>
      </c>
      <c r="Y111" s="1549"/>
      <c r="Z111" s="1549"/>
      <c r="AA111" s="1549"/>
      <c r="AB111" s="1549"/>
      <c r="AC111" s="1550"/>
      <c r="AD111" s="1551"/>
      <c r="AE111" s="1551"/>
      <c r="AF111" s="1551"/>
      <c r="AG111" s="1551"/>
      <c r="AH111" s="1551"/>
      <c r="AI111" s="1551"/>
      <c r="AJ111" s="1551"/>
      <c r="AK111" s="1551"/>
      <c r="AL111" s="1551"/>
      <c r="AM111" s="1551"/>
      <c r="AN111" s="1551"/>
      <c r="AO111" s="1485"/>
      <c r="AP111" s="1549"/>
      <c r="AQ111" s="1549"/>
      <c r="AR111" s="1549"/>
      <c r="AS111" s="1489">
        <f t="shared" si="18"/>
        <v>0</v>
      </c>
      <c r="AT111" s="1549"/>
      <c r="AU111" s="1549"/>
      <c r="AV111" s="1549"/>
      <c r="AW111" s="1549">
        <v>0.01</v>
      </c>
      <c r="AX111" s="1549"/>
      <c r="AY111" s="1549"/>
      <c r="AZ111" s="1549"/>
      <c r="BA111" s="1549"/>
      <c r="BB111" s="1549"/>
      <c r="BC111" s="1324"/>
      <c r="BD111" s="1320" t="s">
        <v>933</v>
      </c>
      <c r="BE111" s="1296"/>
      <c r="BF111" s="1325"/>
    </row>
    <row r="112" spans="1:58" ht="15.5" outlineLevel="1" x14ac:dyDescent="0.25">
      <c r="A112" s="1351"/>
      <c r="B112" s="1355" t="s">
        <v>1700</v>
      </c>
      <c r="C112" s="1320"/>
      <c r="D112" s="1320"/>
      <c r="E112" s="1321"/>
      <c r="F112" s="1322"/>
      <c r="G112" s="1552"/>
      <c r="H112" s="1548"/>
      <c r="I112" s="1353"/>
      <c r="J112" s="1354"/>
      <c r="K112" s="1322"/>
      <c r="L112" s="1321"/>
      <c r="M112" s="1321"/>
      <c r="N112" s="1321"/>
      <c r="O112" s="1343" t="s">
        <v>1545</v>
      </c>
      <c r="P112" s="1485"/>
      <c r="Q112" s="1549"/>
      <c r="R112" s="1549"/>
      <c r="S112" s="1549"/>
      <c r="T112" s="1489">
        <f t="shared" si="17"/>
        <v>0</v>
      </c>
      <c r="U112" s="1549"/>
      <c r="V112" s="1549"/>
      <c r="W112" s="1549"/>
      <c r="X112" s="1549">
        <v>0.2</v>
      </c>
      <c r="Y112" s="1549"/>
      <c r="Z112" s="1549"/>
      <c r="AA112" s="1549"/>
      <c r="AB112" s="1549"/>
      <c r="AC112" s="1550"/>
      <c r="AD112" s="1551"/>
      <c r="AE112" s="1551"/>
      <c r="AF112" s="1551"/>
      <c r="AG112" s="1551"/>
      <c r="AH112" s="1551"/>
      <c r="AI112" s="1551"/>
      <c r="AJ112" s="1551"/>
      <c r="AK112" s="1551"/>
      <c r="AL112" s="1551"/>
      <c r="AM112" s="1551"/>
      <c r="AN112" s="1551"/>
      <c r="AO112" s="1485"/>
      <c r="AP112" s="1549"/>
      <c r="AQ112" s="1549"/>
      <c r="AR112" s="1549"/>
      <c r="AS112" s="1489">
        <f t="shared" si="18"/>
        <v>0</v>
      </c>
      <c r="AT112" s="1549"/>
      <c r="AU112" s="1549"/>
      <c r="AV112" s="1549"/>
      <c r="AW112" s="1549">
        <v>0.2</v>
      </c>
      <c r="AX112" s="1549"/>
      <c r="AY112" s="1549"/>
      <c r="AZ112" s="1549"/>
      <c r="BA112" s="1549"/>
      <c r="BB112" s="1549"/>
      <c r="BC112" s="1324"/>
      <c r="BD112" s="1320" t="s">
        <v>933</v>
      </c>
      <c r="BE112" s="1296"/>
      <c r="BF112" s="1325"/>
    </row>
    <row r="113" spans="1:58" ht="15.5" outlineLevel="1" x14ac:dyDescent="0.25">
      <c r="A113" s="1351"/>
      <c r="B113" s="1355" t="s">
        <v>1701</v>
      </c>
      <c r="C113" s="1320"/>
      <c r="D113" s="1320"/>
      <c r="E113" s="1321"/>
      <c r="F113" s="1322"/>
      <c r="G113" s="1552"/>
      <c r="H113" s="1548"/>
      <c r="I113" s="1353"/>
      <c r="J113" s="1354"/>
      <c r="K113" s="1322"/>
      <c r="L113" s="1321"/>
      <c r="M113" s="1321"/>
      <c r="N113" s="1321"/>
      <c r="O113" s="1343" t="s">
        <v>1545</v>
      </c>
      <c r="P113" s="1485"/>
      <c r="Q113" s="1549"/>
      <c r="R113" s="1549"/>
      <c r="S113" s="1549"/>
      <c r="T113" s="1489">
        <f t="shared" si="17"/>
        <v>0</v>
      </c>
      <c r="U113" s="1549"/>
      <c r="V113" s="1549"/>
      <c r="W113" s="1549"/>
      <c r="X113" s="1549">
        <v>0.4</v>
      </c>
      <c r="Y113" s="1549"/>
      <c r="Z113" s="1549"/>
      <c r="AA113" s="1549"/>
      <c r="AB113" s="1549"/>
      <c r="AC113" s="1550"/>
      <c r="AD113" s="1551"/>
      <c r="AE113" s="1551"/>
      <c r="AF113" s="1551"/>
      <c r="AG113" s="1551"/>
      <c r="AH113" s="1551"/>
      <c r="AI113" s="1551"/>
      <c r="AJ113" s="1551"/>
      <c r="AK113" s="1551"/>
      <c r="AL113" s="1551"/>
      <c r="AM113" s="1551"/>
      <c r="AN113" s="1551"/>
      <c r="AO113" s="1485"/>
      <c r="AP113" s="1549"/>
      <c r="AQ113" s="1549"/>
      <c r="AR113" s="1549"/>
      <c r="AS113" s="1489">
        <f t="shared" si="18"/>
        <v>0</v>
      </c>
      <c r="AT113" s="1549"/>
      <c r="AU113" s="1549"/>
      <c r="AV113" s="1549"/>
      <c r="AW113" s="1549">
        <v>0.4</v>
      </c>
      <c r="AX113" s="1549"/>
      <c r="AY113" s="1549"/>
      <c r="AZ113" s="1549"/>
      <c r="BA113" s="1549"/>
      <c r="BB113" s="1549"/>
      <c r="BC113" s="1324"/>
      <c r="BD113" s="1320" t="s">
        <v>933</v>
      </c>
      <c r="BE113" s="1296"/>
      <c r="BF113" s="1325"/>
    </row>
    <row r="114" spans="1:58" ht="15.5" outlineLevel="1" x14ac:dyDescent="0.25">
      <c r="A114" s="1351"/>
      <c r="B114" s="1355" t="s">
        <v>1702</v>
      </c>
      <c r="C114" s="1320"/>
      <c r="D114" s="1320"/>
      <c r="E114" s="1321"/>
      <c r="F114" s="1322"/>
      <c r="G114" s="1552"/>
      <c r="H114" s="1548"/>
      <c r="I114" s="1353"/>
      <c r="J114" s="1354"/>
      <c r="K114" s="1322"/>
      <c r="L114" s="1321"/>
      <c r="M114" s="1321"/>
      <c r="N114" s="1321"/>
      <c r="O114" s="1343" t="s">
        <v>1545</v>
      </c>
      <c r="P114" s="1485"/>
      <c r="Q114" s="1549"/>
      <c r="R114" s="1549"/>
      <c r="S114" s="1549"/>
      <c r="T114" s="1489">
        <f t="shared" si="17"/>
        <v>0</v>
      </c>
      <c r="U114" s="1549"/>
      <c r="V114" s="1549"/>
      <c r="W114" s="1549"/>
      <c r="X114" s="1549"/>
      <c r="Y114" s="1549"/>
      <c r="Z114" s="1549"/>
      <c r="AA114" s="1549"/>
      <c r="AB114" s="1549">
        <v>4.8</v>
      </c>
      <c r="AC114" s="1550"/>
      <c r="AD114" s="1551"/>
      <c r="AE114" s="1551"/>
      <c r="AF114" s="1551"/>
      <c r="AG114" s="1551"/>
      <c r="AH114" s="1551"/>
      <c r="AI114" s="1551"/>
      <c r="AJ114" s="1551"/>
      <c r="AK114" s="1551"/>
      <c r="AL114" s="1551"/>
      <c r="AM114" s="1551"/>
      <c r="AN114" s="1551"/>
      <c r="AO114" s="1485"/>
      <c r="AP114" s="1549"/>
      <c r="AQ114" s="1549"/>
      <c r="AR114" s="1549"/>
      <c r="AS114" s="1489">
        <f t="shared" si="18"/>
        <v>0</v>
      </c>
      <c r="AT114" s="1549"/>
      <c r="AU114" s="1549"/>
      <c r="AV114" s="1549"/>
      <c r="AW114" s="1549"/>
      <c r="AX114" s="1549"/>
      <c r="AY114" s="1549"/>
      <c r="AZ114" s="1549"/>
      <c r="BA114" s="1549">
        <v>4.8</v>
      </c>
      <c r="BB114" s="1549"/>
      <c r="BC114" s="1324"/>
      <c r="BD114" s="1320" t="s">
        <v>933</v>
      </c>
      <c r="BE114" s="1296"/>
      <c r="BF114" s="1325"/>
    </row>
    <row r="115" spans="1:58" ht="15.5" outlineLevel="1" x14ac:dyDescent="0.25">
      <c r="A115" s="1351"/>
      <c r="B115" s="1355" t="s">
        <v>1703</v>
      </c>
      <c r="C115" s="1320"/>
      <c r="D115" s="1320"/>
      <c r="E115" s="1321"/>
      <c r="F115" s="1322"/>
      <c r="G115" s="1552"/>
      <c r="H115" s="1548"/>
      <c r="I115" s="1353"/>
      <c r="J115" s="1354"/>
      <c r="K115" s="1322"/>
      <c r="L115" s="1321"/>
      <c r="M115" s="1321"/>
      <c r="N115" s="1321"/>
      <c r="O115" s="1343" t="s">
        <v>1545</v>
      </c>
      <c r="P115" s="1485"/>
      <c r="Q115" s="1549"/>
      <c r="R115" s="1549"/>
      <c r="S115" s="1549"/>
      <c r="T115" s="1489">
        <f t="shared" si="17"/>
        <v>0</v>
      </c>
      <c r="U115" s="1549"/>
      <c r="V115" s="1549"/>
      <c r="W115" s="1549"/>
      <c r="X115" s="1549">
        <v>0.5</v>
      </c>
      <c r="Y115" s="1549"/>
      <c r="Z115" s="1549"/>
      <c r="AA115" s="1549"/>
      <c r="AB115" s="1549"/>
      <c r="AC115" s="1550"/>
      <c r="AD115" s="1551"/>
      <c r="AE115" s="1551"/>
      <c r="AF115" s="1551"/>
      <c r="AG115" s="1551"/>
      <c r="AH115" s="1551"/>
      <c r="AI115" s="1551"/>
      <c r="AJ115" s="1551"/>
      <c r="AK115" s="1551"/>
      <c r="AL115" s="1551"/>
      <c r="AM115" s="1551"/>
      <c r="AN115" s="1551"/>
      <c r="AO115" s="1485"/>
      <c r="AP115" s="1549"/>
      <c r="AQ115" s="1549"/>
      <c r="AR115" s="1549"/>
      <c r="AS115" s="1489">
        <f t="shared" si="18"/>
        <v>0</v>
      </c>
      <c r="AT115" s="1549"/>
      <c r="AU115" s="1549"/>
      <c r="AV115" s="1549"/>
      <c r="AW115" s="1549">
        <v>0.5</v>
      </c>
      <c r="AX115" s="1549"/>
      <c r="AY115" s="1549"/>
      <c r="AZ115" s="1549"/>
      <c r="BA115" s="1549"/>
      <c r="BB115" s="1549"/>
      <c r="BC115" s="1324"/>
      <c r="BD115" s="1320" t="s">
        <v>933</v>
      </c>
      <c r="BE115" s="1296"/>
      <c r="BF115" s="1325"/>
    </row>
    <row r="116" spans="1:58" ht="46.5" outlineLevel="1" x14ac:dyDescent="0.25">
      <c r="A116" s="1351"/>
      <c r="B116" s="1355" t="s">
        <v>1704</v>
      </c>
      <c r="C116" s="1320"/>
      <c r="D116" s="1320"/>
      <c r="E116" s="1321"/>
      <c r="F116" s="1322"/>
      <c r="G116" s="1552"/>
      <c r="H116" s="1548"/>
      <c r="I116" s="1353"/>
      <c r="J116" s="1354"/>
      <c r="K116" s="1322"/>
      <c r="L116" s="1321"/>
      <c r="M116" s="1321"/>
      <c r="N116" s="1321"/>
      <c r="O116" s="1343" t="s">
        <v>1545</v>
      </c>
      <c r="P116" s="1485"/>
      <c r="Q116" s="1549"/>
      <c r="R116" s="1549"/>
      <c r="S116" s="1549"/>
      <c r="T116" s="1489">
        <f t="shared" si="17"/>
        <v>0</v>
      </c>
      <c r="U116" s="1549"/>
      <c r="V116" s="1549"/>
      <c r="W116" s="1549"/>
      <c r="X116" s="1549">
        <v>0.6</v>
      </c>
      <c r="Y116" s="1549"/>
      <c r="Z116" s="1549"/>
      <c r="AA116" s="1549"/>
      <c r="AB116" s="1549"/>
      <c r="AC116" s="1550"/>
      <c r="AD116" s="1551"/>
      <c r="AE116" s="1551"/>
      <c r="AF116" s="1551"/>
      <c r="AG116" s="1551"/>
      <c r="AH116" s="1551"/>
      <c r="AI116" s="1551"/>
      <c r="AJ116" s="1551"/>
      <c r="AK116" s="1551"/>
      <c r="AL116" s="1551"/>
      <c r="AM116" s="1551"/>
      <c r="AN116" s="1551"/>
      <c r="AO116" s="1485"/>
      <c r="AP116" s="1549"/>
      <c r="AQ116" s="1549"/>
      <c r="AR116" s="1549"/>
      <c r="AS116" s="1489">
        <f t="shared" si="18"/>
        <v>0</v>
      </c>
      <c r="AT116" s="1549"/>
      <c r="AU116" s="1549"/>
      <c r="AW116" s="1549">
        <v>0.6</v>
      </c>
      <c r="AX116" s="1549"/>
      <c r="AY116" s="1549"/>
      <c r="AZ116" s="1549"/>
      <c r="BA116" s="1549"/>
      <c r="BB116" s="1549"/>
      <c r="BC116" s="1324"/>
      <c r="BD116" s="1320" t="s">
        <v>933</v>
      </c>
      <c r="BE116" s="1296"/>
      <c r="BF116" s="1325"/>
    </row>
    <row r="117" spans="1:58" ht="31" outlineLevel="1" x14ac:dyDescent="0.25">
      <c r="A117" s="1351"/>
      <c r="B117" s="1355" t="s">
        <v>1705</v>
      </c>
      <c r="C117" s="1320"/>
      <c r="D117" s="1320"/>
      <c r="E117" s="1321"/>
      <c r="F117" s="1322"/>
      <c r="G117" s="1552"/>
      <c r="H117" s="1548"/>
      <c r="I117" s="1353"/>
      <c r="J117" s="1354"/>
      <c r="K117" s="1322"/>
      <c r="L117" s="1321"/>
      <c r="M117" s="1321"/>
      <c r="N117" s="1321"/>
      <c r="O117" s="1343" t="s">
        <v>1545</v>
      </c>
      <c r="P117" s="1485"/>
      <c r="Q117" s="1549"/>
      <c r="R117" s="1549"/>
      <c r="S117" s="1549"/>
      <c r="T117" s="1489">
        <f t="shared" si="17"/>
        <v>0</v>
      </c>
      <c r="U117" s="1549"/>
      <c r="V117" s="1549"/>
      <c r="W117" s="1549"/>
      <c r="X117" s="1549">
        <v>0.2</v>
      </c>
      <c r="Y117" s="1549"/>
      <c r="Z117" s="1549"/>
      <c r="AA117" s="1549"/>
      <c r="AB117" s="1549"/>
      <c r="AC117" s="1550"/>
      <c r="AD117" s="1551"/>
      <c r="AE117" s="1551"/>
      <c r="AF117" s="1551"/>
      <c r="AG117" s="1551"/>
      <c r="AH117" s="1551"/>
      <c r="AI117" s="1551"/>
      <c r="AJ117" s="1551"/>
      <c r="AK117" s="1551"/>
      <c r="AL117" s="1551"/>
      <c r="AM117" s="1551"/>
      <c r="AN117" s="1551"/>
      <c r="AO117" s="1485"/>
      <c r="AP117" s="1549"/>
      <c r="AQ117" s="1549"/>
      <c r="AR117" s="1549"/>
      <c r="AS117" s="1489">
        <f t="shared" si="18"/>
        <v>0</v>
      </c>
      <c r="AT117" s="1549"/>
      <c r="AU117" s="1549"/>
      <c r="AV117" s="1549"/>
      <c r="AW117" s="1549">
        <v>0.2</v>
      </c>
      <c r="AX117" s="1549"/>
      <c r="AY117" s="1549"/>
      <c r="AZ117" s="1549"/>
      <c r="BA117" s="1549"/>
      <c r="BB117" s="1549"/>
      <c r="BC117" s="1324" t="s">
        <v>1706</v>
      </c>
      <c r="BD117" s="1320" t="s">
        <v>933</v>
      </c>
      <c r="BE117" s="1296"/>
      <c r="BF117" s="1325"/>
    </row>
    <row r="118" spans="1:58" ht="46.5" outlineLevel="1" x14ac:dyDescent="0.25">
      <c r="A118" s="1351"/>
      <c r="B118" s="1355" t="s">
        <v>1707</v>
      </c>
      <c r="C118" s="1320"/>
      <c r="D118" s="1320"/>
      <c r="E118" s="1321"/>
      <c r="F118" s="1322"/>
      <c r="G118" s="1552"/>
      <c r="H118" s="1548"/>
      <c r="I118" s="1353"/>
      <c r="J118" s="1354"/>
      <c r="K118" s="1322"/>
      <c r="L118" s="1321"/>
      <c r="M118" s="1321"/>
      <c r="N118" s="1321"/>
      <c r="O118" s="1343" t="s">
        <v>1545</v>
      </c>
      <c r="P118" s="1485"/>
      <c r="Q118" s="1549"/>
      <c r="R118" s="1549"/>
      <c r="S118" s="1549"/>
      <c r="T118" s="1489">
        <f t="shared" si="17"/>
        <v>0</v>
      </c>
      <c r="U118" s="1549"/>
      <c r="V118" s="1549"/>
      <c r="W118" s="1549"/>
      <c r="X118" s="1549"/>
      <c r="Y118" s="1549">
        <v>0.5</v>
      </c>
      <c r="Z118" s="1549"/>
      <c r="AA118" s="1549"/>
      <c r="AB118" s="1549"/>
      <c r="AC118" s="1550"/>
      <c r="AD118" s="1551"/>
      <c r="AE118" s="1551"/>
      <c r="AF118" s="1551"/>
      <c r="AG118" s="1551"/>
      <c r="AH118" s="1551"/>
      <c r="AI118" s="1551"/>
      <c r="AJ118" s="1551"/>
      <c r="AK118" s="1551"/>
      <c r="AL118" s="1551"/>
      <c r="AM118" s="1551"/>
      <c r="AN118" s="1551"/>
      <c r="AO118" s="1485"/>
      <c r="AP118" s="1549"/>
      <c r="AQ118" s="1549"/>
      <c r="AR118" s="1549"/>
      <c r="AS118" s="1489">
        <f t="shared" si="18"/>
        <v>0</v>
      </c>
      <c r="AT118" s="1549"/>
      <c r="AU118" s="1549"/>
      <c r="AW118" s="1549"/>
      <c r="AX118" s="1549">
        <v>0.5</v>
      </c>
      <c r="AY118" s="1549"/>
      <c r="AZ118" s="1549"/>
      <c r="BA118" s="1549"/>
      <c r="BB118" s="1549"/>
      <c r="BC118" s="1324"/>
      <c r="BD118" s="1320" t="s">
        <v>933</v>
      </c>
      <c r="BE118" s="1296"/>
      <c r="BF118" s="1325"/>
    </row>
    <row r="119" spans="1:58" ht="31" outlineLevel="1" x14ac:dyDescent="0.25">
      <c r="A119" s="1351"/>
      <c r="B119" s="1355" t="s">
        <v>1708</v>
      </c>
      <c r="C119" s="1320"/>
      <c r="D119" s="1320"/>
      <c r="E119" s="1321"/>
      <c r="F119" s="1322"/>
      <c r="G119" s="1552"/>
      <c r="H119" s="1548"/>
      <c r="I119" s="1353"/>
      <c r="J119" s="1354"/>
      <c r="K119" s="1322"/>
      <c r="L119" s="1321"/>
      <c r="M119" s="1321"/>
      <c r="N119" s="1321"/>
      <c r="O119" s="1343" t="s">
        <v>1545</v>
      </c>
      <c r="P119" s="1485"/>
      <c r="Q119" s="1549"/>
      <c r="R119" s="1549"/>
      <c r="S119" s="1549"/>
      <c r="T119" s="1489">
        <f t="shared" si="17"/>
        <v>0</v>
      </c>
      <c r="U119" s="1549"/>
      <c r="V119" s="1549"/>
      <c r="W119" s="1549"/>
      <c r="X119" s="1549"/>
      <c r="Y119" s="1549">
        <v>0.4</v>
      </c>
      <c r="Z119" s="1549"/>
      <c r="AA119" s="1549"/>
      <c r="AB119" s="1549"/>
      <c r="AC119" s="1550"/>
      <c r="AD119" s="1551"/>
      <c r="AE119" s="1551"/>
      <c r="AF119" s="1551"/>
      <c r="AG119" s="1551"/>
      <c r="AH119" s="1551"/>
      <c r="AI119" s="1551"/>
      <c r="AJ119" s="1551"/>
      <c r="AK119" s="1551"/>
      <c r="AL119" s="1551"/>
      <c r="AM119" s="1551"/>
      <c r="AN119" s="1551"/>
      <c r="AO119" s="1485"/>
      <c r="AP119" s="1549"/>
      <c r="AQ119" s="1549"/>
      <c r="AR119" s="1549"/>
      <c r="AS119" s="1489">
        <f t="shared" si="18"/>
        <v>0</v>
      </c>
      <c r="AT119" s="1549"/>
      <c r="AU119" s="1549"/>
      <c r="AW119" s="1549"/>
      <c r="AX119" s="1549">
        <v>0.4</v>
      </c>
      <c r="AY119" s="1549"/>
      <c r="AZ119" s="1549"/>
      <c r="BA119" s="1549"/>
      <c r="BB119" s="1549"/>
      <c r="BC119" s="1324"/>
      <c r="BD119" s="1320" t="s">
        <v>933</v>
      </c>
      <c r="BE119" s="1296"/>
      <c r="BF119" s="1325"/>
    </row>
    <row r="120" spans="1:58" ht="46.5" outlineLevel="1" x14ac:dyDescent="0.25">
      <c r="A120" s="1351"/>
      <c r="B120" s="1355" t="s">
        <v>1709</v>
      </c>
      <c r="C120" s="1320"/>
      <c r="D120" s="1320"/>
      <c r="E120" s="1321"/>
      <c r="F120" s="1322"/>
      <c r="G120" s="1552"/>
      <c r="H120" s="1548"/>
      <c r="I120" s="1353"/>
      <c r="J120" s="1354"/>
      <c r="K120" s="1322"/>
      <c r="L120" s="1321"/>
      <c r="M120" s="1321"/>
      <c r="N120" s="1321"/>
      <c r="O120" s="1343" t="s">
        <v>1545</v>
      </c>
      <c r="P120" s="1485"/>
      <c r="Q120" s="1549"/>
      <c r="R120" s="1549"/>
      <c r="S120" s="1549"/>
      <c r="T120" s="1489">
        <f t="shared" si="17"/>
        <v>0</v>
      </c>
      <c r="U120" s="1549"/>
      <c r="V120" s="1549"/>
      <c r="W120" s="1549"/>
      <c r="X120" s="1549">
        <v>1.9</v>
      </c>
      <c r="Y120" s="1549">
        <v>1.9</v>
      </c>
      <c r="Z120" s="1549">
        <v>1.9</v>
      </c>
      <c r="AA120" s="1549"/>
      <c r="AB120" s="1549"/>
      <c r="AC120" s="1550"/>
      <c r="AD120" s="1551"/>
      <c r="AE120" s="1551"/>
      <c r="AF120" s="1551"/>
      <c r="AG120" s="1551"/>
      <c r="AH120" s="1551"/>
      <c r="AI120" s="1551"/>
      <c r="AJ120" s="1551"/>
      <c r="AK120" s="1551"/>
      <c r="AL120" s="1551"/>
      <c r="AM120" s="1551"/>
      <c r="AN120" s="1551"/>
      <c r="AO120" s="1485"/>
      <c r="AP120" s="1549"/>
      <c r="AQ120" s="1549"/>
      <c r="AR120" s="1549"/>
      <c r="AS120" s="1489">
        <f t="shared" si="18"/>
        <v>0</v>
      </c>
      <c r="AT120" s="1549"/>
      <c r="AU120" s="1549"/>
      <c r="AW120" s="1553">
        <v>1.9</v>
      </c>
      <c r="AX120" s="1553">
        <v>1.9</v>
      </c>
      <c r="AY120" s="1553">
        <v>1.9</v>
      </c>
      <c r="AZ120" s="1549"/>
      <c r="BA120" s="1549"/>
      <c r="BB120" s="1549"/>
      <c r="BC120" s="1324"/>
      <c r="BD120" s="1320" t="s">
        <v>933</v>
      </c>
      <c r="BE120" s="1296"/>
      <c r="BF120" s="1325"/>
    </row>
    <row r="121" spans="1:58" ht="31" outlineLevel="1" x14ac:dyDescent="0.25">
      <c r="A121" s="1351"/>
      <c r="B121" s="1355" t="s">
        <v>1710</v>
      </c>
      <c r="C121" s="1320"/>
      <c r="D121" s="1320"/>
      <c r="E121" s="1321"/>
      <c r="F121" s="1322"/>
      <c r="G121" s="1552"/>
      <c r="H121" s="1548"/>
      <c r="I121" s="1353"/>
      <c r="J121" s="1354"/>
      <c r="K121" s="1322"/>
      <c r="L121" s="1321"/>
      <c r="M121" s="1321"/>
      <c r="N121" s="1321"/>
      <c r="O121" s="1343" t="s">
        <v>1545</v>
      </c>
      <c r="P121" s="1485"/>
      <c r="Q121" s="1549"/>
      <c r="R121" s="1549"/>
      <c r="S121" s="1549"/>
      <c r="T121" s="1489">
        <f t="shared" si="17"/>
        <v>0</v>
      </c>
      <c r="U121" s="1549"/>
      <c r="V121" s="1549"/>
      <c r="W121" s="1549"/>
      <c r="X121" s="1549">
        <v>0.25</v>
      </c>
      <c r="Y121" s="1549"/>
      <c r="Z121" s="1549"/>
      <c r="AA121" s="1549"/>
      <c r="AB121" s="1549"/>
      <c r="AC121" s="1550"/>
      <c r="AD121" s="1551"/>
      <c r="AE121" s="1551"/>
      <c r="AF121" s="1551"/>
      <c r="AG121" s="1551"/>
      <c r="AH121" s="1551"/>
      <c r="AI121" s="1551"/>
      <c r="AJ121" s="1551"/>
      <c r="AK121" s="1551"/>
      <c r="AL121" s="1551"/>
      <c r="AM121" s="1551"/>
      <c r="AN121" s="1551"/>
      <c r="AO121" s="1485"/>
      <c r="AP121" s="1549"/>
      <c r="AQ121" s="1549"/>
      <c r="AR121" s="1549"/>
      <c r="AS121" s="1489">
        <f t="shared" si="18"/>
        <v>0</v>
      </c>
      <c r="AT121" s="1549"/>
      <c r="AU121" s="1549"/>
      <c r="AV121" s="1549">
        <v>0</v>
      </c>
      <c r="AW121" s="1549">
        <v>0.25</v>
      </c>
      <c r="AX121" s="1549"/>
      <c r="AY121" s="1549"/>
      <c r="AZ121" s="1549"/>
      <c r="BA121" s="1549"/>
      <c r="BB121" s="1549"/>
      <c r="BC121" s="1324" t="s">
        <v>1706</v>
      </c>
      <c r="BD121" s="1320" t="s">
        <v>933</v>
      </c>
      <c r="BE121" s="1296"/>
      <c r="BF121" s="1325"/>
    </row>
    <row r="122" spans="1:58" ht="93" outlineLevel="1" x14ac:dyDescent="0.25">
      <c r="A122" s="1351"/>
      <c r="B122" s="1355" t="s">
        <v>1711</v>
      </c>
      <c r="C122" s="1320"/>
      <c r="D122" s="1320"/>
      <c r="E122" s="1321"/>
      <c r="F122" s="1322"/>
      <c r="G122" s="1552"/>
      <c r="H122" s="1548"/>
      <c r="I122" s="1353"/>
      <c r="J122" s="1354"/>
      <c r="K122" s="1322"/>
      <c r="L122" s="1321"/>
      <c r="M122" s="1321"/>
      <c r="N122" s="1321"/>
      <c r="O122" s="1343" t="s">
        <v>1545</v>
      </c>
      <c r="P122" s="1485"/>
      <c r="Q122" s="1549"/>
      <c r="R122" s="1549"/>
      <c r="S122" s="1549"/>
      <c r="T122" s="1489">
        <f t="shared" si="17"/>
        <v>0</v>
      </c>
      <c r="U122" s="1549"/>
      <c r="V122" s="1549"/>
      <c r="W122" s="1549"/>
      <c r="X122" s="1549">
        <v>0.75</v>
      </c>
      <c r="Y122" s="1549"/>
      <c r="Z122" s="1549"/>
      <c r="AA122" s="1549"/>
      <c r="AB122" s="1549"/>
      <c r="AC122" s="1550"/>
      <c r="AD122" s="1551"/>
      <c r="AE122" s="1551"/>
      <c r="AF122" s="1551"/>
      <c r="AG122" s="1551"/>
      <c r="AH122" s="1551"/>
      <c r="AI122" s="1551"/>
      <c r="AJ122" s="1551"/>
      <c r="AK122" s="1551"/>
      <c r="AL122" s="1551"/>
      <c r="AM122" s="1551"/>
      <c r="AN122" s="1551"/>
      <c r="AO122" s="1485"/>
      <c r="AP122" s="1549"/>
      <c r="AQ122" s="1549"/>
      <c r="AR122" s="1549"/>
      <c r="AS122" s="1489">
        <f t="shared" si="18"/>
        <v>0</v>
      </c>
      <c r="AT122" s="1549"/>
      <c r="AU122" s="1549"/>
      <c r="AW122" s="1549">
        <v>0.75</v>
      </c>
      <c r="AX122" s="1549"/>
      <c r="AY122" s="1549"/>
      <c r="AZ122" s="1549"/>
      <c r="BA122" s="1549"/>
      <c r="BB122" s="1549"/>
      <c r="BC122" s="1324"/>
      <c r="BD122" s="1320" t="s">
        <v>933</v>
      </c>
      <c r="BE122" s="1296"/>
      <c r="BF122" s="1325"/>
    </row>
    <row r="123" spans="1:58" s="1364" customFormat="1" ht="46.5" outlineLevel="1" x14ac:dyDescent="0.25">
      <c r="A123" s="1356">
        <v>8</v>
      </c>
      <c r="B123" s="1352" t="s">
        <v>1712</v>
      </c>
      <c r="C123" s="1357"/>
      <c r="D123" s="1357"/>
      <c r="E123" s="1358"/>
      <c r="F123" s="1359"/>
      <c r="G123" s="1549">
        <v>40</v>
      </c>
      <c r="H123" s="1554"/>
      <c r="I123" s="1357"/>
      <c r="J123" s="1360"/>
      <c r="K123" s="1359"/>
      <c r="L123" s="1358"/>
      <c r="M123" s="1358"/>
      <c r="N123" s="1358"/>
      <c r="O123" s="1343" t="s">
        <v>1931</v>
      </c>
      <c r="P123" s="1555"/>
      <c r="Q123" s="1555"/>
      <c r="R123" s="1555"/>
      <c r="S123" s="1555"/>
      <c r="T123" s="1489">
        <f t="shared" si="17"/>
        <v>0</v>
      </c>
      <c r="U123" s="1555"/>
      <c r="V123" s="1555"/>
      <c r="W123" s="1555"/>
      <c r="X123" s="1555"/>
      <c r="Y123" s="1555"/>
      <c r="Z123" s="1555"/>
      <c r="AA123" s="1555"/>
      <c r="AB123" s="1555"/>
      <c r="AC123" s="1556"/>
      <c r="AD123" s="1557"/>
      <c r="AE123" s="1557"/>
      <c r="AF123" s="1557"/>
      <c r="AG123" s="1557"/>
      <c r="AH123" s="1557"/>
      <c r="AI123" s="1557"/>
      <c r="AJ123" s="1557"/>
      <c r="AK123" s="1557"/>
      <c r="AL123" s="1557"/>
      <c r="AM123" s="1557"/>
      <c r="AN123" s="1557"/>
      <c r="AO123" s="1555"/>
      <c r="AP123" s="1555"/>
      <c r="AQ123" s="1555"/>
      <c r="AR123" s="1555"/>
      <c r="AS123" s="1489">
        <f t="shared" si="18"/>
        <v>0</v>
      </c>
      <c r="AT123" s="1555"/>
      <c r="AU123" s="1555"/>
      <c r="AV123" s="1555"/>
      <c r="AW123" s="1549"/>
      <c r="AX123" s="1549"/>
      <c r="AY123" s="1549"/>
      <c r="AZ123" s="1549"/>
      <c r="BA123" s="1549"/>
      <c r="BB123" s="1555"/>
      <c r="BC123" s="1361"/>
      <c r="BD123" s="1320" t="s">
        <v>933</v>
      </c>
      <c r="BE123" s="1362"/>
      <c r="BF123" s="1363"/>
    </row>
    <row r="124" spans="1:58" ht="31" outlineLevel="1" x14ac:dyDescent="0.25">
      <c r="A124" s="1365">
        <v>9</v>
      </c>
      <c r="B124" s="1352" t="s">
        <v>1714</v>
      </c>
      <c r="C124" s="1320"/>
      <c r="D124" s="1320"/>
      <c r="E124" s="1321"/>
      <c r="F124" s="1322"/>
      <c r="G124" s="1549"/>
      <c r="H124" s="1548"/>
      <c r="I124" s="1353"/>
      <c r="J124" s="1354"/>
      <c r="K124" s="1322"/>
      <c r="L124" s="1321"/>
      <c r="M124" s="1321"/>
      <c r="N124" s="1321"/>
      <c r="O124" s="1343" t="s">
        <v>1713</v>
      </c>
      <c r="P124" s="1485"/>
      <c r="Q124" s="1549"/>
      <c r="R124" s="1549"/>
      <c r="S124" s="1549"/>
      <c r="T124" s="1489">
        <f t="shared" si="17"/>
        <v>0</v>
      </c>
      <c r="U124" s="1549"/>
      <c r="V124" s="1549"/>
      <c r="W124" s="1549"/>
      <c r="X124" s="1549"/>
      <c r="Y124" s="1549"/>
      <c r="Z124" s="1549">
        <v>40</v>
      </c>
      <c r="AA124" s="1549"/>
      <c r="AB124" s="1549"/>
      <c r="AC124" s="1550"/>
      <c r="AD124" s="1551"/>
      <c r="AE124" s="1551"/>
      <c r="AF124" s="1551"/>
      <c r="AG124" s="1551"/>
      <c r="AH124" s="1551"/>
      <c r="AI124" s="1551"/>
      <c r="AJ124" s="1551"/>
      <c r="AK124" s="1551"/>
      <c r="AL124" s="1551"/>
      <c r="AM124" s="1551"/>
      <c r="AN124" s="1551"/>
      <c r="AO124" s="1485"/>
      <c r="AP124" s="1549"/>
      <c r="AQ124" s="1549"/>
      <c r="AR124" s="1549"/>
      <c r="AS124" s="1489">
        <f t="shared" si="18"/>
        <v>0</v>
      </c>
      <c r="AT124" s="1549"/>
      <c r="AU124" s="1549"/>
      <c r="AV124" s="1549"/>
      <c r="AW124" s="1549"/>
      <c r="AX124" s="1549"/>
      <c r="AY124" s="1549">
        <v>40</v>
      </c>
      <c r="AZ124" s="1549"/>
      <c r="BA124" s="1549"/>
      <c r="BB124" s="1549"/>
      <c r="BC124" s="1324"/>
      <c r="BD124" s="1320" t="s">
        <v>933</v>
      </c>
      <c r="BE124" s="1296"/>
      <c r="BF124" s="1325"/>
    </row>
    <row r="125" spans="1:58" ht="15.5" outlineLevel="1" x14ac:dyDescent="0.25">
      <c r="A125" s="1365">
        <v>10</v>
      </c>
      <c r="B125" s="1352" t="s">
        <v>1715</v>
      </c>
      <c r="C125" s="1320"/>
      <c r="D125" s="1320"/>
      <c r="E125" s="1321"/>
      <c r="F125" s="1322"/>
      <c r="G125" s="1549">
        <v>26</v>
      </c>
      <c r="H125" s="1548"/>
      <c r="I125" s="1353"/>
      <c r="J125" s="1354"/>
      <c r="K125" s="1322"/>
      <c r="L125" s="1321"/>
      <c r="M125" s="1321"/>
      <c r="N125" s="1321"/>
      <c r="O125" s="1343" t="s">
        <v>1588</v>
      </c>
      <c r="P125" s="1485"/>
      <c r="Q125" s="1549"/>
      <c r="R125" s="1549"/>
      <c r="S125" s="1549"/>
      <c r="T125" s="1489">
        <f t="shared" si="17"/>
        <v>0</v>
      </c>
      <c r="U125" s="1549"/>
      <c r="V125" s="1549"/>
      <c r="W125" s="1549"/>
      <c r="X125" s="1549"/>
      <c r="Y125" s="1549"/>
      <c r="Z125" s="1549"/>
      <c r="AA125" s="1549"/>
      <c r="AB125" s="1549"/>
      <c r="AC125" s="1550"/>
      <c r="AD125" s="1551"/>
      <c r="AE125" s="1551"/>
      <c r="AF125" s="1551"/>
      <c r="AG125" s="1551"/>
      <c r="AH125" s="1551"/>
      <c r="AI125" s="1551"/>
      <c r="AJ125" s="1551"/>
      <c r="AK125" s="1551"/>
      <c r="AL125" s="1551"/>
      <c r="AM125" s="1551"/>
      <c r="AN125" s="1551"/>
      <c r="AO125" s="1485"/>
      <c r="AP125" s="1549"/>
      <c r="AQ125" s="1549"/>
      <c r="AR125" s="1549"/>
      <c r="AS125" s="1489">
        <f t="shared" si="18"/>
        <v>0</v>
      </c>
      <c r="AT125" s="1549"/>
      <c r="AU125" s="1549"/>
      <c r="AV125" s="1549"/>
      <c r="AW125" s="1549"/>
      <c r="AX125" s="1549"/>
      <c r="AY125" s="1549"/>
      <c r="AZ125" s="1549"/>
      <c r="BA125" s="1549"/>
      <c r="BB125" s="1549"/>
      <c r="BC125" s="1324"/>
      <c r="BD125" s="1320" t="s">
        <v>933</v>
      </c>
      <c r="BE125" s="1296"/>
      <c r="BF125" s="1325"/>
    </row>
    <row r="126" spans="1:58" ht="46.5" outlineLevel="1" x14ac:dyDescent="0.25">
      <c r="A126" s="1365"/>
      <c r="B126" s="1355" t="s">
        <v>1716</v>
      </c>
      <c r="C126" s="1320"/>
      <c r="D126" s="1320"/>
      <c r="E126" s="1321"/>
      <c r="F126" s="1322"/>
      <c r="G126" s="1549"/>
      <c r="H126" s="1548"/>
      <c r="I126" s="1353"/>
      <c r="J126" s="1354"/>
      <c r="K126" s="1322"/>
      <c r="L126" s="1321"/>
      <c r="M126" s="1321"/>
      <c r="N126" s="1321"/>
      <c r="O126" s="1343" t="s">
        <v>1588</v>
      </c>
      <c r="P126" s="1485"/>
      <c r="Q126" s="1549"/>
      <c r="R126" s="1549"/>
      <c r="S126" s="1549"/>
      <c r="T126" s="1489">
        <f t="shared" si="17"/>
        <v>0</v>
      </c>
      <c r="U126" s="1549"/>
      <c r="V126" s="1549"/>
      <c r="W126" s="1549"/>
      <c r="X126" s="1549"/>
      <c r="Y126" s="1549">
        <v>14</v>
      </c>
      <c r="Z126" s="1549"/>
      <c r="AA126" s="1549"/>
      <c r="AB126" s="1549"/>
      <c r="AC126" s="1550"/>
      <c r="AD126" s="1551"/>
      <c r="AE126" s="1551"/>
      <c r="AF126" s="1551"/>
      <c r="AG126" s="1551"/>
      <c r="AH126" s="1551"/>
      <c r="AI126" s="1551"/>
      <c r="AJ126" s="1551"/>
      <c r="AK126" s="1551"/>
      <c r="AL126" s="1551"/>
      <c r="AM126" s="1551"/>
      <c r="AN126" s="1551"/>
      <c r="AO126" s="1485"/>
      <c r="AP126" s="1549"/>
      <c r="AQ126" s="1549"/>
      <c r="AR126" s="1549"/>
      <c r="AS126" s="1489">
        <f t="shared" si="18"/>
        <v>0</v>
      </c>
      <c r="AT126" s="1549"/>
      <c r="AU126" s="1549"/>
      <c r="AV126" s="1549"/>
      <c r="AW126" s="1549"/>
      <c r="AX126" s="1549">
        <v>14</v>
      </c>
      <c r="AY126" s="1549"/>
      <c r="AZ126" s="1549"/>
      <c r="BA126" s="1549"/>
      <c r="BB126" s="1549"/>
      <c r="BC126" s="1324"/>
      <c r="BD126" s="1320" t="s">
        <v>933</v>
      </c>
      <c r="BE126" s="1296"/>
      <c r="BF126" s="1325"/>
    </row>
    <row r="127" spans="1:58" ht="46.5" outlineLevel="1" x14ac:dyDescent="0.25">
      <c r="A127" s="1365"/>
      <c r="B127" s="1355" t="s">
        <v>1717</v>
      </c>
      <c r="C127" s="1320"/>
      <c r="D127" s="1320"/>
      <c r="E127" s="1321"/>
      <c r="F127" s="1322"/>
      <c r="G127" s="1549"/>
      <c r="H127" s="1548"/>
      <c r="I127" s="1353"/>
      <c r="J127" s="1354"/>
      <c r="K127" s="1322"/>
      <c r="L127" s="1321"/>
      <c r="M127" s="1321"/>
      <c r="N127" s="1321"/>
      <c r="O127" s="1343" t="s">
        <v>1588</v>
      </c>
      <c r="P127" s="1485"/>
      <c r="Q127" s="1549"/>
      <c r="R127" s="1549"/>
      <c r="S127" s="1549"/>
      <c r="T127" s="1489">
        <f t="shared" si="17"/>
        <v>0</v>
      </c>
      <c r="U127" s="1549"/>
      <c r="V127" s="1549"/>
      <c r="W127" s="1549"/>
      <c r="X127" s="1549"/>
      <c r="Y127" s="1549">
        <v>12</v>
      </c>
      <c r="Z127" s="1549"/>
      <c r="AA127" s="1549"/>
      <c r="AB127" s="1549"/>
      <c r="AC127" s="1550"/>
      <c r="AD127" s="1551"/>
      <c r="AE127" s="1551"/>
      <c r="AF127" s="1551"/>
      <c r="AG127" s="1551"/>
      <c r="AH127" s="1551"/>
      <c r="AI127" s="1551"/>
      <c r="AJ127" s="1551"/>
      <c r="AK127" s="1551"/>
      <c r="AL127" s="1551"/>
      <c r="AM127" s="1551"/>
      <c r="AN127" s="1551"/>
      <c r="AO127" s="1485"/>
      <c r="AP127" s="1549"/>
      <c r="AQ127" s="1549"/>
      <c r="AR127" s="1549"/>
      <c r="AS127" s="1489">
        <f t="shared" si="18"/>
        <v>0</v>
      </c>
      <c r="AT127" s="1549"/>
      <c r="AU127" s="1549"/>
      <c r="AV127" s="1549"/>
      <c r="AW127" s="1549"/>
      <c r="AX127" s="1549">
        <v>12</v>
      </c>
      <c r="AY127" s="1549"/>
      <c r="AZ127" s="1549"/>
      <c r="BA127" s="1549"/>
      <c r="BB127" s="1549"/>
      <c r="BC127" s="1324"/>
      <c r="BD127" s="1320" t="s">
        <v>933</v>
      </c>
      <c r="BE127" s="1296"/>
      <c r="BF127" s="1325"/>
    </row>
    <row r="128" spans="1:58" ht="15.5" outlineLevel="1" x14ac:dyDescent="0.25">
      <c r="A128" s="1365">
        <v>11</v>
      </c>
      <c r="B128" s="1352" t="s">
        <v>1718</v>
      </c>
      <c r="C128" s="1320"/>
      <c r="D128" s="1320"/>
      <c r="E128" s="1321"/>
      <c r="F128" s="1322"/>
      <c r="G128" s="1549">
        <v>75</v>
      </c>
      <c r="H128" s="1548"/>
      <c r="I128" s="1353"/>
      <c r="J128" s="1354"/>
      <c r="K128" s="1322"/>
      <c r="L128" s="1321"/>
      <c r="M128" s="1321"/>
      <c r="N128" s="1321"/>
      <c r="O128" s="1343" t="s">
        <v>1931</v>
      </c>
      <c r="P128" s="1485"/>
      <c r="Q128" s="1549"/>
      <c r="R128" s="1549"/>
      <c r="S128" s="1549"/>
      <c r="T128" s="1489">
        <f t="shared" si="17"/>
        <v>0</v>
      </c>
      <c r="U128" s="1549"/>
      <c r="V128" s="1549"/>
      <c r="W128" s="1549"/>
      <c r="X128" s="1549"/>
      <c r="Y128" s="1549"/>
      <c r="Z128" s="1549"/>
      <c r="AA128" s="1549"/>
      <c r="AB128" s="1549"/>
      <c r="AC128" s="1550"/>
      <c r="AD128" s="1551"/>
      <c r="AE128" s="1551"/>
      <c r="AF128" s="1551"/>
      <c r="AG128" s="1551"/>
      <c r="AH128" s="1551"/>
      <c r="AI128" s="1551"/>
      <c r="AJ128" s="1551"/>
      <c r="AK128" s="1551"/>
      <c r="AL128" s="1551"/>
      <c r="AM128" s="1551"/>
      <c r="AN128" s="1551"/>
      <c r="AO128" s="1485"/>
      <c r="AP128" s="1549"/>
      <c r="AQ128" s="1549"/>
      <c r="AR128" s="1549"/>
      <c r="AS128" s="1489">
        <f t="shared" si="18"/>
        <v>0</v>
      </c>
      <c r="AT128" s="1549"/>
      <c r="AU128" s="1549"/>
      <c r="AV128" s="1549"/>
      <c r="AW128" s="1549"/>
      <c r="AX128" s="1549"/>
      <c r="AY128" s="1549"/>
      <c r="AZ128" s="1549"/>
      <c r="BA128" s="1549"/>
      <c r="BB128" s="1549"/>
      <c r="BC128" s="1324"/>
      <c r="BD128" s="1320" t="s">
        <v>933</v>
      </c>
      <c r="BE128" s="1296"/>
      <c r="BF128" s="1325"/>
    </row>
    <row r="129" spans="1:58" ht="46.5" outlineLevel="1" x14ac:dyDescent="0.25">
      <c r="A129" s="1365"/>
      <c r="B129" s="1355" t="s">
        <v>1719</v>
      </c>
      <c r="C129" s="1320"/>
      <c r="D129" s="1320"/>
      <c r="E129" s="1321"/>
      <c r="F129" s="1322"/>
      <c r="G129" s="1549"/>
      <c r="H129" s="1548"/>
      <c r="I129" s="1353"/>
      <c r="J129" s="1354"/>
      <c r="K129" s="1322"/>
      <c r="L129" s="1321"/>
      <c r="M129" s="1321"/>
      <c r="N129" s="1321"/>
      <c r="O129" s="1343" t="s">
        <v>1572</v>
      </c>
      <c r="P129" s="1485"/>
      <c r="Q129" s="1549"/>
      <c r="R129" s="1549"/>
      <c r="S129" s="1549"/>
      <c r="T129" s="1489">
        <f t="shared" si="17"/>
        <v>0</v>
      </c>
      <c r="U129" s="1549"/>
      <c r="V129" s="1549"/>
      <c r="W129" s="1549"/>
      <c r="X129" s="1549">
        <v>75</v>
      </c>
      <c r="Y129" s="1549"/>
      <c r="Z129" s="1549"/>
      <c r="AA129" s="1549"/>
      <c r="AB129" s="1549"/>
      <c r="AC129" s="1550"/>
      <c r="AD129" s="1551"/>
      <c r="AE129" s="1551"/>
      <c r="AF129" s="1551"/>
      <c r="AG129" s="1551"/>
      <c r="AH129" s="1551"/>
      <c r="AI129" s="1551"/>
      <c r="AJ129" s="1551"/>
      <c r="AK129" s="1551"/>
      <c r="AL129" s="1551"/>
      <c r="AM129" s="1551"/>
      <c r="AN129" s="1551"/>
      <c r="AO129" s="1485"/>
      <c r="AP129" s="1549"/>
      <c r="AQ129" s="1549"/>
      <c r="AR129" s="1549"/>
      <c r="AS129" s="1489">
        <f t="shared" si="18"/>
        <v>0</v>
      </c>
      <c r="AT129" s="1549"/>
      <c r="AU129" s="1549"/>
      <c r="AV129" s="1549"/>
      <c r="AW129" s="1549">
        <v>75</v>
      </c>
      <c r="AX129" s="1549"/>
      <c r="AY129" s="1549"/>
      <c r="AZ129" s="1549"/>
      <c r="BA129" s="1549"/>
      <c r="BB129" s="1549"/>
      <c r="BC129" s="1324"/>
      <c r="BD129" s="1320" t="s">
        <v>933</v>
      </c>
      <c r="BE129" s="1296"/>
      <c r="BF129" s="1325"/>
    </row>
    <row r="130" spans="1:58" ht="31" outlineLevel="1" x14ac:dyDescent="0.25">
      <c r="A130" s="1365">
        <v>12</v>
      </c>
      <c r="B130" s="1352" t="s">
        <v>1720</v>
      </c>
      <c r="C130" s="1320"/>
      <c r="D130" s="1320"/>
      <c r="E130" s="1321"/>
      <c r="F130" s="1322"/>
      <c r="G130" s="1549">
        <v>29.12</v>
      </c>
      <c r="H130" s="1548"/>
      <c r="I130" s="1353"/>
      <c r="J130" s="1354"/>
      <c r="K130" s="1322"/>
      <c r="L130" s="1321"/>
      <c r="M130" s="1321"/>
      <c r="N130" s="1321"/>
      <c r="O130" s="1343" t="s">
        <v>1929</v>
      </c>
      <c r="P130" s="1485"/>
      <c r="Q130" s="1549"/>
      <c r="R130" s="1549"/>
      <c r="S130" s="1549"/>
      <c r="T130" s="1489">
        <f t="shared" si="17"/>
        <v>0</v>
      </c>
      <c r="U130" s="1549"/>
      <c r="V130" s="1549"/>
      <c r="W130" s="1549"/>
      <c r="X130" s="1549"/>
      <c r="Y130" s="1549"/>
      <c r="Z130" s="1549"/>
      <c r="AA130" s="1549"/>
      <c r="AB130" s="1549"/>
      <c r="AC130" s="1550"/>
      <c r="AD130" s="1551"/>
      <c r="AE130" s="1551"/>
      <c r="AF130" s="1551"/>
      <c r="AG130" s="1551"/>
      <c r="AH130" s="1551"/>
      <c r="AI130" s="1551"/>
      <c r="AJ130" s="1551"/>
      <c r="AK130" s="1551"/>
      <c r="AL130" s="1551"/>
      <c r="AM130" s="1551"/>
      <c r="AN130" s="1551"/>
      <c r="AO130" s="1485"/>
      <c r="AP130" s="1549"/>
      <c r="AQ130" s="1549"/>
      <c r="AR130" s="1549"/>
      <c r="AS130" s="1489">
        <f t="shared" si="18"/>
        <v>0</v>
      </c>
      <c r="AT130" s="1549"/>
      <c r="AU130" s="1549"/>
      <c r="AV130" s="1549"/>
      <c r="AW130" s="1549"/>
      <c r="AX130" s="1549"/>
      <c r="AY130" s="1549"/>
      <c r="AZ130" s="1549"/>
      <c r="BA130" s="1549"/>
      <c r="BB130" s="1549"/>
      <c r="BC130" s="1324"/>
      <c r="BD130" s="1320" t="s">
        <v>933</v>
      </c>
      <c r="BE130" s="1296"/>
      <c r="BF130" s="1325"/>
    </row>
    <row r="131" spans="1:58" ht="46.5" outlineLevel="1" x14ac:dyDescent="0.25">
      <c r="A131" s="1365"/>
      <c r="B131" s="1355" t="s">
        <v>1721</v>
      </c>
      <c r="C131" s="1320"/>
      <c r="D131" s="1320"/>
      <c r="E131" s="1321"/>
      <c r="F131" s="1322"/>
      <c r="G131" s="1549"/>
      <c r="H131" s="1548"/>
      <c r="I131" s="1353"/>
      <c r="J131" s="1354"/>
      <c r="K131" s="1322"/>
      <c r="L131" s="1321"/>
      <c r="M131" s="1321"/>
      <c r="N131" s="1321"/>
      <c r="O131" s="1343" t="s">
        <v>1588</v>
      </c>
      <c r="P131" s="1485"/>
      <c r="Q131" s="1549"/>
      <c r="R131" s="1549"/>
      <c r="S131" s="1549"/>
      <c r="T131" s="1489">
        <f t="shared" si="17"/>
        <v>0</v>
      </c>
      <c r="U131" s="1549"/>
      <c r="V131" s="1549"/>
      <c r="W131" s="1549"/>
      <c r="X131" s="1549">
        <v>19.12</v>
      </c>
      <c r="Y131" s="1549"/>
      <c r="Z131" s="1549"/>
      <c r="AA131" s="1549"/>
      <c r="AB131" s="1549"/>
      <c r="AC131" s="1550"/>
      <c r="AD131" s="1551"/>
      <c r="AE131" s="1551"/>
      <c r="AF131" s="1551"/>
      <c r="AG131" s="1551"/>
      <c r="AH131" s="1551"/>
      <c r="AI131" s="1551"/>
      <c r="AJ131" s="1551"/>
      <c r="AK131" s="1551"/>
      <c r="AL131" s="1551"/>
      <c r="AM131" s="1551"/>
      <c r="AN131" s="1551"/>
      <c r="AO131" s="1485"/>
      <c r="AP131" s="1549"/>
      <c r="AQ131" s="1549"/>
      <c r="AR131" s="1549"/>
      <c r="AS131" s="1489">
        <f t="shared" si="18"/>
        <v>0</v>
      </c>
      <c r="AT131" s="1549"/>
      <c r="AU131" s="1549"/>
      <c r="AV131" s="1549"/>
      <c r="AW131" s="1549">
        <v>19.12</v>
      </c>
      <c r="AX131" s="1549"/>
      <c r="AY131" s="1549"/>
      <c r="AZ131" s="1549"/>
      <c r="BA131" s="1549"/>
      <c r="BB131" s="1549"/>
      <c r="BC131" s="1324"/>
      <c r="BD131" s="1320" t="s">
        <v>933</v>
      </c>
      <c r="BE131" s="1296"/>
      <c r="BF131" s="1325"/>
    </row>
    <row r="132" spans="1:58" ht="31" outlineLevel="1" x14ac:dyDescent="0.25">
      <c r="A132" s="1365"/>
      <c r="B132" s="1355" t="s">
        <v>1722</v>
      </c>
      <c r="C132" s="1320"/>
      <c r="D132" s="1320"/>
      <c r="E132" s="1321"/>
      <c r="F132" s="1322"/>
      <c r="G132" s="1549"/>
      <c r="H132" s="1548"/>
      <c r="I132" s="1353"/>
      <c r="J132" s="1354"/>
      <c r="K132" s="1322"/>
      <c r="L132" s="1321"/>
      <c r="M132" s="1321"/>
      <c r="N132" s="1321"/>
      <c r="O132" s="1343" t="s">
        <v>1588</v>
      </c>
      <c r="P132" s="1485"/>
      <c r="Q132" s="1549"/>
      <c r="R132" s="1549"/>
      <c r="S132" s="1549"/>
      <c r="T132" s="1489">
        <f t="shared" si="17"/>
        <v>0</v>
      </c>
      <c r="U132" s="1549"/>
      <c r="V132" s="1549"/>
      <c r="W132" s="1549"/>
      <c r="X132" s="1549"/>
      <c r="Y132" s="1549">
        <v>5</v>
      </c>
      <c r="Z132" s="1549"/>
      <c r="AA132" s="1549"/>
      <c r="AB132" s="1549"/>
      <c r="AC132" s="1550"/>
      <c r="AD132" s="1551"/>
      <c r="AE132" s="1551"/>
      <c r="AF132" s="1551"/>
      <c r="AG132" s="1551"/>
      <c r="AH132" s="1551"/>
      <c r="AI132" s="1551"/>
      <c r="AJ132" s="1551"/>
      <c r="AK132" s="1551"/>
      <c r="AL132" s="1551"/>
      <c r="AM132" s="1551"/>
      <c r="AN132" s="1551"/>
      <c r="AO132" s="1485"/>
      <c r="AP132" s="1549"/>
      <c r="AQ132" s="1549"/>
      <c r="AR132" s="1549"/>
      <c r="AS132" s="1489">
        <f t="shared" si="18"/>
        <v>0</v>
      </c>
      <c r="AT132" s="1549"/>
      <c r="AU132" s="1549"/>
      <c r="AV132" s="1549"/>
      <c r="AW132" s="1549"/>
      <c r="AX132" s="1549">
        <v>5</v>
      </c>
      <c r="AY132" s="1549"/>
      <c r="AZ132" s="1549"/>
      <c r="BA132" s="1549"/>
      <c r="BB132" s="1549"/>
      <c r="BC132" s="1324"/>
      <c r="BD132" s="1320" t="s">
        <v>933</v>
      </c>
      <c r="BE132" s="1296"/>
      <c r="BF132" s="1325"/>
    </row>
    <row r="133" spans="1:58" ht="31" outlineLevel="1" x14ac:dyDescent="0.25">
      <c r="A133" s="1365"/>
      <c r="B133" s="1355" t="s">
        <v>1723</v>
      </c>
      <c r="C133" s="1320"/>
      <c r="D133" s="1320"/>
      <c r="E133" s="1321"/>
      <c r="F133" s="1322"/>
      <c r="G133" s="1549"/>
      <c r="H133" s="1548"/>
      <c r="I133" s="1353"/>
      <c r="J133" s="1354"/>
      <c r="K133" s="1322"/>
      <c r="L133" s="1321"/>
      <c r="M133" s="1321"/>
      <c r="N133" s="1321"/>
      <c r="O133" s="1343" t="s">
        <v>1588</v>
      </c>
      <c r="P133" s="1485"/>
      <c r="Q133" s="1549"/>
      <c r="R133" s="1549"/>
      <c r="S133" s="1549"/>
      <c r="T133" s="1489">
        <f t="shared" si="17"/>
        <v>0</v>
      </c>
      <c r="U133" s="1549"/>
      <c r="V133" s="1549"/>
      <c r="W133" s="1549"/>
      <c r="X133" s="1549"/>
      <c r="Y133" s="1549">
        <v>5</v>
      </c>
      <c r="Z133" s="1549"/>
      <c r="AA133" s="1549"/>
      <c r="AB133" s="1549"/>
      <c r="AC133" s="1550"/>
      <c r="AD133" s="1551"/>
      <c r="AE133" s="1551"/>
      <c r="AF133" s="1551"/>
      <c r="AG133" s="1551"/>
      <c r="AH133" s="1551"/>
      <c r="AI133" s="1551"/>
      <c r="AJ133" s="1551"/>
      <c r="AK133" s="1551"/>
      <c r="AL133" s="1551"/>
      <c r="AM133" s="1551"/>
      <c r="AN133" s="1551"/>
      <c r="AO133" s="1485"/>
      <c r="AP133" s="1549"/>
      <c r="AQ133" s="1549"/>
      <c r="AR133" s="1549"/>
      <c r="AS133" s="1489">
        <f t="shared" si="18"/>
        <v>0</v>
      </c>
      <c r="AT133" s="1549"/>
      <c r="AU133" s="1549"/>
      <c r="AV133" s="1549"/>
      <c r="AW133" s="1549"/>
      <c r="AX133" s="1549">
        <v>5</v>
      </c>
      <c r="AY133" s="1549"/>
      <c r="AZ133" s="1549"/>
      <c r="BA133" s="1549"/>
      <c r="BB133" s="1549"/>
      <c r="BC133" s="1324"/>
      <c r="BD133" s="1320" t="s">
        <v>933</v>
      </c>
      <c r="BE133" s="1296"/>
      <c r="BF133" s="1325"/>
    </row>
    <row r="134" spans="1:58" ht="46.5" outlineLevel="1" x14ac:dyDescent="0.25">
      <c r="A134" s="1365">
        <v>13</v>
      </c>
      <c r="B134" s="1352" t="s">
        <v>1724</v>
      </c>
      <c r="C134" s="1320"/>
      <c r="D134" s="1320"/>
      <c r="E134" s="1321"/>
      <c r="F134" s="1322"/>
      <c r="G134" s="1549">
        <v>40</v>
      </c>
      <c r="H134" s="1548"/>
      <c r="I134" s="1353"/>
      <c r="J134" s="1354"/>
      <c r="K134" s="1322"/>
      <c r="L134" s="1321"/>
      <c r="M134" s="1321"/>
      <c r="N134" s="1321"/>
      <c r="O134" s="1343" t="s">
        <v>1932</v>
      </c>
      <c r="P134" s="1485"/>
      <c r="Q134" s="1549"/>
      <c r="R134" s="1549"/>
      <c r="S134" s="1549"/>
      <c r="T134" s="1489">
        <f t="shared" si="17"/>
        <v>0</v>
      </c>
      <c r="U134" s="1549"/>
      <c r="V134" s="1549"/>
      <c r="W134" s="1549"/>
      <c r="X134" s="1549"/>
      <c r="Y134" s="1549"/>
      <c r="Z134" s="1549"/>
      <c r="AA134" s="1549"/>
      <c r="AB134" s="1549"/>
      <c r="AC134" s="1550"/>
      <c r="AD134" s="1551"/>
      <c r="AE134" s="1551"/>
      <c r="AF134" s="1551"/>
      <c r="AG134" s="1551"/>
      <c r="AH134" s="1551"/>
      <c r="AI134" s="1551"/>
      <c r="AJ134" s="1551"/>
      <c r="AK134" s="1551"/>
      <c r="AL134" s="1551"/>
      <c r="AM134" s="1551"/>
      <c r="AN134" s="1551"/>
      <c r="AO134" s="1485"/>
      <c r="AP134" s="1549"/>
      <c r="AQ134" s="1549"/>
      <c r="AR134" s="1549"/>
      <c r="AS134" s="1489">
        <f t="shared" si="18"/>
        <v>0</v>
      </c>
      <c r="AT134" s="1549"/>
      <c r="AU134" s="1549"/>
      <c r="AV134" s="1549"/>
      <c r="AW134" s="1549"/>
      <c r="AX134" s="1549"/>
      <c r="AY134" s="1549"/>
      <c r="AZ134" s="1549"/>
      <c r="BA134" s="1549"/>
      <c r="BB134" s="1549"/>
      <c r="BC134" s="1324"/>
      <c r="BD134" s="1320" t="s">
        <v>933</v>
      </c>
      <c r="BE134" s="1296"/>
      <c r="BF134" s="1325"/>
    </row>
    <row r="135" spans="1:58" ht="31" outlineLevel="1" x14ac:dyDescent="0.25">
      <c r="A135" s="1365"/>
      <c r="B135" s="1355" t="s">
        <v>1725</v>
      </c>
      <c r="C135" s="1320"/>
      <c r="D135" s="1320"/>
      <c r="E135" s="1321"/>
      <c r="F135" s="1322"/>
      <c r="G135" s="1549"/>
      <c r="H135" s="1548"/>
      <c r="I135" s="1353"/>
      <c r="J135" s="1354"/>
      <c r="K135" s="1322"/>
      <c r="L135" s="1321"/>
      <c r="M135" s="1321"/>
      <c r="N135" s="1321"/>
      <c r="O135" s="1343" t="s">
        <v>1572</v>
      </c>
      <c r="P135" s="1485"/>
      <c r="Q135" s="1549"/>
      <c r="R135" s="1549"/>
      <c r="S135" s="1549"/>
      <c r="T135" s="1489">
        <f t="shared" si="17"/>
        <v>0</v>
      </c>
      <c r="U135" s="1549"/>
      <c r="V135" s="1549"/>
      <c r="W135" s="1549"/>
      <c r="X135" s="1549"/>
      <c r="Y135" s="1549">
        <v>20</v>
      </c>
      <c r="Z135" s="1549"/>
      <c r="AA135" s="1549"/>
      <c r="AB135" s="1549"/>
      <c r="AC135" s="1550"/>
      <c r="AD135" s="1551"/>
      <c r="AE135" s="1551"/>
      <c r="AF135" s="1551"/>
      <c r="AG135" s="1551"/>
      <c r="AH135" s="1551"/>
      <c r="AI135" s="1551"/>
      <c r="AJ135" s="1551"/>
      <c r="AK135" s="1551"/>
      <c r="AL135" s="1551"/>
      <c r="AM135" s="1551"/>
      <c r="AN135" s="1551"/>
      <c r="AO135" s="1485"/>
      <c r="AP135" s="1549"/>
      <c r="AQ135" s="1549"/>
      <c r="AR135" s="1549"/>
      <c r="AS135" s="1489">
        <f t="shared" si="18"/>
        <v>0</v>
      </c>
      <c r="AT135" s="1549"/>
      <c r="AU135" s="1549"/>
      <c r="AV135" s="1549"/>
      <c r="AW135" s="1549"/>
      <c r="AX135" s="1549">
        <v>20</v>
      </c>
      <c r="AY135" s="1549"/>
      <c r="AZ135" s="1549"/>
      <c r="BA135" s="1549"/>
      <c r="BB135" s="1549"/>
      <c r="BC135" s="1324"/>
      <c r="BD135" s="1320" t="s">
        <v>933</v>
      </c>
      <c r="BE135" s="1296"/>
      <c r="BF135" s="1325"/>
    </row>
    <row r="136" spans="1:58" ht="15.5" outlineLevel="1" x14ac:dyDescent="0.25">
      <c r="A136" s="1365"/>
      <c r="B136" s="1355" t="s">
        <v>1726</v>
      </c>
      <c r="C136" s="1320"/>
      <c r="D136" s="1320"/>
      <c r="E136" s="1321"/>
      <c r="F136" s="1322"/>
      <c r="G136" s="1549"/>
      <c r="H136" s="1548"/>
      <c r="I136" s="1353"/>
      <c r="J136" s="1354"/>
      <c r="K136" s="1322"/>
      <c r="L136" s="1321"/>
      <c r="M136" s="1321"/>
      <c r="N136" s="1321"/>
      <c r="O136" s="1343" t="s">
        <v>1572</v>
      </c>
      <c r="P136" s="1485"/>
      <c r="Q136" s="1549"/>
      <c r="R136" s="1549"/>
      <c r="S136" s="1549"/>
      <c r="T136" s="1489">
        <f t="shared" si="17"/>
        <v>0</v>
      </c>
      <c r="U136" s="1549"/>
      <c r="V136" s="1549"/>
      <c r="W136" s="1549"/>
      <c r="X136" s="1549"/>
      <c r="Y136" s="1549">
        <v>10</v>
      </c>
      <c r="Z136" s="1549"/>
      <c r="AA136" s="1549"/>
      <c r="AB136" s="1549"/>
      <c r="AC136" s="1550"/>
      <c r="AD136" s="1551"/>
      <c r="AE136" s="1551"/>
      <c r="AF136" s="1551"/>
      <c r="AG136" s="1551"/>
      <c r="AH136" s="1551"/>
      <c r="AI136" s="1551"/>
      <c r="AJ136" s="1551"/>
      <c r="AK136" s="1551"/>
      <c r="AL136" s="1551"/>
      <c r="AM136" s="1551"/>
      <c r="AN136" s="1551"/>
      <c r="AO136" s="1485"/>
      <c r="AP136" s="1549"/>
      <c r="AQ136" s="1549"/>
      <c r="AR136" s="1549"/>
      <c r="AS136" s="1489">
        <f t="shared" si="18"/>
        <v>0</v>
      </c>
      <c r="AT136" s="1549"/>
      <c r="AU136" s="1549"/>
      <c r="AV136" s="1549"/>
      <c r="AW136" s="1549"/>
      <c r="AX136" s="1549">
        <v>10</v>
      </c>
      <c r="AY136" s="1549"/>
      <c r="AZ136" s="1549"/>
      <c r="BA136" s="1549"/>
      <c r="BB136" s="1549"/>
      <c r="BC136" s="1324"/>
      <c r="BD136" s="1320" t="s">
        <v>933</v>
      </c>
      <c r="BE136" s="1296"/>
      <c r="BF136" s="1325"/>
    </row>
    <row r="137" spans="1:58" ht="31" outlineLevel="1" x14ac:dyDescent="0.25">
      <c r="A137" s="1365"/>
      <c r="B137" s="1355" t="s">
        <v>1727</v>
      </c>
      <c r="C137" s="1320"/>
      <c r="D137" s="1320"/>
      <c r="E137" s="1321"/>
      <c r="F137" s="1322"/>
      <c r="G137" s="1549"/>
      <c r="H137" s="1548"/>
      <c r="I137" s="1353"/>
      <c r="J137" s="1354"/>
      <c r="K137" s="1322"/>
      <c r="L137" s="1321"/>
      <c r="M137" s="1321"/>
      <c r="N137" s="1321"/>
      <c r="O137" s="1343" t="s">
        <v>1572</v>
      </c>
      <c r="P137" s="1485"/>
      <c r="Q137" s="1549"/>
      <c r="R137" s="1549"/>
      <c r="S137" s="1549"/>
      <c r="T137" s="1489">
        <f t="shared" si="17"/>
        <v>0</v>
      </c>
      <c r="U137" s="1549"/>
      <c r="V137" s="1549"/>
      <c r="W137" s="1549"/>
      <c r="X137" s="1549"/>
      <c r="Y137" s="1549">
        <v>5</v>
      </c>
      <c r="Z137" s="1549"/>
      <c r="AA137" s="1549"/>
      <c r="AB137" s="1549"/>
      <c r="AC137" s="1550"/>
      <c r="AD137" s="1551"/>
      <c r="AE137" s="1551"/>
      <c r="AF137" s="1551"/>
      <c r="AG137" s="1551"/>
      <c r="AH137" s="1551"/>
      <c r="AI137" s="1551"/>
      <c r="AJ137" s="1551"/>
      <c r="AK137" s="1551"/>
      <c r="AL137" s="1551"/>
      <c r="AM137" s="1551"/>
      <c r="AN137" s="1551"/>
      <c r="AO137" s="1485"/>
      <c r="AP137" s="1549"/>
      <c r="AQ137" s="1549"/>
      <c r="AR137" s="1549"/>
      <c r="AS137" s="1489">
        <f t="shared" si="18"/>
        <v>0</v>
      </c>
      <c r="AT137" s="1549"/>
      <c r="AU137" s="1549"/>
      <c r="AV137" s="1549"/>
      <c r="AW137" s="1549"/>
      <c r="AX137" s="1549">
        <v>5</v>
      </c>
      <c r="AY137" s="1549"/>
      <c r="AZ137" s="1549"/>
      <c r="BA137" s="1549"/>
      <c r="BB137" s="1549"/>
      <c r="BC137" s="1324"/>
      <c r="BD137" s="1320" t="s">
        <v>933</v>
      </c>
      <c r="BE137" s="1296"/>
      <c r="BF137" s="1325"/>
    </row>
    <row r="138" spans="1:58" ht="31" outlineLevel="1" x14ac:dyDescent="0.25">
      <c r="A138" s="1365"/>
      <c r="B138" s="1355" t="s">
        <v>1728</v>
      </c>
      <c r="C138" s="1320"/>
      <c r="D138" s="1320"/>
      <c r="E138" s="1321"/>
      <c r="F138" s="1322"/>
      <c r="G138" s="1549"/>
      <c r="H138" s="1548"/>
      <c r="I138" s="1353"/>
      <c r="J138" s="1354"/>
      <c r="K138" s="1322"/>
      <c r="L138" s="1321"/>
      <c r="M138" s="1321"/>
      <c r="N138" s="1321"/>
      <c r="O138" s="1343" t="s">
        <v>1572</v>
      </c>
      <c r="P138" s="1485"/>
      <c r="Q138" s="1549"/>
      <c r="R138" s="1549"/>
      <c r="S138" s="1549"/>
      <c r="T138" s="1489">
        <f t="shared" si="17"/>
        <v>0</v>
      </c>
      <c r="U138" s="1549"/>
      <c r="V138" s="1549"/>
      <c r="W138" s="1549"/>
      <c r="X138" s="1549"/>
      <c r="Y138" s="1549">
        <v>5</v>
      </c>
      <c r="Z138" s="1549"/>
      <c r="AA138" s="1549"/>
      <c r="AB138" s="1549"/>
      <c r="AC138" s="1550"/>
      <c r="AD138" s="1551"/>
      <c r="AE138" s="1551"/>
      <c r="AF138" s="1551"/>
      <c r="AG138" s="1551"/>
      <c r="AH138" s="1551"/>
      <c r="AI138" s="1551"/>
      <c r="AJ138" s="1551"/>
      <c r="AK138" s="1551"/>
      <c r="AL138" s="1551"/>
      <c r="AM138" s="1551"/>
      <c r="AN138" s="1551"/>
      <c r="AO138" s="1485"/>
      <c r="AP138" s="1549"/>
      <c r="AQ138" s="1549"/>
      <c r="AR138" s="1549"/>
      <c r="AS138" s="1489">
        <f t="shared" si="18"/>
        <v>0</v>
      </c>
      <c r="AT138" s="1549"/>
      <c r="AU138" s="1549"/>
      <c r="AV138" s="1549"/>
      <c r="AW138" s="1549"/>
      <c r="AX138" s="1549">
        <v>5</v>
      </c>
      <c r="AY138" s="1549"/>
      <c r="AZ138" s="1549"/>
      <c r="BA138" s="1549"/>
      <c r="BB138" s="1549"/>
      <c r="BC138" s="1324"/>
      <c r="BD138" s="1320" t="s">
        <v>933</v>
      </c>
      <c r="BE138" s="1296"/>
      <c r="BF138" s="1325"/>
    </row>
    <row r="139" spans="1:58" ht="46.5" outlineLevel="1" x14ac:dyDescent="0.25">
      <c r="A139" s="1365">
        <v>14</v>
      </c>
      <c r="B139" s="1352" t="s">
        <v>1729</v>
      </c>
      <c r="C139" s="1320"/>
      <c r="D139" s="1320"/>
      <c r="E139" s="1321"/>
      <c r="F139" s="1322"/>
      <c r="G139" s="1549">
        <v>25</v>
      </c>
      <c r="H139" s="1548"/>
      <c r="I139" s="1353"/>
      <c r="J139" s="1354"/>
      <c r="K139" s="1322"/>
      <c r="L139" s="1321"/>
      <c r="M139" s="1321"/>
      <c r="N139" s="1321"/>
      <c r="O139" s="1343" t="s">
        <v>1932</v>
      </c>
      <c r="P139" s="1485"/>
      <c r="Q139" s="1549"/>
      <c r="R139" s="1549"/>
      <c r="S139" s="1549"/>
      <c r="T139" s="1489">
        <f t="shared" ref="T139:T202" si="19">SUM(P139:S139)</f>
        <v>0</v>
      </c>
      <c r="U139" s="1549"/>
      <c r="V139" s="1549"/>
      <c r="W139" s="1549"/>
      <c r="X139" s="1549"/>
      <c r="Y139" s="1549"/>
      <c r="Z139" s="1549"/>
      <c r="AA139" s="1549"/>
      <c r="AB139" s="1549"/>
      <c r="AC139" s="1550"/>
      <c r="AD139" s="1551"/>
      <c r="AE139" s="1551"/>
      <c r="AF139" s="1551"/>
      <c r="AG139" s="1551"/>
      <c r="AH139" s="1551"/>
      <c r="AI139" s="1551"/>
      <c r="AJ139" s="1551"/>
      <c r="AK139" s="1551"/>
      <c r="AL139" s="1551"/>
      <c r="AM139" s="1551"/>
      <c r="AN139" s="1551"/>
      <c r="AO139" s="1485"/>
      <c r="AP139" s="1549"/>
      <c r="AQ139" s="1549"/>
      <c r="AR139" s="1549"/>
      <c r="AS139" s="1489">
        <f t="shared" ref="AS139:AS202" si="20">SUM(AO139:AR139)</f>
        <v>0</v>
      </c>
      <c r="AT139" s="1549"/>
      <c r="AU139" s="1549"/>
      <c r="AV139" s="1549"/>
      <c r="AW139" s="1549"/>
      <c r="AX139" s="1549"/>
      <c r="AY139" s="1549"/>
      <c r="AZ139" s="1549"/>
      <c r="BA139" s="1549"/>
      <c r="BB139" s="1549"/>
      <c r="BC139" s="1324"/>
      <c r="BD139" s="1320" t="s">
        <v>933</v>
      </c>
      <c r="BE139" s="1296"/>
      <c r="BF139" s="1325"/>
    </row>
    <row r="140" spans="1:58" ht="15.5" outlineLevel="1" x14ac:dyDescent="0.25">
      <c r="A140" s="1365"/>
      <c r="B140" s="1355" t="s">
        <v>1730</v>
      </c>
      <c r="C140" s="1320"/>
      <c r="D140" s="1320"/>
      <c r="E140" s="1321"/>
      <c r="F140" s="1322"/>
      <c r="G140" s="1549"/>
      <c r="H140" s="1548"/>
      <c r="I140" s="1353"/>
      <c r="J140" s="1354"/>
      <c r="K140" s="1322"/>
      <c r="L140" s="1321"/>
      <c r="M140" s="1321"/>
      <c r="N140" s="1321"/>
      <c r="O140" s="1343" t="s">
        <v>1572</v>
      </c>
      <c r="P140" s="1485"/>
      <c r="Q140" s="1549"/>
      <c r="R140" s="1549"/>
      <c r="S140" s="1549"/>
      <c r="T140" s="1489">
        <f t="shared" si="19"/>
        <v>0</v>
      </c>
      <c r="U140" s="1549"/>
      <c r="V140" s="1549"/>
      <c r="W140" s="1549"/>
      <c r="X140" s="1549"/>
      <c r="Y140" s="1549">
        <v>12</v>
      </c>
      <c r="Z140" s="1549"/>
      <c r="AA140" s="1549"/>
      <c r="AB140" s="1549"/>
      <c r="AC140" s="1550"/>
      <c r="AD140" s="1551"/>
      <c r="AE140" s="1551"/>
      <c r="AF140" s="1551"/>
      <c r="AG140" s="1551"/>
      <c r="AH140" s="1551"/>
      <c r="AI140" s="1551"/>
      <c r="AJ140" s="1551"/>
      <c r="AK140" s="1551"/>
      <c r="AL140" s="1551"/>
      <c r="AM140" s="1551"/>
      <c r="AN140" s="1551"/>
      <c r="AO140" s="1485"/>
      <c r="AP140" s="1549"/>
      <c r="AQ140" s="1549"/>
      <c r="AR140" s="1549"/>
      <c r="AS140" s="1489">
        <f t="shared" si="20"/>
        <v>0</v>
      </c>
      <c r="AT140" s="1549"/>
      <c r="AU140" s="1549"/>
      <c r="AV140" s="1549"/>
      <c r="AW140" s="1549"/>
      <c r="AX140" s="1549">
        <v>12</v>
      </c>
      <c r="AY140" s="1549"/>
      <c r="AZ140" s="1549"/>
      <c r="BA140" s="1549"/>
      <c r="BB140" s="1549"/>
      <c r="BC140" s="1324"/>
      <c r="BD140" s="1320" t="s">
        <v>933</v>
      </c>
      <c r="BE140" s="1296"/>
      <c r="BF140" s="1325"/>
    </row>
    <row r="141" spans="1:58" ht="46.5" outlineLevel="1" x14ac:dyDescent="0.25">
      <c r="A141" s="1365"/>
      <c r="B141" s="1355" t="s">
        <v>1731</v>
      </c>
      <c r="C141" s="1320"/>
      <c r="D141" s="1320"/>
      <c r="E141" s="1321"/>
      <c r="F141" s="1322"/>
      <c r="G141" s="1549"/>
      <c r="H141" s="1548"/>
      <c r="I141" s="1353"/>
      <c r="J141" s="1354"/>
      <c r="K141" s="1322"/>
      <c r="L141" s="1321"/>
      <c r="M141" s="1321"/>
      <c r="N141" s="1321"/>
      <c r="O141" s="1343" t="s">
        <v>1572</v>
      </c>
      <c r="P141" s="1485"/>
      <c r="Q141" s="1549"/>
      <c r="R141" s="1549"/>
      <c r="S141" s="1549"/>
      <c r="T141" s="1489">
        <f t="shared" si="19"/>
        <v>0</v>
      </c>
      <c r="U141" s="1549"/>
      <c r="V141" s="1549"/>
      <c r="W141" s="1549"/>
      <c r="X141" s="1549"/>
      <c r="Y141" s="1549">
        <v>13</v>
      </c>
      <c r="Z141" s="1549"/>
      <c r="AA141" s="1549"/>
      <c r="AB141" s="1549"/>
      <c r="AC141" s="1550"/>
      <c r="AD141" s="1551"/>
      <c r="AE141" s="1551"/>
      <c r="AF141" s="1551"/>
      <c r="AG141" s="1551"/>
      <c r="AH141" s="1551"/>
      <c r="AI141" s="1551"/>
      <c r="AJ141" s="1551"/>
      <c r="AK141" s="1551"/>
      <c r="AL141" s="1551"/>
      <c r="AM141" s="1551"/>
      <c r="AN141" s="1551"/>
      <c r="AO141" s="1485"/>
      <c r="AP141" s="1549"/>
      <c r="AQ141" s="1549"/>
      <c r="AR141" s="1549"/>
      <c r="AS141" s="1489">
        <f t="shared" si="20"/>
        <v>0</v>
      </c>
      <c r="AT141" s="1549"/>
      <c r="AU141" s="1549"/>
      <c r="AV141" s="1549"/>
      <c r="AW141" s="1549"/>
      <c r="AX141" s="1549">
        <v>13</v>
      </c>
      <c r="AY141" s="1549"/>
      <c r="AZ141" s="1549"/>
      <c r="BA141" s="1549"/>
      <c r="BB141" s="1549"/>
      <c r="BC141" s="1324"/>
      <c r="BD141" s="1320" t="s">
        <v>933</v>
      </c>
      <c r="BE141" s="1296"/>
      <c r="BF141" s="1325"/>
    </row>
    <row r="142" spans="1:58" ht="46.5" outlineLevel="1" x14ac:dyDescent="0.25">
      <c r="A142" s="1365">
        <v>15</v>
      </c>
      <c r="B142" s="1352" t="s">
        <v>1732</v>
      </c>
      <c r="C142" s="1320"/>
      <c r="D142" s="1320"/>
      <c r="E142" s="1321"/>
      <c r="F142" s="1322"/>
      <c r="G142" s="1549">
        <v>28</v>
      </c>
      <c r="H142" s="1548"/>
      <c r="I142" s="1353"/>
      <c r="J142" s="1354"/>
      <c r="K142" s="1322"/>
      <c r="L142" s="1321"/>
      <c r="M142" s="1321"/>
      <c r="N142" s="1321"/>
      <c r="O142" s="1343" t="s">
        <v>1929</v>
      </c>
      <c r="P142" s="1485"/>
      <c r="Q142" s="1549"/>
      <c r="R142" s="1549"/>
      <c r="S142" s="1549"/>
      <c r="T142" s="1489">
        <f t="shared" si="19"/>
        <v>0</v>
      </c>
      <c r="U142" s="1549"/>
      <c r="V142" s="1549"/>
      <c r="W142" s="1549"/>
      <c r="X142" s="1549"/>
      <c r="Y142" s="1549"/>
      <c r="Z142" s="1549"/>
      <c r="AA142" s="1549"/>
      <c r="AB142" s="1549"/>
      <c r="AC142" s="1550"/>
      <c r="AD142" s="1551"/>
      <c r="AE142" s="1551"/>
      <c r="AF142" s="1551"/>
      <c r="AG142" s="1551"/>
      <c r="AH142" s="1551"/>
      <c r="AI142" s="1551"/>
      <c r="AJ142" s="1551"/>
      <c r="AK142" s="1551"/>
      <c r="AL142" s="1551"/>
      <c r="AM142" s="1551"/>
      <c r="AN142" s="1551"/>
      <c r="AO142" s="1485"/>
      <c r="AP142" s="1549"/>
      <c r="AQ142" s="1549"/>
      <c r="AR142" s="1549"/>
      <c r="AS142" s="1489">
        <f t="shared" si="20"/>
        <v>0</v>
      </c>
      <c r="AT142" s="1549"/>
      <c r="AU142" s="1549"/>
      <c r="AV142" s="1549"/>
      <c r="AW142" s="1549"/>
      <c r="AX142" s="1549"/>
      <c r="AY142" s="1549"/>
      <c r="AZ142" s="1549"/>
      <c r="BA142" s="1549"/>
      <c r="BB142" s="1549"/>
      <c r="BC142" s="1324"/>
      <c r="BD142" s="1320" t="s">
        <v>933</v>
      </c>
      <c r="BE142" s="1296"/>
      <c r="BF142" s="1325"/>
    </row>
    <row r="143" spans="1:58" ht="31" outlineLevel="1" x14ac:dyDescent="0.25">
      <c r="A143" s="1365"/>
      <c r="B143" s="1355" t="s">
        <v>1733</v>
      </c>
      <c r="C143" s="1320"/>
      <c r="D143" s="1320"/>
      <c r="E143" s="1321"/>
      <c r="F143" s="1322"/>
      <c r="G143" s="1549"/>
      <c r="H143" s="1548"/>
      <c r="I143" s="1353"/>
      <c r="J143" s="1354"/>
      <c r="K143" s="1322"/>
      <c r="L143" s="1321"/>
      <c r="M143" s="1321"/>
      <c r="N143" s="1321"/>
      <c r="O143" s="1343" t="s">
        <v>1734</v>
      </c>
      <c r="P143" s="1485"/>
      <c r="Q143" s="1549"/>
      <c r="R143" s="1549"/>
      <c r="S143" s="1549"/>
      <c r="T143" s="1489">
        <f t="shared" si="19"/>
        <v>0</v>
      </c>
      <c r="U143" s="1549"/>
      <c r="V143" s="1549"/>
      <c r="W143" s="1549"/>
      <c r="X143" s="1549"/>
      <c r="Y143" s="1549"/>
      <c r="Z143" s="1549">
        <v>20</v>
      </c>
      <c r="AA143" s="1549"/>
      <c r="AB143" s="1549"/>
      <c r="AC143" s="1550"/>
      <c r="AD143" s="1551"/>
      <c r="AE143" s="1551"/>
      <c r="AF143" s="1551"/>
      <c r="AG143" s="1551"/>
      <c r="AH143" s="1551"/>
      <c r="AI143" s="1551"/>
      <c r="AJ143" s="1551"/>
      <c r="AK143" s="1551"/>
      <c r="AL143" s="1551"/>
      <c r="AM143" s="1551"/>
      <c r="AN143" s="1551"/>
      <c r="AO143" s="1485"/>
      <c r="AP143" s="1549"/>
      <c r="AQ143" s="1549"/>
      <c r="AR143" s="1549"/>
      <c r="AS143" s="1489">
        <f t="shared" si="20"/>
        <v>0</v>
      </c>
      <c r="AT143" s="1549"/>
      <c r="AU143" s="1549"/>
      <c r="AV143" s="1549"/>
      <c r="AW143" s="1549"/>
      <c r="AX143" s="1549"/>
      <c r="AY143" s="1549">
        <v>20</v>
      </c>
      <c r="AZ143" s="1549"/>
      <c r="BA143" s="1549"/>
      <c r="BB143" s="1549"/>
      <c r="BC143" s="1324"/>
      <c r="BD143" s="1320" t="s">
        <v>933</v>
      </c>
      <c r="BE143" s="1296"/>
      <c r="BF143" s="1325"/>
    </row>
    <row r="144" spans="1:58" ht="31" outlineLevel="1" x14ac:dyDescent="0.25">
      <c r="A144" s="1365"/>
      <c r="B144" s="1355" t="s">
        <v>1735</v>
      </c>
      <c r="C144" s="1320"/>
      <c r="D144" s="1320"/>
      <c r="E144" s="1321"/>
      <c r="F144" s="1322"/>
      <c r="G144" s="1549"/>
      <c r="H144" s="1548"/>
      <c r="I144" s="1353"/>
      <c r="J144" s="1354"/>
      <c r="K144" s="1322"/>
      <c r="L144" s="1321"/>
      <c r="M144" s="1321"/>
      <c r="N144" s="1321"/>
      <c r="O144" s="1343" t="s">
        <v>1734</v>
      </c>
      <c r="P144" s="1485"/>
      <c r="Q144" s="1549"/>
      <c r="R144" s="1549"/>
      <c r="S144" s="1549"/>
      <c r="T144" s="1489">
        <f t="shared" si="19"/>
        <v>0</v>
      </c>
      <c r="U144" s="1549"/>
      <c r="V144" s="1549"/>
      <c r="W144" s="1549"/>
      <c r="X144" s="1549"/>
      <c r="Y144" s="1549"/>
      <c r="Z144" s="1549">
        <v>8</v>
      </c>
      <c r="AA144" s="1549"/>
      <c r="AB144" s="1549"/>
      <c r="AC144" s="1550"/>
      <c r="AD144" s="1551"/>
      <c r="AE144" s="1551"/>
      <c r="AF144" s="1551"/>
      <c r="AG144" s="1551"/>
      <c r="AH144" s="1551"/>
      <c r="AI144" s="1551"/>
      <c r="AJ144" s="1551"/>
      <c r="AK144" s="1551"/>
      <c r="AL144" s="1551"/>
      <c r="AM144" s="1551"/>
      <c r="AN144" s="1551"/>
      <c r="AO144" s="1485"/>
      <c r="AP144" s="1549"/>
      <c r="AQ144" s="1549"/>
      <c r="AR144" s="1549"/>
      <c r="AS144" s="1489">
        <f t="shared" si="20"/>
        <v>0</v>
      </c>
      <c r="AT144" s="1549"/>
      <c r="AU144" s="1549"/>
      <c r="AV144" s="1549"/>
      <c r="AW144" s="1549"/>
      <c r="AX144" s="1549"/>
      <c r="AY144" s="1549">
        <v>8</v>
      </c>
      <c r="AZ144" s="1549"/>
      <c r="BA144" s="1549"/>
      <c r="BB144" s="1549"/>
      <c r="BC144" s="1324"/>
      <c r="BD144" s="1320" t="s">
        <v>933</v>
      </c>
      <c r="BE144" s="1296"/>
      <c r="BF144" s="1325"/>
    </row>
    <row r="145" spans="1:58" ht="15.5" outlineLevel="1" x14ac:dyDescent="0.25">
      <c r="A145" s="1365">
        <v>16</v>
      </c>
      <c r="B145" s="1352" t="s">
        <v>1736</v>
      </c>
      <c r="C145" s="1320"/>
      <c r="D145" s="1320"/>
      <c r="E145" s="1321"/>
      <c r="F145" s="1322"/>
      <c r="G145" s="1549">
        <v>75</v>
      </c>
      <c r="H145" s="1548"/>
      <c r="I145" s="1353"/>
      <c r="J145" s="1354"/>
      <c r="K145" s="1322"/>
      <c r="L145" s="1321"/>
      <c r="M145" s="1321"/>
      <c r="N145" s="1321"/>
      <c r="O145" s="1343" t="s">
        <v>1933</v>
      </c>
      <c r="P145" s="1485"/>
      <c r="Q145" s="1549"/>
      <c r="R145" s="1549"/>
      <c r="S145" s="1549"/>
      <c r="T145" s="1489">
        <f t="shared" si="19"/>
        <v>0</v>
      </c>
      <c r="U145" s="1549"/>
      <c r="V145" s="1549"/>
      <c r="W145" s="1549"/>
      <c r="X145" s="1549"/>
      <c r="Y145" s="1549"/>
      <c r="Z145" s="1549"/>
      <c r="AA145" s="1549"/>
      <c r="AB145" s="1549"/>
      <c r="AC145" s="1550"/>
      <c r="AD145" s="1551"/>
      <c r="AE145" s="1551"/>
      <c r="AF145" s="1551"/>
      <c r="AG145" s="1551"/>
      <c r="AH145" s="1551"/>
      <c r="AI145" s="1551"/>
      <c r="AJ145" s="1551"/>
      <c r="AK145" s="1551"/>
      <c r="AL145" s="1551"/>
      <c r="AM145" s="1551"/>
      <c r="AN145" s="1551"/>
      <c r="AO145" s="1485"/>
      <c r="AP145" s="1549"/>
      <c r="AQ145" s="1549"/>
      <c r="AR145" s="1549"/>
      <c r="AS145" s="1489">
        <f t="shared" si="20"/>
        <v>0</v>
      </c>
      <c r="AT145" s="1549"/>
      <c r="AU145" s="1549"/>
      <c r="AV145" s="1549"/>
      <c r="AW145" s="1549"/>
      <c r="AX145" s="1549"/>
      <c r="AY145" s="1549"/>
      <c r="AZ145" s="1549"/>
      <c r="BA145" s="1549"/>
      <c r="BB145" s="1549"/>
      <c r="BC145" s="1324"/>
      <c r="BD145" s="1320" t="s">
        <v>933</v>
      </c>
      <c r="BE145" s="1296"/>
      <c r="BF145" s="1325"/>
    </row>
    <row r="146" spans="1:58" ht="46.5" outlineLevel="1" x14ac:dyDescent="0.25">
      <c r="A146" s="1365"/>
      <c r="B146" s="1355" t="s">
        <v>1737</v>
      </c>
      <c r="C146" s="1320"/>
      <c r="D146" s="1320"/>
      <c r="E146" s="1321"/>
      <c r="F146" s="1322"/>
      <c r="G146" s="1549"/>
      <c r="H146" s="1548"/>
      <c r="I146" s="1353"/>
      <c r="J146" s="1354"/>
      <c r="K146" s="1322"/>
      <c r="L146" s="1321"/>
      <c r="M146" s="1321"/>
      <c r="N146" s="1321"/>
      <c r="O146" s="1343" t="s">
        <v>1572</v>
      </c>
      <c r="P146" s="1485"/>
      <c r="Q146" s="1549"/>
      <c r="R146" s="1549"/>
      <c r="S146" s="1549"/>
      <c r="T146" s="1489">
        <f t="shared" si="19"/>
        <v>0</v>
      </c>
      <c r="U146" s="1549"/>
      <c r="V146" s="1549"/>
      <c r="W146" s="1549"/>
      <c r="X146" s="1549"/>
      <c r="Y146" s="1549">
        <v>75</v>
      </c>
      <c r="Z146" s="1549"/>
      <c r="AA146" s="1549"/>
      <c r="AB146" s="1549"/>
      <c r="AC146" s="1550"/>
      <c r="AD146" s="1551"/>
      <c r="AE146" s="1551"/>
      <c r="AF146" s="1551"/>
      <c r="AG146" s="1551"/>
      <c r="AH146" s="1551"/>
      <c r="AI146" s="1551"/>
      <c r="AJ146" s="1551"/>
      <c r="AK146" s="1551"/>
      <c r="AL146" s="1551"/>
      <c r="AM146" s="1551"/>
      <c r="AN146" s="1551"/>
      <c r="AO146" s="1485"/>
      <c r="AP146" s="1549"/>
      <c r="AQ146" s="1549"/>
      <c r="AR146" s="1549"/>
      <c r="AS146" s="1489">
        <f t="shared" si="20"/>
        <v>0</v>
      </c>
      <c r="AT146" s="1549"/>
      <c r="AU146" s="1549"/>
      <c r="AV146" s="1549"/>
      <c r="AW146" s="1549"/>
      <c r="AX146" s="1549">
        <v>75</v>
      </c>
      <c r="AY146" s="1549"/>
      <c r="AZ146" s="1549"/>
      <c r="BA146" s="1549"/>
      <c r="BB146" s="1549"/>
      <c r="BC146" s="1324"/>
      <c r="BD146" s="1320" t="s">
        <v>933</v>
      </c>
      <c r="BE146" s="1296"/>
      <c r="BF146" s="1325"/>
    </row>
    <row r="147" spans="1:58" ht="62" outlineLevel="1" x14ac:dyDescent="0.25">
      <c r="A147" s="1365">
        <v>17</v>
      </c>
      <c r="B147" s="1352" t="s">
        <v>1738</v>
      </c>
      <c r="C147" s="1320"/>
      <c r="D147" s="1320"/>
      <c r="E147" s="1321"/>
      <c r="F147" s="1322"/>
      <c r="G147" s="1549">
        <v>32</v>
      </c>
      <c r="H147" s="1548"/>
      <c r="I147" s="1353"/>
      <c r="J147" s="1354"/>
      <c r="K147" s="1322"/>
      <c r="L147" s="1321"/>
      <c r="M147" s="1321"/>
      <c r="N147" s="1321"/>
      <c r="O147" s="1343" t="s">
        <v>1933</v>
      </c>
      <c r="P147" s="1485"/>
      <c r="Q147" s="1549"/>
      <c r="R147" s="1549"/>
      <c r="S147" s="1549"/>
      <c r="T147" s="1489">
        <f t="shared" si="19"/>
        <v>0</v>
      </c>
      <c r="U147" s="1549"/>
      <c r="V147" s="1549"/>
      <c r="W147" s="1549"/>
      <c r="X147" s="1549"/>
      <c r="Y147" s="1549"/>
      <c r="Z147" s="1549"/>
      <c r="AA147" s="1549"/>
      <c r="AB147" s="1549"/>
      <c r="AC147" s="1550"/>
      <c r="AD147" s="1551"/>
      <c r="AE147" s="1551"/>
      <c r="AF147" s="1551"/>
      <c r="AG147" s="1551"/>
      <c r="AH147" s="1551"/>
      <c r="AI147" s="1551"/>
      <c r="AJ147" s="1551"/>
      <c r="AK147" s="1551"/>
      <c r="AL147" s="1551"/>
      <c r="AM147" s="1551"/>
      <c r="AN147" s="1551"/>
      <c r="AO147" s="1485"/>
      <c r="AP147" s="1549"/>
      <c r="AQ147" s="1549"/>
      <c r="AR147" s="1549"/>
      <c r="AS147" s="1489">
        <f t="shared" si="20"/>
        <v>0</v>
      </c>
      <c r="AT147" s="1549"/>
      <c r="AU147" s="1549"/>
      <c r="AV147" s="1549"/>
      <c r="AW147" s="1549"/>
      <c r="AX147" s="1549"/>
      <c r="AY147" s="1549"/>
      <c r="AZ147" s="1549"/>
      <c r="BA147" s="1549"/>
      <c r="BB147" s="1549"/>
      <c r="BC147" s="1324"/>
      <c r="BD147" s="1320" t="s">
        <v>933</v>
      </c>
      <c r="BE147" s="1296"/>
      <c r="BF147" s="1325"/>
    </row>
    <row r="148" spans="1:58" ht="46.5" outlineLevel="1" x14ac:dyDescent="0.25">
      <c r="A148" s="1365"/>
      <c r="B148" s="1355" t="s">
        <v>1739</v>
      </c>
      <c r="C148" s="1320"/>
      <c r="D148" s="1320"/>
      <c r="E148" s="1321"/>
      <c r="F148" s="1322"/>
      <c r="G148" s="1549"/>
      <c r="H148" s="1548"/>
      <c r="I148" s="1353"/>
      <c r="J148" s="1354"/>
      <c r="K148" s="1322"/>
      <c r="L148" s="1321"/>
      <c r="M148" s="1321"/>
      <c r="N148" s="1321"/>
      <c r="O148" s="1343" t="s">
        <v>1588</v>
      </c>
      <c r="P148" s="1485"/>
      <c r="Q148" s="1549"/>
      <c r="R148" s="1549"/>
      <c r="S148" s="1549"/>
      <c r="T148" s="1489">
        <f t="shared" si="19"/>
        <v>0</v>
      </c>
      <c r="U148" s="1549"/>
      <c r="V148" s="1549"/>
      <c r="W148" s="1549"/>
      <c r="X148" s="1549"/>
      <c r="Y148" s="1549">
        <v>14</v>
      </c>
      <c r="Z148" s="1549"/>
      <c r="AA148" s="1549"/>
      <c r="AB148" s="1549"/>
      <c r="AC148" s="1550"/>
      <c r="AD148" s="1551"/>
      <c r="AE148" s="1551"/>
      <c r="AF148" s="1551"/>
      <c r="AG148" s="1551"/>
      <c r="AH148" s="1551"/>
      <c r="AI148" s="1551"/>
      <c r="AJ148" s="1551"/>
      <c r="AK148" s="1551"/>
      <c r="AL148" s="1551"/>
      <c r="AM148" s="1551"/>
      <c r="AN148" s="1551"/>
      <c r="AO148" s="1485"/>
      <c r="AP148" s="1549"/>
      <c r="AQ148" s="1549"/>
      <c r="AR148" s="1549"/>
      <c r="AS148" s="1489">
        <f t="shared" si="20"/>
        <v>0</v>
      </c>
      <c r="AT148" s="1549"/>
      <c r="AU148" s="1549"/>
      <c r="AV148" s="1549"/>
      <c r="AW148" s="1549"/>
      <c r="AX148" s="1549">
        <v>14</v>
      </c>
      <c r="AY148" s="1549"/>
      <c r="AZ148" s="1549"/>
      <c r="BA148" s="1549"/>
      <c r="BB148" s="1549"/>
      <c r="BC148" s="1324"/>
      <c r="BD148" s="1320" t="s">
        <v>933</v>
      </c>
      <c r="BE148" s="1296"/>
      <c r="BF148" s="1325"/>
    </row>
    <row r="149" spans="1:58" ht="31" outlineLevel="1" x14ac:dyDescent="0.25">
      <c r="A149" s="1365"/>
      <c r="B149" s="1355" t="s">
        <v>1740</v>
      </c>
      <c r="C149" s="1320"/>
      <c r="D149" s="1320"/>
      <c r="E149" s="1321"/>
      <c r="F149" s="1322"/>
      <c r="G149" s="1549"/>
      <c r="H149" s="1548"/>
      <c r="I149" s="1353"/>
      <c r="J149" s="1354"/>
      <c r="K149" s="1322"/>
      <c r="L149" s="1321"/>
      <c r="M149" s="1321"/>
      <c r="N149" s="1321"/>
      <c r="O149" s="1343" t="s">
        <v>1588</v>
      </c>
      <c r="P149" s="1485"/>
      <c r="Q149" s="1549"/>
      <c r="R149" s="1549"/>
      <c r="S149" s="1549"/>
      <c r="T149" s="1489">
        <f t="shared" si="19"/>
        <v>0</v>
      </c>
      <c r="U149" s="1549"/>
      <c r="V149" s="1549"/>
      <c r="W149" s="1549"/>
      <c r="X149" s="1549"/>
      <c r="Y149" s="1549">
        <v>13</v>
      </c>
      <c r="Z149" s="1549"/>
      <c r="AA149" s="1549"/>
      <c r="AB149" s="1549"/>
      <c r="AC149" s="1550"/>
      <c r="AD149" s="1551"/>
      <c r="AE149" s="1551"/>
      <c r="AF149" s="1551"/>
      <c r="AG149" s="1551"/>
      <c r="AH149" s="1551"/>
      <c r="AI149" s="1551"/>
      <c r="AJ149" s="1551"/>
      <c r="AK149" s="1551"/>
      <c r="AL149" s="1551"/>
      <c r="AM149" s="1551"/>
      <c r="AN149" s="1551"/>
      <c r="AO149" s="1485"/>
      <c r="AP149" s="1549"/>
      <c r="AQ149" s="1549"/>
      <c r="AR149" s="1549"/>
      <c r="AS149" s="1489">
        <f t="shared" si="20"/>
        <v>0</v>
      </c>
      <c r="AT149" s="1549"/>
      <c r="AU149" s="1549"/>
      <c r="AV149" s="1549"/>
      <c r="AW149" s="1549"/>
      <c r="AX149" s="1549">
        <v>13</v>
      </c>
      <c r="AY149" s="1549"/>
      <c r="AZ149" s="1549"/>
      <c r="BA149" s="1549"/>
      <c r="BB149" s="1549"/>
      <c r="BC149" s="1324"/>
      <c r="BD149" s="1320" t="s">
        <v>933</v>
      </c>
      <c r="BE149" s="1296"/>
      <c r="BF149" s="1325"/>
    </row>
    <row r="150" spans="1:58" ht="15.5" outlineLevel="1" x14ac:dyDescent="0.25">
      <c r="A150" s="1365"/>
      <c r="B150" s="1355" t="s">
        <v>1741</v>
      </c>
      <c r="C150" s="1320"/>
      <c r="D150" s="1320"/>
      <c r="E150" s="1321"/>
      <c r="F150" s="1322"/>
      <c r="G150" s="1549"/>
      <c r="H150" s="1548"/>
      <c r="I150" s="1353"/>
      <c r="J150" s="1354"/>
      <c r="K150" s="1322"/>
      <c r="L150" s="1321"/>
      <c r="M150" s="1321"/>
      <c r="N150" s="1321"/>
      <c r="O150" s="1343" t="s">
        <v>1588</v>
      </c>
      <c r="P150" s="1485"/>
      <c r="Q150" s="1549"/>
      <c r="R150" s="1549"/>
      <c r="S150" s="1549"/>
      <c r="T150" s="1489">
        <f t="shared" si="19"/>
        <v>0</v>
      </c>
      <c r="U150" s="1549"/>
      <c r="V150" s="1549"/>
      <c r="W150" s="1549"/>
      <c r="X150" s="1549"/>
      <c r="Y150" s="1549">
        <v>5</v>
      </c>
      <c r="Z150" s="1549"/>
      <c r="AA150" s="1549"/>
      <c r="AB150" s="1549"/>
      <c r="AC150" s="1550"/>
      <c r="AD150" s="1551"/>
      <c r="AE150" s="1551"/>
      <c r="AF150" s="1551"/>
      <c r="AG150" s="1551"/>
      <c r="AH150" s="1551"/>
      <c r="AI150" s="1551"/>
      <c r="AJ150" s="1551"/>
      <c r="AK150" s="1551"/>
      <c r="AL150" s="1551"/>
      <c r="AM150" s="1551"/>
      <c r="AN150" s="1551"/>
      <c r="AO150" s="1485"/>
      <c r="AP150" s="1549"/>
      <c r="AQ150" s="1549"/>
      <c r="AR150" s="1549"/>
      <c r="AS150" s="1489">
        <f t="shared" si="20"/>
        <v>0</v>
      </c>
      <c r="AT150" s="1549"/>
      <c r="AU150" s="1549"/>
      <c r="AV150" s="1549"/>
      <c r="AW150" s="1549"/>
      <c r="AX150" s="1549">
        <v>5</v>
      </c>
      <c r="AY150" s="1549"/>
      <c r="AZ150" s="1549"/>
      <c r="BA150" s="1549"/>
      <c r="BB150" s="1549"/>
      <c r="BC150" s="1324"/>
      <c r="BD150" s="1320" t="s">
        <v>933</v>
      </c>
      <c r="BE150" s="1296"/>
      <c r="BF150" s="1325"/>
    </row>
    <row r="151" spans="1:58" ht="46.5" outlineLevel="1" x14ac:dyDescent="0.25">
      <c r="A151" s="1365">
        <v>18</v>
      </c>
      <c r="B151" s="1352" t="s">
        <v>1742</v>
      </c>
      <c r="C151" s="1320"/>
      <c r="D151" s="1320"/>
      <c r="E151" s="1321"/>
      <c r="F151" s="1322"/>
      <c r="G151" s="1549">
        <v>26</v>
      </c>
      <c r="H151" s="1548"/>
      <c r="I151" s="1353"/>
      <c r="J151" s="1354"/>
      <c r="K151" s="1322"/>
      <c r="L151" s="1321"/>
      <c r="M151" s="1321"/>
      <c r="N151" s="1321"/>
      <c r="O151" s="1343" t="s">
        <v>1932</v>
      </c>
      <c r="P151" s="1485"/>
      <c r="Q151" s="1549"/>
      <c r="R151" s="1549"/>
      <c r="S151" s="1549"/>
      <c r="T151" s="1489">
        <f t="shared" si="19"/>
        <v>0</v>
      </c>
      <c r="U151" s="1549"/>
      <c r="V151" s="1549"/>
      <c r="W151" s="1549"/>
      <c r="X151" s="1549"/>
      <c r="Y151" s="1549"/>
      <c r="Z151" s="1549"/>
      <c r="AA151" s="1549"/>
      <c r="AB151" s="1549"/>
      <c r="AC151" s="1550"/>
      <c r="AD151" s="1551"/>
      <c r="AE151" s="1551"/>
      <c r="AF151" s="1551"/>
      <c r="AG151" s="1551"/>
      <c r="AH151" s="1551"/>
      <c r="AI151" s="1551"/>
      <c r="AJ151" s="1551"/>
      <c r="AK151" s="1551"/>
      <c r="AL151" s="1551"/>
      <c r="AM151" s="1551"/>
      <c r="AN151" s="1551"/>
      <c r="AO151" s="1485"/>
      <c r="AP151" s="1549"/>
      <c r="AQ151" s="1549"/>
      <c r="AR151" s="1549"/>
      <c r="AS151" s="1489">
        <f t="shared" si="20"/>
        <v>0</v>
      </c>
      <c r="AT151" s="1549"/>
      <c r="AU151" s="1549"/>
      <c r="AV151" s="1549"/>
      <c r="AW151" s="1549"/>
      <c r="AX151" s="1549"/>
      <c r="AY151" s="1549"/>
      <c r="AZ151" s="1549"/>
      <c r="BA151" s="1549"/>
      <c r="BB151" s="1549"/>
      <c r="BC151" s="1324"/>
      <c r="BD151" s="1320" t="s">
        <v>933</v>
      </c>
      <c r="BE151" s="1296"/>
      <c r="BF151" s="1325"/>
    </row>
    <row r="152" spans="1:58" ht="31" outlineLevel="1" x14ac:dyDescent="0.25">
      <c r="A152" s="1365"/>
      <c r="B152" s="1355" t="s">
        <v>1743</v>
      </c>
      <c r="C152" s="1320"/>
      <c r="D152" s="1320"/>
      <c r="E152" s="1321"/>
      <c r="F152" s="1322"/>
      <c r="G152" s="1549"/>
      <c r="H152" s="1548"/>
      <c r="I152" s="1353"/>
      <c r="J152" s="1354"/>
      <c r="K152" s="1322"/>
      <c r="L152" s="1321"/>
      <c r="M152" s="1321"/>
      <c r="N152" s="1321"/>
      <c r="O152" s="1343" t="s">
        <v>1572</v>
      </c>
      <c r="P152" s="1485"/>
      <c r="Q152" s="1549"/>
      <c r="R152" s="1549"/>
      <c r="S152" s="1549"/>
      <c r="T152" s="1489">
        <f t="shared" si="19"/>
        <v>0</v>
      </c>
      <c r="U152" s="1549"/>
      <c r="V152" s="1549"/>
      <c r="W152" s="1549"/>
      <c r="X152" s="1549"/>
      <c r="Y152" s="1549"/>
      <c r="Z152" s="1549">
        <v>20</v>
      </c>
      <c r="AA152" s="1549"/>
      <c r="AB152" s="1549"/>
      <c r="AC152" s="1550"/>
      <c r="AD152" s="1551"/>
      <c r="AE152" s="1551"/>
      <c r="AF152" s="1551"/>
      <c r="AG152" s="1551"/>
      <c r="AH152" s="1551"/>
      <c r="AI152" s="1551"/>
      <c r="AJ152" s="1551"/>
      <c r="AK152" s="1551"/>
      <c r="AL152" s="1551"/>
      <c r="AM152" s="1551"/>
      <c r="AN152" s="1551"/>
      <c r="AO152" s="1485"/>
      <c r="AP152" s="1549"/>
      <c r="AQ152" s="1549"/>
      <c r="AR152" s="1549"/>
      <c r="AS152" s="1489">
        <f t="shared" si="20"/>
        <v>0</v>
      </c>
      <c r="AT152" s="1549"/>
      <c r="AU152" s="1549"/>
      <c r="AV152" s="1549"/>
      <c r="AW152" s="1549"/>
      <c r="AX152" s="1549"/>
      <c r="AY152" s="1549">
        <v>20</v>
      </c>
      <c r="AZ152" s="1549"/>
      <c r="BA152" s="1549"/>
      <c r="BB152" s="1549"/>
      <c r="BC152" s="1324"/>
      <c r="BD152" s="1320" t="s">
        <v>933</v>
      </c>
      <c r="BE152" s="1296"/>
      <c r="BF152" s="1325"/>
    </row>
    <row r="153" spans="1:58" ht="15.5" outlineLevel="1" x14ac:dyDescent="0.25">
      <c r="A153" s="1365"/>
      <c r="B153" s="1355" t="s">
        <v>1744</v>
      </c>
      <c r="C153" s="1320"/>
      <c r="D153" s="1320"/>
      <c r="E153" s="1321"/>
      <c r="F153" s="1322"/>
      <c r="G153" s="1549"/>
      <c r="H153" s="1548"/>
      <c r="I153" s="1353"/>
      <c r="J153" s="1354"/>
      <c r="K153" s="1322"/>
      <c r="L153" s="1321"/>
      <c r="M153" s="1321"/>
      <c r="N153" s="1321"/>
      <c r="O153" s="1343" t="s">
        <v>1572</v>
      </c>
      <c r="P153" s="1485"/>
      <c r="Q153" s="1549"/>
      <c r="R153" s="1549"/>
      <c r="S153" s="1549"/>
      <c r="T153" s="1489">
        <f t="shared" si="19"/>
        <v>0</v>
      </c>
      <c r="U153" s="1549"/>
      <c r="V153" s="1549"/>
      <c r="W153" s="1549"/>
      <c r="X153" s="1549"/>
      <c r="Y153" s="1549"/>
      <c r="Z153" s="1549">
        <v>6</v>
      </c>
      <c r="AA153" s="1549"/>
      <c r="AB153" s="1549"/>
      <c r="AC153" s="1550"/>
      <c r="AD153" s="1551"/>
      <c r="AE153" s="1551"/>
      <c r="AF153" s="1551"/>
      <c r="AG153" s="1551"/>
      <c r="AH153" s="1551"/>
      <c r="AI153" s="1551"/>
      <c r="AJ153" s="1551"/>
      <c r="AK153" s="1551"/>
      <c r="AL153" s="1551"/>
      <c r="AM153" s="1551"/>
      <c r="AN153" s="1551"/>
      <c r="AO153" s="1485"/>
      <c r="AP153" s="1549"/>
      <c r="AQ153" s="1549"/>
      <c r="AR153" s="1549"/>
      <c r="AS153" s="1489">
        <f t="shared" si="20"/>
        <v>0</v>
      </c>
      <c r="AT153" s="1549"/>
      <c r="AU153" s="1549"/>
      <c r="AV153" s="1549"/>
      <c r="AW153" s="1549"/>
      <c r="AX153" s="1549"/>
      <c r="AY153" s="1549">
        <v>6</v>
      </c>
      <c r="AZ153" s="1549"/>
      <c r="BA153" s="1549"/>
      <c r="BB153" s="1549"/>
      <c r="BC153" s="1324"/>
      <c r="BD153" s="1320" t="s">
        <v>933</v>
      </c>
      <c r="BE153" s="1296"/>
      <c r="BF153" s="1325"/>
    </row>
    <row r="154" spans="1:58" ht="46.5" outlineLevel="1" x14ac:dyDescent="0.25">
      <c r="A154" s="1365">
        <v>19</v>
      </c>
      <c r="B154" s="1352" t="s">
        <v>1745</v>
      </c>
      <c r="C154" s="1320"/>
      <c r="D154" s="1320"/>
      <c r="E154" s="1321"/>
      <c r="F154" s="1322"/>
      <c r="G154" s="1549">
        <v>35</v>
      </c>
      <c r="H154" s="1548"/>
      <c r="I154" s="1353"/>
      <c r="J154" s="1354"/>
      <c r="K154" s="1322"/>
      <c r="L154" s="1321"/>
      <c r="M154" s="1321"/>
      <c r="N154" s="1321"/>
      <c r="O154" s="1343" t="s">
        <v>1932</v>
      </c>
      <c r="P154" s="1485"/>
      <c r="Q154" s="1549"/>
      <c r="R154" s="1549"/>
      <c r="S154" s="1549"/>
      <c r="T154" s="1489">
        <f t="shared" si="19"/>
        <v>0</v>
      </c>
      <c r="U154" s="1549"/>
      <c r="V154" s="1549"/>
      <c r="W154" s="1549"/>
      <c r="X154" s="1549"/>
      <c r="Y154" s="1549"/>
      <c r="Z154" s="1549"/>
      <c r="AA154" s="1549"/>
      <c r="AB154" s="1549"/>
      <c r="AC154" s="1550"/>
      <c r="AD154" s="1551"/>
      <c r="AE154" s="1551"/>
      <c r="AF154" s="1551"/>
      <c r="AG154" s="1551"/>
      <c r="AH154" s="1551"/>
      <c r="AI154" s="1551"/>
      <c r="AJ154" s="1551"/>
      <c r="AK154" s="1551"/>
      <c r="AL154" s="1551"/>
      <c r="AM154" s="1551"/>
      <c r="AN154" s="1551"/>
      <c r="AO154" s="1485"/>
      <c r="AP154" s="1549"/>
      <c r="AQ154" s="1549"/>
      <c r="AR154" s="1549"/>
      <c r="AS154" s="1489">
        <f t="shared" si="20"/>
        <v>0</v>
      </c>
      <c r="AT154" s="1549"/>
      <c r="AU154" s="1549"/>
      <c r="AW154" s="1549"/>
      <c r="AX154" s="1549"/>
      <c r="AY154" s="1549"/>
      <c r="AZ154" s="1549"/>
      <c r="BA154" s="1549"/>
      <c r="BB154" s="1549"/>
      <c r="BC154" s="1324"/>
      <c r="BD154" s="1320" t="s">
        <v>933</v>
      </c>
      <c r="BE154" s="1296"/>
      <c r="BF154" s="1325"/>
    </row>
    <row r="155" spans="1:58" ht="31" outlineLevel="1" x14ac:dyDescent="0.25">
      <c r="A155" s="1365"/>
      <c r="B155" s="1355" t="s">
        <v>1746</v>
      </c>
      <c r="C155" s="1320"/>
      <c r="D155" s="1320"/>
      <c r="E155" s="1321"/>
      <c r="F155" s="1322"/>
      <c r="G155" s="1549"/>
      <c r="H155" s="1548"/>
      <c r="I155" s="1353"/>
      <c r="J155" s="1354"/>
      <c r="K155" s="1322"/>
      <c r="L155" s="1321"/>
      <c r="M155" s="1321"/>
      <c r="N155" s="1321"/>
      <c r="O155" s="1343" t="s">
        <v>1572</v>
      </c>
      <c r="P155" s="1485"/>
      <c r="Q155" s="1549"/>
      <c r="R155" s="1549"/>
      <c r="S155" s="1549"/>
      <c r="T155" s="1489">
        <f t="shared" si="19"/>
        <v>0</v>
      </c>
      <c r="U155" s="1549"/>
      <c r="V155" s="1549"/>
      <c r="W155" s="1549"/>
      <c r="X155" s="1549"/>
      <c r="Y155" s="1549"/>
      <c r="Z155" s="1549"/>
      <c r="AA155" s="1549">
        <v>35</v>
      </c>
      <c r="AB155" s="1549"/>
      <c r="AC155" s="1550"/>
      <c r="AD155" s="1551"/>
      <c r="AE155" s="1551"/>
      <c r="AF155" s="1551"/>
      <c r="AG155" s="1551"/>
      <c r="AH155" s="1551"/>
      <c r="AI155" s="1551"/>
      <c r="AJ155" s="1551"/>
      <c r="AK155" s="1551"/>
      <c r="AL155" s="1551"/>
      <c r="AM155" s="1551"/>
      <c r="AN155" s="1551"/>
      <c r="AO155" s="1485"/>
      <c r="AP155" s="1549"/>
      <c r="AQ155" s="1549"/>
      <c r="AR155" s="1549"/>
      <c r="AS155" s="1489">
        <f t="shared" si="20"/>
        <v>0</v>
      </c>
      <c r="AT155" s="1549"/>
      <c r="AU155" s="1549"/>
      <c r="AV155" s="1549"/>
      <c r="AW155" s="1549"/>
      <c r="AX155" s="1549"/>
      <c r="AY155" s="1549"/>
      <c r="AZ155" s="1549">
        <v>35</v>
      </c>
      <c r="BA155" s="1549"/>
      <c r="BB155" s="1549"/>
      <c r="BC155" s="1324"/>
      <c r="BD155" s="1320" t="s">
        <v>933</v>
      </c>
      <c r="BE155" s="1296"/>
      <c r="BF155" s="1325"/>
    </row>
    <row r="156" spans="1:58" ht="46.5" outlineLevel="1" x14ac:dyDescent="0.25">
      <c r="A156" s="1365">
        <v>20</v>
      </c>
      <c r="B156" s="1352" t="s">
        <v>1747</v>
      </c>
      <c r="C156" s="1320"/>
      <c r="D156" s="1320"/>
      <c r="E156" s="1321"/>
      <c r="F156" s="1322"/>
      <c r="G156" s="1549">
        <v>50</v>
      </c>
      <c r="H156" s="1548"/>
      <c r="I156" s="1353"/>
      <c r="J156" s="1354"/>
      <c r="K156" s="1322"/>
      <c r="L156" s="1321"/>
      <c r="M156" s="1321"/>
      <c r="N156" s="1321"/>
      <c r="O156" s="1343" t="s">
        <v>1929</v>
      </c>
      <c r="P156" s="1485"/>
      <c r="Q156" s="1549"/>
      <c r="R156" s="1549"/>
      <c r="S156" s="1549"/>
      <c r="T156" s="1489">
        <f t="shared" si="19"/>
        <v>0</v>
      </c>
      <c r="U156" s="1549"/>
      <c r="V156" s="1549"/>
      <c r="W156" s="1549"/>
      <c r="X156" s="1549"/>
      <c r="Y156" s="1549"/>
      <c r="Z156" s="1549"/>
      <c r="AA156" s="1549"/>
      <c r="AB156" s="1549"/>
      <c r="AC156" s="1550"/>
      <c r="AD156" s="1551"/>
      <c r="AE156" s="1551"/>
      <c r="AF156" s="1551"/>
      <c r="AG156" s="1551"/>
      <c r="AH156" s="1551"/>
      <c r="AI156" s="1551"/>
      <c r="AJ156" s="1551"/>
      <c r="AK156" s="1551"/>
      <c r="AL156" s="1551"/>
      <c r="AM156" s="1551"/>
      <c r="AN156" s="1551"/>
      <c r="AO156" s="1485"/>
      <c r="AP156" s="1549"/>
      <c r="AQ156" s="1549"/>
      <c r="AR156" s="1549"/>
      <c r="AS156" s="1489">
        <f t="shared" si="20"/>
        <v>0</v>
      </c>
      <c r="AT156" s="1549"/>
      <c r="AU156" s="1549"/>
      <c r="AV156" s="1549"/>
      <c r="AW156" s="1549"/>
      <c r="AX156" s="1549"/>
      <c r="AY156" s="1549"/>
      <c r="AZ156" s="1549"/>
      <c r="BA156" s="1549"/>
      <c r="BB156" s="1549"/>
      <c r="BC156" s="1324"/>
      <c r="BD156" s="1320" t="s">
        <v>933</v>
      </c>
      <c r="BE156" s="1296"/>
      <c r="BF156" s="1325"/>
    </row>
    <row r="157" spans="1:58" ht="46.5" outlineLevel="1" x14ac:dyDescent="0.25">
      <c r="A157" s="1365"/>
      <c r="B157" s="1355" t="s">
        <v>1748</v>
      </c>
      <c r="C157" s="1320"/>
      <c r="D157" s="1320"/>
      <c r="E157" s="1321"/>
      <c r="F157" s="1322"/>
      <c r="G157" s="1549"/>
      <c r="H157" s="1548"/>
      <c r="I157" s="1353"/>
      <c r="J157" s="1354"/>
      <c r="K157" s="1322"/>
      <c r="L157" s="1321"/>
      <c r="M157" s="1321"/>
      <c r="N157" s="1321"/>
      <c r="O157" s="1343" t="s">
        <v>1572</v>
      </c>
      <c r="P157" s="1485"/>
      <c r="Q157" s="1549"/>
      <c r="R157" s="1549"/>
      <c r="S157" s="1549"/>
      <c r="T157" s="1489">
        <f t="shared" si="19"/>
        <v>0</v>
      </c>
      <c r="U157" s="1549"/>
      <c r="V157" s="1549"/>
      <c r="W157" s="1549"/>
      <c r="X157" s="1549"/>
      <c r="Y157" s="1549"/>
      <c r="Z157" s="1549">
        <v>50</v>
      </c>
      <c r="AA157" s="1549"/>
      <c r="AB157" s="1549"/>
      <c r="AC157" s="1550"/>
      <c r="AD157" s="1551"/>
      <c r="AE157" s="1551"/>
      <c r="AF157" s="1551"/>
      <c r="AG157" s="1551"/>
      <c r="AH157" s="1551"/>
      <c r="AI157" s="1551"/>
      <c r="AJ157" s="1551"/>
      <c r="AK157" s="1551"/>
      <c r="AL157" s="1551"/>
      <c r="AM157" s="1551"/>
      <c r="AN157" s="1551"/>
      <c r="AO157" s="1485"/>
      <c r="AP157" s="1549"/>
      <c r="AQ157" s="1549"/>
      <c r="AR157" s="1549"/>
      <c r="AS157" s="1489">
        <f t="shared" si="20"/>
        <v>0</v>
      </c>
      <c r="AT157" s="1549"/>
      <c r="AU157" s="1549"/>
      <c r="AV157" s="1549"/>
      <c r="AW157" s="1549"/>
      <c r="AX157" s="1549"/>
      <c r="AY157" s="1549">
        <v>50</v>
      </c>
      <c r="AZ157" s="1549"/>
      <c r="BA157" s="1549"/>
      <c r="BB157" s="1549"/>
      <c r="BC157" s="1324"/>
      <c r="BD157" s="1320" t="s">
        <v>933</v>
      </c>
      <c r="BE157" s="1296"/>
      <c r="BF157" s="1325"/>
    </row>
    <row r="158" spans="1:58" ht="62" outlineLevel="1" x14ac:dyDescent="0.25">
      <c r="A158" s="1365">
        <v>21</v>
      </c>
      <c r="B158" s="1352" t="s">
        <v>1749</v>
      </c>
      <c r="C158" s="1320"/>
      <c r="D158" s="1320"/>
      <c r="E158" s="1321"/>
      <c r="F158" s="1322"/>
      <c r="G158" s="1549">
        <v>27</v>
      </c>
      <c r="H158" s="1548"/>
      <c r="I158" s="1353"/>
      <c r="J158" s="1354"/>
      <c r="K158" s="1322"/>
      <c r="L158" s="1321"/>
      <c r="M158" s="1321"/>
      <c r="N158" s="1321"/>
      <c r="O158" s="1343" t="s">
        <v>1929</v>
      </c>
      <c r="P158" s="1485"/>
      <c r="Q158" s="1549"/>
      <c r="R158" s="1549"/>
      <c r="S158" s="1549"/>
      <c r="T158" s="1489">
        <f t="shared" si="19"/>
        <v>0</v>
      </c>
      <c r="U158" s="1549"/>
      <c r="V158" s="1549"/>
      <c r="W158" s="1549"/>
      <c r="X158" s="1549"/>
      <c r="Y158" s="1549"/>
      <c r="Z158" s="1549"/>
      <c r="AA158" s="1549"/>
      <c r="AB158" s="1549"/>
      <c r="AC158" s="1550"/>
      <c r="AD158" s="1551"/>
      <c r="AE158" s="1551"/>
      <c r="AF158" s="1551"/>
      <c r="AG158" s="1551"/>
      <c r="AH158" s="1551"/>
      <c r="AI158" s="1551"/>
      <c r="AJ158" s="1551"/>
      <c r="AK158" s="1551"/>
      <c r="AL158" s="1551"/>
      <c r="AM158" s="1551"/>
      <c r="AN158" s="1551"/>
      <c r="AO158" s="1485"/>
      <c r="AP158" s="1549"/>
      <c r="AQ158" s="1549"/>
      <c r="AR158" s="1549"/>
      <c r="AS158" s="1489">
        <f t="shared" si="20"/>
        <v>0</v>
      </c>
      <c r="AT158" s="1549"/>
      <c r="AU158" s="1549"/>
      <c r="AV158" s="1549"/>
      <c r="AW158" s="1549"/>
      <c r="AX158" s="1549"/>
      <c r="AY158" s="1549"/>
      <c r="AZ158" s="1549"/>
      <c r="BA158" s="1549"/>
      <c r="BB158" s="1549"/>
      <c r="BC158" s="1324"/>
      <c r="BD158" s="1320" t="s">
        <v>933</v>
      </c>
      <c r="BE158" s="1296"/>
      <c r="BF158" s="1325"/>
    </row>
    <row r="159" spans="1:58" ht="46.5" outlineLevel="1" x14ac:dyDescent="0.25">
      <c r="A159" s="1365"/>
      <c r="B159" s="1355" t="s">
        <v>1750</v>
      </c>
      <c r="C159" s="1320"/>
      <c r="D159" s="1320"/>
      <c r="E159" s="1321"/>
      <c r="F159" s="1322"/>
      <c r="G159" s="1549"/>
      <c r="H159" s="1548"/>
      <c r="I159" s="1353"/>
      <c r="J159" s="1354"/>
      <c r="K159" s="1322"/>
      <c r="L159" s="1321"/>
      <c r="M159" s="1321"/>
      <c r="N159" s="1321"/>
      <c r="O159" s="1343" t="s">
        <v>1588</v>
      </c>
      <c r="P159" s="1485"/>
      <c r="Q159" s="1549"/>
      <c r="R159" s="1549"/>
      <c r="S159" s="1549"/>
      <c r="T159" s="1489">
        <f t="shared" si="19"/>
        <v>0</v>
      </c>
      <c r="U159" s="1549"/>
      <c r="V159" s="1549"/>
      <c r="W159" s="1549"/>
      <c r="X159" s="1549"/>
      <c r="Y159" s="1549"/>
      <c r="Z159" s="1549"/>
      <c r="AA159" s="1549">
        <v>16</v>
      </c>
      <c r="AB159" s="1549"/>
      <c r="AC159" s="1550"/>
      <c r="AD159" s="1551"/>
      <c r="AE159" s="1551"/>
      <c r="AF159" s="1551"/>
      <c r="AG159" s="1551"/>
      <c r="AH159" s="1551"/>
      <c r="AI159" s="1551"/>
      <c r="AJ159" s="1551"/>
      <c r="AK159" s="1551"/>
      <c r="AL159" s="1551"/>
      <c r="AM159" s="1551"/>
      <c r="AN159" s="1551"/>
      <c r="AO159" s="1485"/>
      <c r="AP159" s="1549"/>
      <c r="AQ159" s="1549"/>
      <c r="AR159" s="1549"/>
      <c r="AS159" s="1489">
        <f t="shared" si="20"/>
        <v>0</v>
      </c>
      <c r="AT159" s="1549"/>
      <c r="AU159" s="1549"/>
      <c r="AV159" s="1549"/>
      <c r="AW159" s="1549"/>
      <c r="AX159" s="1549"/>
      <c r="AY159" s="1549"/>
      <c r="AZ159" s="1549">
        <v>16</v>
      </c>
      <c r="BA159" s="1549"/>
      <c r="BB159" s="1549"/>
      <c r="BC159" s="1324"/>
      <c r="BD159" s="1320" t="s">
        <v>933</v>
      </c>
      <c r="BE159" s="1296"/>
      <c r="BF159" s="1325"/>
    </row>
    <row r="160" spans="1:58" ht="15.5" outlineLevel="1" x14ac:dyDescent="0.25">
      <c r="A160" s="1365"/>
      <c r="B160" s="1355" t="s">
        <v>1751</v>
      </c>
      <c r="C160" s="1320"/>
      <c r="D160" s="1320"/>
      <c r="E160" s="1321"/>
      <c r="F160" s="1322"/>
      <c r="G160" s="1549"/>
      <c r="H160" s="1548"/>
      <c r="I160" s="1353"/>
      <c r="J160" s="1354"/>
      <c r="K160" s="1322"/>
      <c r="L160" s="1321"/>
      <c r="M160" s="1321"/>
      <c r="N160" s="1321"/>
      <c r="O160" s="1343" t="s">
        <v>1588</v>
      </c>
      <c r="P160" s="1485"/>
      <c r="Q160" s="1549"/>
      <c r="R160" s="1549"/>
      <c r="S160" s="1549"/>
      <c r="T160" s="1489">
        <f t="shared" si="19"/>
        <v>0</v>
      </c>
      <c r="U160" s="1549"/>
      <c r="V160" s="1549"/>
      <c r="W160" s="1549"/>
      <c r="X160" s="1549"/>
      <c r="Y160" s="1549"/>
      <c r="Z160" s="1549"/>
      <c r="AA160" s="1549">
        <v>6</v>
      </c>
      <c r="AB160" s="1549"/>
      <c r="AC160" s="1550"/>
      <c r="AD160" s="1551"/>
      <c r="AE160" s="1551"/>
      <c r="AF160" s="1551"/>
      <c r="AG160" s="1551"/>
      <c r="AH160" s="1551"/>
      <c r="AI160" s="1551"/>
      <c r="AJ160" s="1551"/>
      <c r="AK160" s="1551"/>
      <c r="AL160" s="1551"/>
      <c r="AM160" s="1551"/>
      <c r="AN160" s="1551"/>
      <c r="AO160" s="1485"/>
      <c r="AP160" s="1549"/>
      <c r="AQ160" s="1549"/>
      <c r="AR160" s="1549"/>
      <c r="AS160" s="1489">
        <f t="shared" si="20"/>
        <v>0</v>
      </c>
      <c r="AT160" s="1549"/>
      <c r="AU160" s="1549"/>
      <c r="AV160" s="1549"/>
      <c r="AW160" s="1549"/>
      <c r="AX160" s="1549"/>
      <c r="AY160" s="1549"/>
      <c r="AZ160" s="1549">
        <v>6</v>
      </c>
      <c r="BA160" s="1549"/>
      <c r="BB160" s="1549"/>
      <c r="BC160" s="1324"/>
      <c r="BD160" s="1320" t="s">
        <v>933</v>
      </c>
      <c r="BE160" s="1296"/>
      <c r="BF160" s="1325"/>
    </row>
    <row r="161" spans="1:58" ht="31" outlineLevel="1" x14ac:dyDescent="0.25">
      <c r="A161" s="1365"/>
      <c r="B161" s="1355" t="s">
        <v>1752</v>
      </c>
      <c r="C161" s="1320"/>
      <c r="D161" s="1320"/>
      <c r="E161" s="1321"/>
      <c r="F161" s="1322"/>
      <c r="G161" s="1549"/>
      <c r="H161" s="1548"/>
      <c r="I161" s="1353"/>
      <c r="J161" s="1354"/>
      <c r="K161" s="1322"/>
      <c r="L161" s="1321"/>
      <c r="M161" s="1321"/>
      <c r="N161" s="1321"/>
      <c r="O161" s="1343" t="s">
        <v>1588</v>
      </c>
      <c r="P161" s="1485"/>
      <c r="Q161" s="1549"/>
      <c r="R161" s="1549"/>
      <c r="S161" s="1549"/>
      <c r="T161" s="1489">
        <f t="shared" si="19"/>
        <v>0</v>
      </c>
      <c r="U161" s="1549"/>
      <c r="V161" s="1549"/>
      <c r="W161" s="1549"/>
      <c r="X161" s="1549"/>
      <c r="Y161" s="1549"/>
      <c r="Z161" s="1549"/>
      <c r="AA161" s="1549">
        <v>5</v>
      </c>
      <c r="AB161" s="1549"/>
      <c r="AC161" s="1550"/>
      <c r="AD161" s="1551"/>
      <c r="AE161" s="1551"/>
      <c r="AF161" s="1551"/>
      <c r="AG161" s="1551"/>
      <c r="AH161" s="1551"/>
      <c r="AI161" s="1551"/>
      <c r="AJ161" s="1551"/>
      <c r="AK161" s="1551"/>
      <c r="AL161" s="1551"/>
      <c r="AM161" s="1551"/>
      <c r="AN161" s="1551"/>
      <c r="AO161" s="1485"/>
      <c r="AP161" s="1549"/>
      <c r="AQ161" s="1549"/>
      <c r="AR161" s="1549"/>
      <c r="AS161" s="1489">
        <f t="shared" si="20"/>
        <v>0</v>
      </c>
      <c r="AT161" s="1549"/>
      <c r="AU161" s="1549"/>
      <c r="AV161" s="1549"/>
      <c r="AW161" s="1549"/>
      <c r="AX161" s="1549"/>
      <c r="AY161" s="1549"/>
      <c r="AZ161" s="1549">
        <v>5</v>
      </c>
      <c r="BA161" s="1549"/>
      <c r="BB161" s="1549"/>
      <c r="BC161" s="1324"/>
      <c r="BD161" s="1320" t="s">
        <v>933</v>
      </c>
      <c r="BE161" s="1296"/>
      <c r="BF161" s="1325"/>
    </row>
    <row r="162" spans="1:58" ht="31" outlineLevel="1" x14ac:dyDescent="0.25">
      <c r="A162" s="1365">
        <v>22</v>
      </c>
      <c r="B162" s="1352" t="s">
        <v>1753</v>
      </c>
      <c r="C162" s="1320"/>
      <c r="D162" s="1320"/>
      <c r="E162" s="1321"/>
      <c r="F162" s="1322"/>
      <c r="G162" s="1549">
        <v>30</v>
      </c>
      <c r="H162" s="1548"/>
      <c r="I162" s="1353"/>
      <c r="J162" s="1354"/>
      <c r="K162" s="1322"/>
      <c r="L162" s="1321"/>
      <c r="M162" s="1321"/>
      <c r="N162" s="1321"/>
      <c r="O162" s="1343" t="s">
        <v>1932</v>
      </c>
      <c r="P162" s="1485"/>
      <c r="Q162" s="1549"/>
      <c r="R162" s="1549"/>
      <c r="S162" s="1549"/>
      <c r="T162" s="1489">
        <f t="shared" si="19"/>
        <v>0</v>
      </c>
      <c r="U162" s="1549"/>
      <c r="V162" s="1549"/>
      <c r="W162" s="1549"/>
      <c r="X162" s="1549"/>
      <c r="Y162" s="1549"/>
      <c r="Z162" s="1549"/>
      <c r="AA162" s="1549"/>
      <c r="AB162" s="1549"/>
      <c r="AC162" s="1550"/>
      <c r="AD162" s="1551"/>
      <c r="AE162" s="1551"/>
      <c r="AF162" s="1551"/>
      <c r="AG162" s="1551"/>
      <c r="AH162" s="1551"/>
      <c r="AI162" s="1551"/>
      <c r="AJ162" s="1551"/>
      <c r="AK162" s="1551"/>
      <c r="AL162" s="1551"/>
      <c r="AM162" s="1551"/>
      <c r="AN162" s="1551"/>
      <c r="AO162" s="1485"/>
      <c r="AP162" s="1549"/>
      <c r="AQ162" s="1549"/>
      <c r="AR162" s="1549"/>
      <c r="AS162" s="1489">
        <f t="shared" si="20"/>
        <v>0</v>
      </c>
      <c r="AT162" s="1549"/>
      <c r="AU162" s="1549"/>
      <c r="AV162" s="1549"/>
      <c r="AW162" s="1549"/>
      <c r="AX162" s="1549"/>
      <c r="AY162" s="1549"/>
      <c r="AZ162" s="1549"/>
      <c r="BA162" s="1549"/>
      <c r="BB162" s="1549"/>
      <c r="BC162" s="1324"/>
      <c r="BD162" s="1320" t="s">
        <v>933</v>
      </c>
      <c r="BE162" s="1296"/>
      <c r="BF162" s="1325"/>
    </row>
    <row r="163" spans="1:58" ht="31" outlineLevel="1" x14ac:dyDescent="0.25">
      <c r="A163" s="1365"/>
      <c r="B163" s="1355" t="s">
        <v>1754</v>
      </c>
      <c r="C163" s="1320"/>
      <c r="D163" s="1320"/>
      <c r="E163" s="1321"/>
      <c r="F163" s="1322"/>
      <c r="G163" s="1549"/>
      <c r="H163" s="1548"/>
      <c r="I163" s="1353"/>
      <c r="J163" s="1354"/>
      <c r="K163" s="1322"/>
      <c r="L163" s="1321"/>
      <c r="M163" s="1321"/>
      <c r="N163" s="1321"/>
      <c r="O163" s="1343" t="s">
        <v>1572</v>
      </c>
      <c r="P163" s="1485"/>
      <c r="Q163" s="1549"/>
      <c r="R163" s="1549"/>
      <c r="S163" s="1549"/>
      <c r="T163" s="1489">
        <f t="shared" si="19"/>
        <v>0</v>
      </c>
      <c r="U163" s="1549"/>
      <c r="V163" s="1549"/>
      <c r="W163" s="1549"/>
      <c r="X163" s="1549"/>
      <c r="Y163" s="1549"/>
      <c r="Z163" s="1549"/>
      <c r="AA163" s="1549">
        <v>30</v>
      </c>
      <c r="AB163" s="1549"/>
      <c r="AC163" s="1550"/>
      <c r="AD163" s="1551"/>
      <c r="AE163" s="1551"/>
      <c r="AF163" s="1551"/>
      <c r="AG163" s="1551"/>
      <c r="AH163" s="1551"/>
      <c r="AI163" s="1551"/>
      <c r="AJ163" s="1551"/>
      <c r="AK163" s="1551"/>
      <c r="AL163" s="1551"/>
      <c r="AM163" s="1551"/>
      <c r="AN163" s="1551"/>
      <c r="AO163" s="1485"/>
      <c r="AP163" s="1549"/>
      <c r="AQ163" s="1549"/>
      <c r="AR163" s="1549"/>
      <c r="AS163" s="1489">
        <f t="shared" si="20"/>
        <v>0</v>
      </c>
      <c r="AT163" s="1549"/>
      <c r="AU163" s="1549"/>
      <c r="AV163" s="1549"/>
      <c r="AW163" s="1549"/>
      <c r="AX163" s="1549"/>
      <c r="AY163" s="1549"/>
      <c r="AZ163" s="1549">
        <v>30</v>
      </c>
      <c r="BA163" s="1549"/>
      <c r="BB163" s="1549"/>
      <c r="BC163" s="1324"/>
      <c r="BD163" s="1320" t="s">
        <v>933</v>
      </c>
      <c r="BE163" s="1296"/>
      <c r="BF163" s="1325"/>
    </row>
    <row r="164" spans="1:58" ht="62" outlineLevel="1" x14ac:dyDescent="0.25">
      <c r="A164" s="1365">
        <v>23</v>
      </c>
      <c r="B164" s="1352" t="s">
        <v>1755</v>
      </c>
      <c r="C164" s="1320"/>
      <c r="D164" s="1320"/>
      <c r="E164" s="1321"/>
      <c r="F164" s="1322"/>
      <c r="G164" s="1549">
        <v>26</v>
      </c>
      <c r="H164" s="1548"/>
      <c r="I164" s="1353"/>
      <c r="J164" s="1354"/>
      <c r="K164" s="1322"/>
      <c r="L164" s="1321"/>
      <c r="M164" s="1321"/>
      <c r="N164" s="1321"/>
      <c r="O164" s="1343" t="s">
        <v>1588</v>
      </c>
      <c r="P164" s="1485"/>
      <c r="Q164" s="1549"/>
      <c r="R164" s="1549"/>
      <c r="S164" s="1549"/>
      <c r="T164" s="1489">
        <f t="shared" si="19"/>
        <v>0</v>
      </c>
      <c r="U164" s="1549"/>
      <c r="V164" s="1549"/>
      <c r="W164" s="1549"/>
      <c r="X164" s="1549"/>
      <c r="Y164" s="1549"/>
      <c r="Z164" s="1549"/>
      <c r="AA164" s="1549"/>
      <c r="AB164" s="1549"/>
      <c r="AC164" s="1550"/>
      <c r="AD164" s="1551"/>
      <c r="AE164" s="1551"/>
      <c r="AF164" s="1551"/>
      <c r="AG164" s="1551"/>
      <c r="AH164" s="1551"/>
      <c r="AI164" s="1551"/>
      <c r="AJ164" s="1551"/>
      <c r="AK164" s="1551"/>
      <c r="AL164" s="1551"/>
      <c r="AM164" s="1551"/>
      <c r="AN164" s="1551"/>
      <c r="AO164" s="1485"/>
      <c r="AP164" s="1549"/>
      <c r="AQ164" s="1549"/>
      <c r="AR164" s="1549"/>
      <c r="AS164" s="1489">
        <f t="shared" si="20"/>
        <v>0</v>
      </c>
      <c r="AT164" s="1549"/>
      <c r="AU164" s="1549"/>
      <c r="AW164" s="1549"/>
      <c r="AX164" s="1549"/>
      <c r="AY164" s="1549"/>
      <c r="AZ164" s="1549"/>
      <c r="BA164" s="1549"/>
      <c r="BB164" s="1549"/>
      <c r="BC164" s="1324"/>
      <c r="BD164" s="1320" t="s">
        <v>933</v>
      </c>
      <c r="BE164" s="1296"/>
      <c r="BF164" s="1325"/>
    </row>
    <row r="165" spans="1:58" ht="31" outlineLevel="1" x14ac:dyDescent="0.25">
      <c r="A165" s="1365"/>
      <c r="B165" s="1355" t="s">
        <v>1756</v>
      </c>
      <c r="C165" s="1320"/>
      <c r="D165" s="1320"/>
      <c r="E165" s="1321"/>
      <c r="F165" s="1322"/>
      <c r="G165" s="1549"/>
      <c r="H165" s="1548"/>
      <c r="I165" s="1353"/>
      <c r="J165" s="1354"/>
      <c r="K165" s="1322"/>
      <c r="L165" s="1321"/>
      <c r="M165" s="1321"/>
      <c r="N165" s="1321"/>
      <c r="O165" s="1343" t="s">
        <v>1588</v>
      </c>
      <c r="P165" s="1485"/>
      <c r="Q165" s="1549"/>
      <c r="R165" s="1549"/>
      <c r="S165" s="1549"/>
      <c r="T165" s="1489">
        <f t="shared" si="19"/>
        <v>0</v>
      </c>
      <c r="U165" s="1549"/>
      <c r="V165" s="1549"/>
      <c r="W165" s="1549"/>
      <c r="X165" s="1549"/>
      <c r="Y165" s="1549"/>
      <c r="Z165" s="1549"/>
      <c r="AA165" s="1549">
        <v>10</v>
      </c>
      <c r="AB165" s="1549"/>
      <c r="AC165" s="1550"/>
      <c r="AD165" s="1551"/>
      <c r="AE165" s="1551"/>
      <c r="AF165" s="1551"/>
      <c r="AG165" s="1551"/>
      <c r="AH165" s="1551"/>
      <c r="AI165" s="1551"/>
      <c r="AJ165" s="1551"/>
      <c r="AK165" s="1551"/>
      <c r="AL165" s="1551"/>
      <c r="AM165" s="1551"/>
      <c r="AN165" s="1551"/>
      <c r="AO165" s="1485"/>
      <c r="AP165" s="1549"/>
      <c r="AQ165" s="1549"/>
      <c r="AR165" s="1549"/>
      <c r="AS165" s="1489">
        <f t="shared" si="20"/>
        <v>0</v>
      </c>
      <c r="AT165" s="1549"/>
      <c r="AU165" s="1549"/>
      <c r="AV165" s="1549"/>
      <c r="AW165" s="1549"/>
      <c r="AX165" s="1549"/>
      <c r="AY165" s="1549"/>
      <c r="AZ165" s="1549">
        <v>10</v>
      </c>
      <c r="BA165" s="1549"/>
      <c r="BB165" s="1549"/>
      <c r="BC165" s="1324"/>
      <c r="BD165" s="1320" t="s">
        <v>933</v>
      </c>
      <c r="BE165" s="1296"/>
      <c r="BF165" s="1325"/>
    </row>
    <row r="166" spans="1:58" ht="31" outlineLevel="1" x14ac:dyDescent="0.25">
      <c r="A166" s="1365"/>
      <c r="B166" s="1355" t="s">
        <v>1757</v>
      </c>
      <c r="C166" s="1320"/>
      <c r="D166" s="1320"/>
      <c r="E166" s="1321"/>
      <c r="F166" s="1322"/>
      <c r="G166" s="1549"/>
      <c r="H166" s="1548"/>
      <c r="I166" s="1353"/>
      <c r="J166" s="1354"/>
      <c r="K166" s="1322"/>
      <c r="L166" s="1321"/>
      <c r="M166" s="1321"/>
      <c r="N166" s="1321"/>
      <c r="O166" s="1343" t="s">
        <v>1588</v>
      </c>
      <c r="P166" s="1485"/>
      <c r="Q166" s="1549"/>
      <c r="R166" s="1549"/>
      <c r="S166" s="1549"/>
      <c r="T166" s="1489">
        <f t="shared" si="19"/>
        <v>0</v>
      </c>
      <c r="U166" s="1549"/>
      <c r="V166" s="1549"/>
      <c r="W166" s="1549"/>
      <c r="X166" s="1549"/>
      <c r="Y166" s="1549"/>
      <c r="Z166" s="1549"/>
      <c r="AA166" s="1549">
        <v>16</v>
      </c>
      <c r="AB166" s="1549"/>
      <c r="AC166" s="1550"/>
      <c r="AD166" s="1551"/>
      <c r="AE166" s="1551"/>
      <c r="AF166" s="1551"/>
      <c r="AG166" s="1551"/>
      <c r="AH166" s="1551"/>
      <c r="AI166" s="1551"/>
      <c r="AJ166" s="1551"/>
      <c r="AK166" s="1551"/>
      <c r="AL166" s="1551"/>
      <c r="AM166" s="1551"/>
      <c r="AN166" s="1551"/>
      <c r="AO166" s="1485"/>
      <c r="AP166" s="1549"/>
      <c r="AQ166" s="1549"/>
      <c r="AR166" s="1549"/>
      <c r="AS166" s="1489">
        <f t="shared" si="20"/>
        <v>0</v>
      </c>
      <c r="AT166" s="1549"/>
      <c r="AU166" s="1549"/>
      <c r="AV166" s="1549"/>
      <c r="AW166" s="1549"/>
      <c r="AX166" s="1549"/>
      <c r="AY166" s="1549"/>
      <c r="AZ166" s="1549">
        <v>16</v>
      </c>
      <c r="BA166" s="1549"/>
      <c r="BB166" s="1549"/>
      <c r="BC166" s="1324"/>
      <c r="BD166" s="1320" t="s">
        <v>933</v>
      </c>
      <c r="BE166" s="1296"/>
      <c r="BF166" s="1325"/>
    </row>
    <row r="167" spans="1:58" ht="46.5" outlineLevel="1" x14ac:dyDescent="0.25">
      <c r="A167" s="1365">
        <v>24</v>
      </c>
      <c r="B167" s="1352" t="s">
        <v>1758</v>
      </c>
      <c r="C167" s="1320"/>
      <c r="D167" s="1320"/>
      <c r="E167" s="1321"/>
      <c r="F167" s="1322"/>
      <c r="G167" s="1549">
        <v>50</v>
      </c>
      <c r="H167" s="1548"/>
      <c r="I167" s="1353"/>
      <c r="J167" s="1354"/>
      <c r="K167" s="1322"/>
      <c r="L167" s="1321"/>
      <c r="M167" s="1321"/>
      <c r="N167" s="1321"/>
      <c r="O167" s="1343" t="s">
        <v>1932</v>
      </c>
      <c r="P167" s="1485"/>
      <c r="Q167" s="1549"/>
      <c r="R167" s="1549"/>
      <c r="S167" s="1549"/>
      <c r="T167" s="1489">
        <f t="shared" si="19"/>
        <v>0</v>
      </c>
      <c r="U167" s="1549"/>
      <c r="V167" s="1549"/>
      <c r="W167" s="1549"/>
      <c r="X167" s="1549"/>
      <c r="Y167" s="1549"/>
      <c r="Z167" s="1549"/>
      <c r="AA167" s="1549"/>
      <c r="AB167" s="1549"/>
      <c r="AC167" s="1550"/>
      <c r="AD167" s="1551"/>
      <c r="AE167" s="1551"/>
      <c r="AF167" s="1551"/>
      <c r="AG167" s="1551"/>
      <c r="AH167" s="1551"/>
      <c r="AI167" s="1551"/>
      <c r="AJ167" s="1551"/>
      <c r="AK167" s="1551"/>
      <c r="AL167" s="1551"/>
      <c r="AM167" s="1551"/>
      <c r="AN167" s="1551"/>
      <c r="AO167" s="1485"/>
      <c r="AP167" s="1549"/>
      <c r="AQ167" s="1549"/>
      <c r="AR167" s="1549"/>
      <c r="AS167" s="1489">
        <f t="shared" si="20"/>
        <v>0</v>
      </c>
      <c r="AT167" s="1549"/>
      <c r="AU167" s="1549"/>
      <c r="AV167" s="1549"/>
      <c r="AW167" s="1549"/>
      <c r="AX167" s="1549"/>
      <c r="AY167" s="1549"/>
      <c r="AZ167" s="1549"/>
      <c r="BA167" s="1549"/>
      <c r="BB167" s="1549"/>
      <c r="BC167" s="1324"/>
      <c r="BD167" s="1320" t="s">
        <v>933</v>
      </c>
      <c r="BE167" s="1296"/>
      <c r="BF167" s="1325"/>
    </row>
    <row r="168" spans="1:58" ht="46.5" outlineLevel="1" x14ac:dyDescent="0.25">
      <c r="A168" s="1365"/>
      <c r="B168" s="1355" t="s">
        <v>1759</v>
      </c>
      <c r="C168" s="1320"/>
      <c r="D168" s="1320"/>
      <c r="E168" s="1321"/>
      <c r="F168" s="1322"/>
      <c r="G168" s="1549"/>
      <c r="H168" s="1548"/>
      <c r="I168" s="1353"/>
      <c r="J168" s="1354"/>
      <c r="K168" s="1322"/>
      <c r="L168" s="1321"/>
      <c r="M168" s="1321"/>
      <c r="N168" s="1321"/>
      <c r="O168" s="1343" t="s">
        <v>1572</v>
      </c>
      <c r="P168" s="1485"/>
      <c r="Q168" s="1549"/>
      <c r="R168" s="1549"/>
      <c r="S168" s="1549"/>
      <c r="T168" s="1489">
        <f t="shared" si="19"/>
        <v>0</v>
      </c>
      <c r="U168" s="1549"/>
      <c r="V168" s="1549"/>
      <c r="W168" s="1549"/>
      <c r="X168" s="1549"/>
      <c r="Y168" s="1549"/>
      <c r="Z168" s="1549"/>
      <c r="AA168" s="1549"/>
      <c r="AB168" s="1549">
        <v>50</v>
      </c>
      <c r="AC168" s="1550"/>
      <c r="AD168" s="1551"/>
      <c r="AE168" s="1551"/>
      <c r="AF168" s="1551"/>
      <c r="AG168" s="1551"/>
      <c r="AH168" s="1551"/>
      <c r="AI168" s="1551"/>
      <c r="AJ168" s="1551"/>
      <c r="AK168" s="1551"/>
      <c r="AL168" s="1551"/>
      <c r="AM168" s="1551"/>
      <c r="AN168" s="1551"/>
      <c r="AO168" s="1485"/>
      <c r="AP168" s="1549"/>
      <c r="AQ168" s="1549"/>
      <c r="AR168" s="1549"/>
      <c r="AS168" s="1489">
        <f t="shared" si="20"/>
        <v>0</v>
      </c>
      <c r="AT168" s="1549"/>
      <c r="AU168" s="1549"/>
      <c r="AV168" s="1549"/>
      <c r="AW168" s="1549"/>
      <c r="AX168" s="1549"/>
      <c r="AY168" s="1549"/>
      <c r="AZ168" s="1549"/>
      <c r="BA168" s="1549">
        <v>50</v>
      </c>
      <c r="BB168" s="1549"/>
      <c r="BC168" s="1324"/>
      <c r="BD168" s="1320" t="s">
        <v>933</v>
      </c>
      <c r="BE168" s="1296"/>
      <c r="BF168" s="1325"/>
    </row>
    <row r="169" spans="1:58" ht="46.5" outlineLevel="1" x14ac:dyDescent="0.25">
      <c r="A169" s="1365">
        <v>25</v>
      </c>
      <c r="B169" s="1352" t="s">
        <v>1760</v>
      </c>
      <c r="C169" s="1320"/>
      <c r="D169" s="1320"/>
      <c r="E169" s="1321"/>
      <c r="F169" s="1322"/>
      <c r="G169" s="1549">
        <v>26</v>
      </c>
      <c r="H169" s="1548"/>
      <c r="I169" s="1353"/>
      <c r="J169" s="1354"/>
      <c r="K169" s="1322"/>
      <c r="L169" s="1321"/>
      <c r="M169" s="1321"/>
      <c r="N169" s="1321"/>
      <c r="O169" s="1343" t="s">
        <v>1932</v>
      </c>
      <c r="P169" s="1485"/>
      <c r="Q169" s="1549"/>
      <c r="R169" s="1549"/>
      <c r="S169" s="1549"/>
      <c r="T169" s="1489">
        <f t="shared" si="19"/>
        <v>0</v>
      </c>
      <c r="U169" s="1549"/>
      <c r="V169" s="1549"/>
      <c r="W169" s="1549"/>
      <c r="X169" s="1549"/>
      <c r="Y169" s="1549"/>
      <c r="Z169" s="1549"/>
      <c r="AA169" s="1549"/>
      <c r="AB169" s="1549"/>
      <c r="AC169" s="1550"/>
      <c r="AD169" s="1551"/>
      <c r="AE169" s="1551"/>
      <c r="AF169" s="1551"/>
      <c r="AG169" s="1551"/>
      <c r="AH169" s="1551"/>
      <c r="AI169" s="1551"/>
      <c r="AJ169" s="1551"/>
      <c r="AK169" s="1551"/>
      <c r="AL169" s="1551"/>
      <c r="AM169" s="1551"/>
      <c r="AN169" s="1551"/>
      <c r="AO169" s="1485"/>
      <c r="AP169" s="1549"/>
      <c r="AQ169" s="1549"/>
      <c r="AR169" s="1549"/>
      <c r="AS169" s="1489">
        <f t="shared" si="20"/>
        <v>0</v>
      </c>
      <c r="AT169" s="1549"/>
      <c r="AU169" s="1549"/>
      <c r="AV169" s="1549"/>
      <c r="AW169" s="1549"/>
      <c r="AX169" s="1549"/>
      <c r="AY169" s="1549"/>
      <c r="AZ169" s="1549"/>
      <c r="BA169" s="1549"/>
      <c r="BB169" s="1549"/>
      <c r="BC169" s="1324"/>
      <c r="BD169" s="1320" t="s">
        <v>933</v>
      </c>
      <c r="BE169" s="1296"/>
      <c r="BF169" s="1325"/>
    </row>
    <row r="170" spans="1:58" ht="31" outlineLevel="1" x14ac:dyDescent="0.25">
      <c r="A170" s="1365"/>
      <c r="B170" s="1355" t="s">
        <v>1761</v>
      </c>
      <c r="C170" s="1320"/>
      <c r="D170" s="1320"/>
      <c r="E170" s="1321"/>
      <c r="F170" s="1322"/>
      <c r="G170" s="1549"/>
      <c r="H170" s="1548"/>
      <c r="I170" s="1353"/>
      <c r="J170" s="1354"/>
      <c r="K170" s="1322"/>
      <c r="L170" s="1321"/>
      <c r="M170" s="1321"/>
      <c r="N170" s="1321"/>
      <c r="O170" s="1343" t="s">
        <v>1572</v>
      </c>
      <c r="P170" s="1485"/>
      <c r="Q170" s="1549"/>
      <c r="R170" s="1549"/>
      <c r="S170" s="1549"/>
      <c r="T170" s="1489">
        <f t="shared" si="19"/>
        <v>0</v>
      </c>
      <c r="U170" s="1549"/>
      <c r="V170" s="1549"/>
      <c r="W170" s="1549"/>
      <c r="X170" s="1549"/>
      <c r="Y170" s="1549"/>
      <c r="Z170" s="1549"/>
      <c r="AA170" s="1549"/>
      <c r="AB170" s="1549">
        <v>20</v>
      </c>
      <c r="AC170" s="1550"/>
      <c r="AD170" s="1551"/>
      <c r="AE170" s="1551"/>
      <c r="AF170" s="1551"/>
      <c r="AG170" s="1551"/>
      <c r="AH170" s="1551"/>
      <c r="AI170" s="1551"/>
      <c r="AJ170" s="1551"/>
      <c r="AK170" s="1551"/>
      <c r="AL170" s="1551"/>
      <c r="AM170" s="1551"/>
      <c r="AN170" s="1551"/>
      <c r="AO170" s="1485"/>
      <c r="AP170" s="1549"/>
      <c r="AQ170" s="1549"/>
      <c r="AR170" s="1549"/>
      <c r="AS170" s="1489">
        <f t="shared" si="20"/>
        <v>0</v>
      </c>
      <c r="AT170" s="1549"/>
      <c r="AU170" s="1549"/>
      <c r="AV170" s="1549"/>
      <c r="AW170" s="1549"/>
      <c r="AX170" s="1549"/>
      <c r="AY170" s="1549"/>
      <c r="AZ170" s="1549"/>
      <c r="BA170" s="1549">
        <v>20</v>
      </c>
      <c r="BB170" s="1549"/>
      <c r="BC170" s="1324"/>
      <c r="BD170" s="1320" t="s">
        <v>933</v>
      </c>
      <c r="BE170" s="1296"/>
      <c r="BF170" s="1325"/>
    </row>
    <row r="171" spans="1:58" ht="15.5" outlineLevel="1" x14ac:dyDescent="0.25">
      <c r="A171" s="1365"/>
      <c r="B171" s="1355" t="s">
        <v>1762</v>
      </c>
      <c r="C171" s="1320"/>
      <c r="D171" s="1320"/>
      <c r="E171" s="1321"/>
      <c r="F171" s="1322"/>
      <c r="G171" s="1549"/>
      <c r="H171" s="1548"/>
      <c r="I171" s="1353"/>
      <c r="J171" s="1354"/>
      <c r="K171" s="1322"/>
      <c r="L171" s="1321"/>
      <c r="M171" s="1321"/>
      <c r="N171" s="1321"/>
      <c r="O171" s="1343" t="s">
        <v>1588</v>
      </c>
      <c r="P171" s="1485"/>
      <c r="Q171" s="1549"/>
      <c r="R171" s="1549"/>
      <c r="S171" s="1549"/>
      <c r="T171" s="1489">
        <f t="shared" si="19"/>
        <v>0</v>
      </c>
      <c r="U171" s="1549"/>
      <c r="V171" s="1549"/>
      <c r="W171" s="1549"/>
      <c r="X171" s="1549"/>
      <c r="Y171" s="1549"/>
      <c r="Z171" s="1549"/>
      <c r="AA171" s="1549"/>
      <c r="AB171" s="1549">
        <v>6</v>
      </c>
      <c r="AC171" s="1550"/>
      <c r="AD171" s="1551"/>
      <c r="AE171" s="1551"/>
      <c r="AF171" s="1551"/>
      <c r="AG171" s="1551"/>
      <c r="AH171" s="1551"/>
      <c r="AI171" s="1551"/>
      <c r="AJ171" s="1551"/>
      <c r="AK171" s="1551"/>
      <c r="AL171" s="1551"/>
      <c r="AM171" s="1551"/>
      <c r="AN171" s="1551"/>
      <c r="AO171" s="1485"/>
      <c r="AP171" s="1549"/>
      <c r="AQ171" s="1549"/>
      <c r="AR171" s="1549"/>
      <c r="AS171" s="1489">
        <f t="shared" si="20"/>
        <v>0</v>
      </c>
      <c r="AT171" s="1549"/>
      <c r="AU171" s="1549"/>
      <c r="AV171" s="1549"/>
      <c r="AW171" s="1549"/>
      <c r="AX171" s="1549"/>
      <c r="AY171" s="1549"/>
      <c r="AZ171" s="1549"/>
      <c r="BA171" s="1549">
        <v>6</v>
      </c>
      <c r="BB171" s="1549"/>
      <c r="BC171" s="1324"/>
      <c r="BD171" s="1320" t="s">
        <v>933</v>
      </c>
      <c r="BE171" s="1296"/>
      <c r="BF171" s="1325"/>
    </row>
    <row r="172" spans="1:58" ht="31" outlineLevel="1" x14ac:dyDescent="0.25">
      <c r="A172" s="1365">
        <v>26</v>
      </c>
      <c r="B172" s="1352" t="s">
        <v>1763</v>
      </c>
      <c r="C172" s="1320"/>
      <c r="D172" s="1320"/>
      <c r="E172" s="1321"/>
      <c r="F172" s="1322"/>
      <c r="G172" s="1549">
        <v>25</v>
      </c>
      <c r="H172" s="1548"/>
      <c r="I172" s="1353"/>
      <c r="J172" s="1354"/>
      <c r="K172" s="1322"/>
      <c r="L172" s="1321"/>
      <c r="M172" s="1321"/>
      <c r="N172" s="1321"/>
      <c r="O172" s="1343" t="s">
        <v>1932</v>
      </c>
      <c r="P172" s="1485"/>
      <c r="Q172" s="1549"/>
      <c r="R172" s="1549"/>
      <c r="S172" s="1549"/>
      <c r="T172" s="1489">
        <f t="shared" si="19"/>
        <v>0</v>
      </c>
      <c r="U172" s="1549"/>
      <c r="V172" s="1549"/>
      <c r="W172" s="1549"/>
      <c r="X172" s="1549"/>
      <c r="Y172" s="1549"/>
      <c r="Z172" s="1549"/>
      <c r="AA172" s="1549"/>
      <c r="AB172" s="1549"/>
      <c r="AC172" s="1550"/>
      <c r="AD172" s="1551"/>
      <c r="AE172" s="1551"/>
      <c r="AF172" s="1551"/>
      <c r="AG172" s="1551"/>
      <c r="AH172" s="1551"/>
      <c r="AI172" s="1551"/>
      <c r="AJ172" s="1551"/>
      <c r="AK172" s="1551"/>
      <c r="AL172" s="1551"/>
      <c r="AM172" s="1551"/>
      <c r="AN172" s="1551"/>
      <c r="AO172" s="1485"/>
      <c r="AP172" s="1549"/>
      <c r="AQ172" s="1549"/>
      <c r="AR172" s="1549"/>
      <c r="AS172" s="1489">
        <f t="shared" si="20"/>
        <v>0</v>
      </c>
      <c r="AT172" s="1549"/>
      <c r="AU172" s="1549"/>
      <c r="AV172" s="1549"/>
      <c r="AW172" s="1549"/>
      <c r="AX172" s="1549"/>
      <c r="AY172" s="1549"/>
      <c r="AZ172" s="1549"/>
      <c r="BA172" s="1549"/>
      <c r="BB172" s="1549"/>
      <c r="BC172" s="1324"/>
      <c r="BD172" s="1320" t="s">
        <v>933</v>
      </c>
      <c r="BE172" s="1296"/>
      <c r="BF172" s="1325"/>
    </row>
    <row r="173" spans="1:58" ht="15.5" outlineLevel="1" x14ac:dyDescent="0.25">
      <c r="A173" s="1365"/>
      <c r="B173" s="1355" t="s">
        <v>1764</v>
      </c>
      <c r="C173" s="1320"/>
      <c r="D173" s="1320"/>
      <c r="E173" s="1321"/>
      <c r="F173" s="1322"/>
      <c r="G173" s="1549"/>
      <c r="H173" s="1548"/>
      <c r="I173" s="1353"/>
      <c r="J173" s="1354"/>
      <c r="K173" s="1322"/>
      <c r="L173" s="1321"/>
      <c r="M173" s="1321"/>
      <c r="N173" s="1321"/>
      <c r="O173" s="1343" t="s">
        <v>1572</v>
      </c>
      <c r="P173" s="1485"/>
      <c r="Q173" s="1549"/>
      <c r="R173" s="1549"/>
      <c r="S173" s="1549"/>
      <c r="T173" s="1489">
        <f t="shared" si="19"/>
        <v>0</v>
      </c>
      <c r="U173" s="1549"/>
      <c r="V173" s="1549"/>
      <c r="W173" s="1549"/>
      <c r="X173" s="1549"/>
      <c r="Y173" s="1549"/>
      <c r="Z173" s="1549"/>
      <c r="AA173" s="1549"/>
      <c r="AB173" s="1549">
        <v>25</v>
      </c>
      <c r="AC173" s="1550"/>
      <c r="AD173" s="1551"/>
      <c r="AE173" s="1551"/>
      <c r="AF173" s="1551"/>
      <c r="AG173" s="1551"/>
      <c r="AH173" s="1551"/>
      <c r="AI173" s="1551"/>
      <c r="AJ173" s="1551"/>
      <c r="AK173" s="1551"/>
      <c r="AL173" s="1551"/>
      <c r="AM173" s="1551"/>
      <c r="AN173" s="1551"/>
      <c r="AO173" s="1485"/>
      <c r="AP173" s="1549"/>
      <c r="AQ173" s="1549"/>
      <c r="AR173" s="1549"/>
      <c r="AS173" s="1489">
        <f t="shared" si="20"/>
        <v>0</v>
      </c>
      <c r="AT173" s="1549"/>
      <c r="AU173" s="1549"/>
      <c r="AV173" s="1549"/>
      <c r="AW173" s="1549"/>
      <c r="AX173" s="1549"/>
      <c r="AY173" s="1549"/>
      <c r="AZ173" s="1549"/>
      <c r="BA173" s="1549">
        <v>25</v>
      </c>
      <c r="BB173" s="1549"/>
      <c r="BC173" s="1324"/>
      <c r="BD173" s="1320" t="s">
        <v>933</v>
      </c>
      <c r="BE173" s="1296"/>
      <c r="BF173" s="1325"/>
    </row>
    <row r="174" spans="1:58" ht="46.5" outlineLevel="1" x14ac:dyDescent="0.25">
      <c r="A174" s="1365">
        <v>27</v>
      </c>
      <c r="B174" s="1352" t="s">
        <v>1765</v>
      </c>
      <c r="C174" s="1320"/>
      <c r="D174" s="1320"/>
      <c r="E174" s="1321"/>
      <c r="F174" s="1322"/>
      <c r="G174" s="1549">
        <v>26</v>
      </c>
      <c r="H174" s="1548"/>
      <c r="I174" s="1353"/>
      <c r="J174" s="1354"/>
      <c r="K174" s="1322"/>
      <c r="L174" s="1321"/>
      <c r="M174" s="1321"/>
      <c r="N174" s="1321"/>
      <c r="O174" s="1343" t="s">
        <v>1932</v>
      </c>
      <c r="P174" s="1485"/>
      <c r="Q174" s="1549"/>
      <c r="R174" s="1549"/>
      <c r="S174" s="1549"/>
      <c r="T174" s="1489">
        <f t="shared" si="19"/>
        <v>0</v>
      </c>
      <c r="U174" s="1549"/>
      <c r="V174" s="1549"/>
      <c r="W174" s="1549"/>
      <c r="X174" s="1549"/>
      <c r="Y174" s="1549"/>
      <c r="Z174" s="1549"/>
      <c r="AA174" s="1549"/>
      <c r="AB174" s="1549"/>
      <c r="AC174" s="1550"/>
      <c r="AD174" s="1551"/>
      <c r="AE174" s="1551"/>
      <c r="AF174" s="1551"/>
      <c r="AG174" s="1551"/>
      <c r="AH174" s="1551"/>
      <c r="AI174" s="1551"/>
      <c r="AJ174" s="1551"/>
      <c r="AK174" s="1551"/>
      <c r="AL174" s="1551"/>
      <c r="AM174" s="1551"/>
      <c r="AN174" s="1551"/>
      <c r="AO174" s="1485"/>
      <c r="AP174" s="1549"/>
      <c r="AQ174" s="1549"/>
      <c r="AR174" s="1549"/>
      <c r="AS174" s="1489">
        <f t="shared" si="20"/>
        <v>0</v>
      </c>
      <c r="AT174" s="1549"/>
      <c r="AU174" s="1549"/>
      <c r="AV174" s="1549"/>
      <c r="AW174" s="1549"/>
      <c r="AX174" s="1549"/>
      <c r="AY174" s="1549"/>
      <c r="AZ174" s="1549"/>
      <c r="BA174" s="1549"/>
      <c r="BB174" s="1549"/>
      <c r="BC174" s="1324"/>
      <c r="BD174" s="1320" t="s">
        <v>933</v>
      </c>
      <c r="BE174" s="1296"/>
      <c r="BF174" s="1325"/>
    </row>
    <row r="175" spans="1:58" ht="15.5" outlineLevel="1" x14ac:dyDescent="0.25">
      <c r="A175" s="1365"/>
      <c r="B175" s="1355" t="s">
        <v>1766</v>
      </c>
      <c r="C175" s="1320"/>
      <c r="D175" s="1320"/>
      <c r="E175" s="1321"/>
      <c r="F175" s="1322"/>
      <c r="G175" s="1549"/>
      <c r="H175" s="1548"/>
      <c r="I175" s="1353"/>
      <c r="J175" s="1354"/>
      <c r="K175" s="1322"/>
      <c r="L175" s="1321"/>
      <c r="M175" s="1321"/>
      <c r="N175" s="1321"/>
      <c r="O175" s="1343" t="s">
        <v>1572</v>
      </c>
      <c r="P175" s="1485"/>
      <c r="Q175" s="1549"/>
      <c r="R175" s="1549"/>
      <c r="S175" s="1549"/>
      <c r="T175" s="1489">
        <f t="shared" si="19"/>
        <v>0</v>
      </c>
      <c r="U175" s="1549"/>
      <c r="V175" s="1549"/>
      <c r="W175" s="1549"/>
      <c r="X175" s="1549"/>
      <c r="Y175" s="1549"/>
      <c r="Z175" s="1549"/>
      <c r="AA175" s="1549"/>
      <c r="AB175" s="1549">
        <v>6</v>
      </c>
      <c r="AC175" s="1550"/>
      <c r="AD175" s="1551"/>
      <c r="AE175" s="1551"/>
      <c r="AF175" s="1551"/>
      <c r="AG175" s="1551"/>
      <c r="AH175" s="1551"/>
      <c r="AI175" s="1551"/>
      <c r="AJ175" s="1551"/>
      <c r="AK175" s="1551"/>
      <c r="AL175" s="1551"/>
      <c r="AM175" s="1551"/>
      <c r="AN175" s="1551"/>
      <c r="AO175" s="1485"/>
      <c r="AP175" s="1549"/>
      <c r="AQ175" s="1549"/>
      <c r="AR175" s="1549"/>
      <c r="AS175" s="1489">
        <f t="shared" si="20"/>
        <v>0</v>
      </c>
      <c r="AT175" s="1549"/>
      <c r="AU175" s="1549"/>
      <c r="AV175" s="1549"/>
      <c r="AW175" s="1549"/>
      <c r="AX175" s="1549"/>
      <c r="AY175" s="1549"/>
      <c r="AZ175" s="1549"/>
      <c r="BA175" s="1549">
        <v>6</v>
      </c>
      <c r="BB175" s="1549"/>
      <c r="BC175" s="1324"/>
      <c r="BD175" s="1320" t="s">
        <v>933</v>
      </c>
      <c r="BE175" s="1296"/>
      <c r="BF175" s="1325"/>
    </row>
    <row r="176" spans="1:58" ht="31" outlineLevel="1" x14ac:dyDescent="0.25">
      <c r="A176" s="1365"/>
      <c r="B176" s="1355" t="s">
        <v>1767</v>
      </c>
      <c r="C176" s="1320"/>
      <c r="D176" s="1320"/>
      <c r="E176" s="1321"/>
      <c r="F176" s="1322"/>
      <c r="G176" s="1549"/>
      <c r="H176" s="1548"/>
      <c r="I176" s="1353"/>
      <c r="J176" s="1354"/>
      <c r="K176" s="1322"/>
      <c r="L176" s="1321"/>
      <c r="M176" s="1321"/>
      <c r="N176" s="1321"/>
      <c r="O176" s="1343" t="s">
        <v>1572</v>
      </c>
      <c r="P176" s="1485"/>
      <c r="Q176" s="1549"/>
      <c r="R176" s="1549"/>
      <c r="S176" s="1549"/>
      <c r="T176" s="1489">
        <f t="shared" si="19"/>
        <v>0</v>
      </c>
      <c r="U176" s="1549"/>
      <c r="V176" s="1549"/>
      <c r="W176" s="1549"/>
      <c r="X176" s="1549"/>
      <c r="Y176" s="1549"/>
      <c r="Z176" s="1549"/>
      <c r="AA176" s="1549"/>
      <c r="AB176" s="1549">
        <v>20</v>
      </c>
      <c r="AC176" s="1550"/>
      <c r="AD176" s="1551"/>
      <c r="AE176" s="1551"/>
      <c r="AF176" s="1551"/>
      <c r="AG176" s="1551"/>
      <c r="AH176" s="1551"/>
      <c r="AI176" s="1551"/>
      <c r="AJ176" s="1551"/>
      <c r="AK176" s="1551"/>
      <c r="AL176" s="1551"/>
      <c r="AM176" s="1551"/>
      <c r="AN176" s="1551"/>
      <c r="AO176" s="1485"/>
      <c r="AP176" s="1549"/>
      <c r="AQ176" s="1549"/>
      <c r="AR176" s="1549"/>
      <c r="AS176" s="1489">
        <f t="shared" si="20"/>
        <v>0</v>
      </c>
      <c r="AT176" s="1549"/>
      <c r="AU176" s="1549"/>
      <c r="AV176" s="1549"/>
      <c r="AW176" s="1549"/>
      <c r="AX176" s="1549"/>
      <c r="AY176" s="1549"/>
      <c r="AZ176" s="1549"/>
      <c r="BA176" s="1549">
        <v>20</v>
      </c>
      <c r="BB176" s="1549"/>
      <c r="BC176" s="1324"/>
      <c r="BD176" s="1320" t="s">
        <v>933</v>
      </c>
      <c r="BE176" s="1296"/>
      <c r="BF176" s="1325"/>
    </row>
    <row r="177" spans="1:58" ht="31" outlineLevel="1" x14ac:dyDescent="0.25">
      <c r="A177" s="1365">
        <v>28</v>
      </c>
      <c r="B177" s="1352" t="s">
        <v>1768</v>
      </c>
      <c r="C177" s="1320"/>
      <c r="D177" s="1320"/>
      <c r="E177" s="1321"/>
      <c r="F177" s="1322"/>
      <c r="G177" s="1549">
        <v>31.67</v>
      </c>
      <c r="H177" s="1548"/>
      <c r="I177" s="1353"/>
      <c r="J177" s="1354"/>
      <c r="K177" s="1322"/>
      <c r="L177" s="1321"/>
      <c r="M177" s="1321"/>
      <c r="N177" s="1321"/>
      <c r="O177" s="1343" t="s">
        <v>1934</v>
      </c>
      <c r="P177" s="1485"/>
      <c r="Q177" s="1549"/>
      <c r="R177" s="1549"/>
      <c r="S177" s="1549"/>
      <c r="T177" s="1489">
        <f t="shared" si="19"/>
        <v>0</v>
      </c>
      <c r="U177" s="1549"/>
      <c r="V177" s="1549"/>
      <c r="W177" s="1549"/>
      <c r="X177" s="1549"/>
      <c r="Y177" s="1549"/>
      <c r="Z177" s="1549"/>
      <c r="AA177" s="1549"/>
      <c r="AB177" s="1549"/>
      <c r="AC177" s="1550"/>
      <c r="AD177" s="1551"/>
      <c r="AE177" s="1551"/>
      <c r="AF177" s="1551"/>
      <c r="AG177" s="1551"/>
      <c r="AH177" s="1551"/>
      <c r="AI177" s="1551"/>
      <c r="AJ177" s="1551"/>
      <c r="AK177" s="1551"/>
      <c r="AL177" s="1551"/>
      <c r="AM177" s="1551"/>
      <c r="AN177" s="1551"/>
      <c r="AO177" s="1485"/>
      <c r="AP177" s="1549"/>
      <c r="AQ177" s="1549"/>
      <c r="AR177" s="1549"/>
      <c r="AS177" s="1489">
        <f t="shared" si="20"/>
        <v>0</v>
      </c>
      <c r="AT177" s="1549"/>
      <c r="AU177" s="1549"/>
      <c r="AV177" s="1549"/>
      <c r="AW177" s="1549"/>
      <c r="AX177" s="1549"/>
      <c r="AY177" s="1549"/>
      <c r="AZ177" s="1549"/>
      <c r="BA177" s="1549"/>
      <c r="BB177" s="1549"/>
      <c r="BC177" s="1324"/>
      <c r="BD177" s="1320" t="s">
        <v>933</v>
      </c>
      <c r="BE177" s="1296"/>
      <c r="BF177" s="1325"/>
    </row>
    <row r="178" spans="1:58" ht="46.5" outlineLevel="1" x14ac:dyDescent="0.25">
      <c r="A178" s="1365"/>
      <c r="B178" s="1355" t="s">
        <v>1769</v>
      </c>
      <c r="C178" s="1320"/>
      <c r="D178" s="1320"/>
      <c r="E178" s="1321"/>
      <c r="F178" s="1322"/>
      <c r="G178" s="1549"/>
      <c r="H178" s="1548"/>
      <c r="I178" s="1353"/>
      <c r="J178" s="1354"/>
      <c r="K178" s="1322"/>
      <c r="L178" s="1321"/>
      <c r="M178" s="1321"/>
      <c r="N178" s="1321"/>
      <c r="O178" s="1343" t="s">
        <v>1545</v>
      </c>
      <c r="P178" s="1485"/>
      <c r="Q178" s="1549"/>
      <c r="R178" s="1549"/>
      <c r="S178" s="1549"/>
      <c r="T178" s="1489">
        <f t="shared" si="19"/>
        <v>0</v>
      </c>
      <c r="U178" s="1549"/>
      <c r="V178" s="1549"/>
      <c r="W178" s="1549"/>
      <c r="X178" s="1549"/>
      <c r="Y178" s="1549"/>
      <c r="Z178" s="1549"/>
      <c r="AA178" s="1549">
        <v>15.67</v>
      </c>
      <c r="AB178" s="1549"/>
      <c r="AC178" s="1550"/>
      <c r="AD178" s="1551"/>
      <c r="AE178" s="1551"/>
      <c r="AF178" s="1551"/>
      <c r="AG178" s="1551"/>
      <c r="AH178" s="1551"/>
      <c r="AI178" s="1551"/>
      <c r="AJ178" s="1551"/>
      <c r="AK178" s="1551"/>
      <c r="AL178" s="1551"/>
      <c r="AM178" s="1551"/>
      <c r="AN178" s="1551"/>
      <c r="AO178" s="1485"/>
      <c r="AP178" s="1549"/>
      <c r="AQ178" s="1549"/>
      <c r="AR178" s="1549"/>
      <c r="AS178" s="1489">
        <f t="shared" si="20"/>
        <v>0</v>
      </c>
      <c r="AT178" s="1549"/>
      <c r="AU178" s="1549"/>
      <c r="AV178" s="1549"/>
      <c r="AW178" s="1549"/>
      <c r="AX178" s="1549"/>
      <c r="AY178" s="1549"/>
      <c r="AZ178" s="1549">
        <v>15.67</v>
      </c>
      <c r="BA178" s="1549"/>
      <c r="BB178" s="1549"/>
      <c r="BC178" s="1324"/>
      <c r="BD178" s="1320" t="s">
        <v>933</v>
      </c>
      <c r="BE178" s="1296"/>
      <c r="BF178" s="1325"/>
    </row>
    <row r="179" spans="1:58" ht="15.5" outlineLevel="1" x14ac:dyDescent="0.25">
      <c r="A179" s="1365"/>
      <c r="B179" s="1355" t="s">
        <v>1770</v>
      </c>
      <c r="C179" s="1320"/>
      <c r="D179" s="1320"/>
      <c r="E179" s="1321"/>
      <c r="F179" s="1322"/>
      <c r="G179" s="1549"/>
      <c r="H179" s="1548"/>
      <c r="I179" s="1353"/>
      <c r="J179" s="1354"/>
      <c r="K179" s="1322"/>
      <c r="L179" s="1321"/>
      <c r="M179" s="1321"/>
      <c r="N179" s="1321"/>
      <c r="O179" s="1343" t="s">
        <v>1545</v>
      </c>
      <c r="P179" s="1485"/>
      <c r="Q179" s="1549"/>
      <c r="R179" s="1549"/>
      <c r="S179" s="1549"/>
      <c r="T179" s="1489">
        <f t="shared" si="19"/>
        <v>0</v>
      </c>
      <c r="U179" s="1549"/>
      <c r="V179" s="1549"/>
      <c r="W179" s="1549"/>
      <c r="X179" s="1549"/>
      <c r="Y179" s="1549">
        <v>14</v>
      </c>
      <c r="Z179" s="1549"/>
      <c r="AA179" s="1549"/>
      <c r="AB179" s="1549"/>
      <c r="AC179" s="1550"/>
      <c r="AD179" s="1551"/>
      <c r="AE179" s="1551"/>
      <c r="AF179" s="1551"/>
      <c r="AG179" s="1551"/>
      <c r="AH179" s="1551"/>
      <c r="AI179" s="1551"/>
      <c r="AJ179" s="1551"/>
      <c r="AK179" s="1551"/>
      <c r="AL179" s="1551"/>
      <c r="AM179" s="1551"/>
      <c r="AN179" s="1551"/>
      <c r="AO179" s="1485"/>
      <c r="AP179" s="1549"/>
      <c r="AQ179" s="1549"/>
      <c r="AR179" s="1549"/>
      <c r="AS179" s="1489">
        <f t="shared" si="20"/>
        <v>0</v>
      </c>
      <c r="AT179" s="1549"/>
      <c r="AU179" s="1549"/>
      <c r="AV179" s="1549"/>
      <c r="AW179" s="1549"/>
      <c r="AX179" s="1549">
        <v>14</v>
      </c>
      <c r="AY179" s="1549"/>
      <c r="AZ179" s="1549"/>
      <c r="BA179" s="1549"/>
      <c r="BB179" s="1549"/>
      <c r="BC179" s="1324"/>
      <c r="BD179" s="1320" t="s">
        <v>933</v>
      </c>
      <c r="BE179" s="1296"/>
      <c r="BF179" s="1325"/>
    </row>
    <row r="180" spans="1:58" ht="31" outlineLevel="1" x14ac:dyDescent="0.25">
      <c r="A180" s="1365"/>
      <c r="B180" s="1355" t="s">
        <v>1771</v>
      </c>
      <c r="C180" s="1320"/>
      <c r="D180" s="1320"/>
      <c r="E180" s="1321"/>
      <c r="F180" s="1322"/>
      <c r="G180" s="1549"/>
      <c r="H180" s="1548"/>
      <c r="I180" s="1353"/>
      <c r="J180" s="1354"/>
      <c r="K180" s="1322"/>
      <c r="L180" s="1321"/>
      <c r="M180" s="1321"/>
      <c r="N180" s="1321"/>
      <c r="O180" s="1343" t="s">
        <v>1545</v>
      </c>
      <c r="P180" s="1485"/>
      <c r="Q180" s="1549"/>
      <c r="R180" s="1549"/>
      <c r="S180" s="1549"/>
      <c r="T180" s="1489">
        <f t="shared" si="19"/>
        <v>0</v>
      </c>
      <c r="U180" s="1549"/>
      <c r="V180" s="1549"/>
      <c r="W180" s="1549"/>
      <c r="X180" s="1549">
        <v>2</v>
      </c>
      <c r="Y180" s="1549"/>
      <c r="Z180" s="1549"/>
      <c r="AA180" s="1549"/>
      <c r="AB180" s="1549"/>
      <c r="AC180" s="1550"/>
      <c r="AD180" s="1551"/>
      <c r="AE180" s="1551"/>
      <c r="AF180" s="1551"/>
      <c r="AG180" s="1551"/>
      <c r="AH180" s="1551"/>
      <c r="AI180" s="1551"/>
      <c r="AJ180" s="1551"/>
      <c r="AK180" s="1551"/>
      <c r="AL180" s="1551"/>
      <c r="AM180" s="1551"/>
      <c r="AN180" s="1551"/>
      <c r="AO180" s="1485"/>
      <c r="AP180" s="1549"/>
      <c r="AQ180" s="1549"/>
      <c r="AR180" s="1549"/>
      <c r="AS180" s="1489">
        <f t="shared" si="20"/>
        <v>0</v>
      </c>
      <c r="AT180" s="1549"/>
      <c r="AU180" s="1549"/>
      <c r="AV180" s="1549"/>
      <c r="AW180" s="1549">
        <v>2</v>
      </c>
      <c r="AX180" s="1549"/>
      <c r="AY180" s="1549"/>
      <c r="AZ180" s="1549"/>
      <c r="BA180" s="1549"/>
      <c r="BB180" s="1549"/>
      <c r="BC180" s="1324"/>
      <c r="BD180" s="1320" t="s">
        <v>933</v>
      </c>
      <c r="BE180" s="1296"/>
      <c r="BF180" s="1325"/>
    </row>
    <row r="181" spans="1:58" ht="46.5" outlineLevel="1" x14ac:dyDescent="0.25">
      <c r="A181" s="1365">
        <v>29</v>
      </c>
      <c r="B181" s="1352" t="s">
        <v>1772</v>
      </c>
      <c r="C181" s="1320"/>
      <c r="D181" s="1320"/>
      <c r="E181" s="1321"/>
      <c r="F181" s="1322"/>
      <c r="G181" s="1549">
        <v>34.950000000000003</v>
      </c>
      <c r="H181" s="1548"/>
      <c r="I181" s="1353"/>
      <c r="J181" s="1354"/>
      <c r="K181" s="1322"/>
      <c r="L181" s="1321"/>
      <c r="M181" s="1321"/>
      <c r="N181" s="1321"/>
      <c r="O181" s="1343" t="s">
        <v>1934</v>
      </c>
      <c r="P181" s="1485"/>
      <c r="Q181" s="1549"/>
      <c r="R181" s="1549"/>
      <c r="S181" s="1549"/>
      <c r="T181" s="1489">
        <f t="shared" si="19"/>
        <v>0</v>
      </c>
      <c r="U181" s="1549"/>
      <c r="V181" s="1549"/>
      <c r="W181" s="1549"/>
      <c r="X181" s="1549"/>
      <c r="Y181" s="1549"/>
      <c r="Z181" s="1549"/>
      <c r="AA181" s="1549"/>
      <c r="AB181" s="1549"/>
      <c r="AC181" s="1550"/>
      <c r="AD181" s="1551"/>
      <c r="AE181" s="1551"/>
      <c r="AF181" s="1551"/>
      <c r="AG181" s="1551"/>
      <c r="AH181" s="1551"/>
      <c r="AI181" s="1551"/>
      <c r="AJ181" s="1551"/>
      <c r="AK181" s="1551"/>
      <c r="AL181" s="1551"/>
      <c r="AM181" s="1551"/>
      <c r="AN181" s="1551"/>
      <c r="AO181" s="1485"/>
      <c r="AP181" s="1549"/>
      <c r="AQ181" s="1549"/>
      <c r="AR181" s="1549"/>
      <c r="AS181" s="1489">
        <f t="shared" si="20"/>
        <v>0</v>
      </c>
      <c r="AT181" s="1549"/>
      <c r="AU181" s="1549"/>
      <c r="AV181" s="1549"/>
      <c r="AW181" s="1549"/>
      <c r="AX181" s="1549"/>
      <c r="AY181" s="1549"/>
      <c r="AZ181" s="1549"/>
      <c r="BA181" s="1549"/>
      <c r="BB181" s="1549"/>
      <c r="BC181" s="1324"/>
      <c r="BD181" s="1320" t="s">
        <v>933</v>
      </c>
      <c r="BE181" s="1296"/>
      <c r="BF181" s="1325"/>
    </row>
    <row r="182" spans="1:58" ht="31" outlineLevel="1" x14ac:dyDescent="0.25">
      <c r="A182" s="1365"/>
      <c r="B182" s="1355" t="s">
        <v>1773</v>
      </c>
      <c r="C182" s="1320"/>
      <c r="D182" s="1320"/>
      <c r="E182" s="1321"/>
      <c r="F182" s="1322"/>
      <c r="G182" s="1549"/>
      <c r="H182" s="1548"/>
      <c r="I182" s="1353"/>
      <c r="J182" s="1354"/>
      <c r="K182" s="1322"/>
      <c r="L182" s="1321"/>
      <c r="M182" s="1321"/>
      <c r="N182" s="1321"/>
      <c r="O182" s="1343" t="s">
        <v>1572</v>
      </c>
      <c r="P182" s="1485"/>
      <c r="Q182" s="1549"/>
      <c r="R182" s="1549"/>
      <c r="S182" s="1549"/>
      <c r="T182" s="1489">
        <f t="shared" si="19"/>
        <v>0</v>
      </c>
      <c r="U182" s="1549"/>
      <c r="V182" s="1549"/>
      <c r="W182" s="1549"/>
      <c r="X182" s="1549"/>
      <c r="Y182" s="1549"/>
      <c r="Z182" s="1549">
        <v>30</v>
      </c>
      <c r="AA182" s="1549"/>
      <c r="AB182" s="1549"/>
      <c r="AC182" s="1550"/>
      <c r="AD182" s="1551"/>
      <c r="AE182" s="1551"/>
      <c r="AF182" s="1551"/>
      <c r="AG182" s="1551"/>
      <c r="AH182" s="1551"/>
      <c r="AI182" s="1551"/>
      <c r="AJ182" s="1551"/>
      <c r="AK182" s="1551"/>
      <c r="AL182" s="1551"/>
      <c r="AM182" s="1551"/>
      <c r="AN182" s="1551"/>
      <c r="AO182" s="1485"/>
      <c r="AP182" s="1549"/>
      <c r="AQ182" s="1549"/>
      <c r="AR182" s="1549"/>
      <c r="AS182" s="1489">
        <f t="shared" si="20"/>
        <v>0</v>
      </c>
      <c r="AT182" s="1549"/>
      <c r="AU182" s="1549"/>
      <c r="AV182" s="1549"/>
      <c r="AW182" s="1549"/>
      <c r="AX182" s="1549"/>
      <c r="AY182" s="1549">
        <v>30</v>
      </c>
      <c r="AZ182" s="1549"/>
      <c r="BA182" s="1549"/>
      <c r="BB182" s="1549"/>
      <c r="BC182" s="1324"/>
      <c r="BD182" s="1320" t="s">
        <v>933</v>
      </c>
      <c r="BE182" s="1296"/>
      <c r="BF182" s="1325"/>
    </row>
    <row r="183" spans="1:58" ht="62" outlineLevel="1" x14ac:dyDescent="0.25">
      <c r="A183" s="1365"/>
      <c r="B183" s="1355" t="s">
        <v>1774</v>
      </c>
      <c r="C183" s="1320"/>
      <c r="D183" s="1320"/>
      <c r="E183" s="1321"/>
      <c r="F183" s="1322"/>
      <c r="G183" s="1549"/>
      <c r="H183" s="1548"/>
      <c r="I183" s="1353"/>
      <c r="J183" s="1354"/>
      <c r="K183" s="1322"/>
      <c r="L183" s="1321"/>
      <c r="M183" s="1321"/>
      <c r="N183" s="1321"/>
      <c r="O183" s="1343" t="s">
        <v>1545</v>
      </c>
      <c r="P183" s="1485"/>
      <c r="Q183" s="1549"/>
      <c r="R183" s="1549"/>
      <c r="S183" s="1549"/>
      <c r="T183" s="1489">
        <f t="shared" si="19"/>
        <v>0</v>
      </c>
      <c r="U183" s="1549"/>
      <c r="V183" s="1549"/>
      <c r="W183" s="1549"/>
      <c r="X183" s="1549"/>
      <c r="Y183" s="1549"/>
      <c r="Z183" s="1549">
        <v>1.2</v>
      </c>
      <c r="AA183" s="1549"/>
      <c r="AB183" s="1549"/>
      <c r="AC183" s="1550"/>
      <c r="AD183" s="1551"/>
      <c r="AE183" s="1551"/>
      <c r="AF183" s="1551"/>
      <c r="AG183" s="1551"/>
      <c r="AH183" s="1551"/>
      <c r="AI183" s="1551"/>
      <c r="AJ183" s="1551"/>
      <c r="AK183" s="1551"/>
      <c r="AL183" s="1551"/>
      <c r="AM183" s="1551"/>
      <c r="AN183" s="1551"/>
      <c r="AO183" s="1485"/>
      <c r="AP183" s="1549"/>
      <c r="AQ183" s="1549"/>
      <c r="AR183" s="1549"/>
      <c r="AS183" s="1489">
        <f t="shared" si="20"/>
        <v>0</v>
      </c>
      <c r="AT183" s="1549"/>
      <c r="AU183" s="1549"/>
      <c r="AV183" s="1549"/>
      <c r="AW183" s="1549"/>
      <c r="AX183" s="1549"/>
      <c r="AY183" s="1549">
        <v>1.2</v>
      </c>
      <c r="AZ183" s="1549"/>
      <c r="BA183" s="1549"/>
      <c r="BB183" s="1549"/>
      <c r="BC183" s="1324"/>
      <c r="BD183" s="1320" t="s">
        <v>933</v>
      </c>
      <c r="BE183" s="1296"/>
      <c r="BF183" s="1325"/>
    </row>
    <row r="184" spans="1:58" ht="15.5" outlineLevel="1" x14ac:dyDescent="0.25">
      <c r="A184" s="1365"/>
      <c r="B184" s="1355" t="s">
        <v>1775</v>
      </c>
      <c r="C184" s="1320"/>
      <c r="D184" s="1320"/>
      <c r="E184" s="1321"/>
      <c r="F184" s="1322"/>
      <c r="G184" s="1549"/>
      <c r="H184" s="1548"/>
      <c r="I184" s="1353"/>
      <c r="J184" s="1354"/>
      <c r="K184" s="1322"/>
      <c r="L184" s="1321"/>
      <c r="M184" s="1321"/>
      <c r="N184" s="1321"/>
      <c r="O184" s="1343" t="s">
        <v>1545</v>
      </c>
      <c r="P184" s="1485"/>
      <c r="Q184" s="1549"/>
      <c r="R184" s="1549"/>
      <c r="S184" s="1549"/>
      <c r="T184" s="1489">
        <f t="shared" si="19"/>
        <v>0</v>
      </c>
      <c r="U184" s="1549"/>
      <c r="V184" s="1549"/>
      <c r="W184" s="1549"/>
      <c r="X184" s="1549"/>
      <c r="Y184" s="1549">
        <v>2.75</v>
      </c>
      <c r="Z184" s="1549"/>
      <c r="AA184" s="1549"/>
      <c r="AB184" s="1549"/>
      <c r="AC184" s="1550"/>
      <c r="AD184" s="1551"/>
      <c r="AE184" s="1551"/>
      <c r="AF184" s="1551"/>
      <c r="AG184" s="1551"/>
      <c r="AH184" s="1551"/>
      <c r="AI184" s="1551"/>
      <c r="AJ184" s="1551"/>
      <c r="AK184" s="1551"/>
      <c r="AL184" s="1551"/>
      <c r="AM184" s="1551"/>
      <c r="AN184" s="1551"/>
      <c r="AO184" s="1485"/>
      <c r="AP184" s="1549"/>
      <c r="AQ184" s="1549"/>
      <c r="AR184" s="1549"/>
      <c r="AS184" s="1489">
        <f t="shared" si="20"/>
        <v>0</v>
      </c>
      <c r="AT184" s="1549"/>
      <c r="AU184" s="1549"/>
      <c r="AV184" s="1549"/>
      <c r="AW184" s="1549"/>
      <c r="AX184" s="1549">
        <v>2.75</v>
      </c>
      <c r="AY184" s="1549"/>
      <c r="AZ184" s="1549"/>
      <c r="BA184" s="1549"/>
      <c r="BB184" s="1549"/>
      <c r="BC184" s="1324"/>
      <c r="BD184" s="1320" t="s">
        <v>933</v>
      </c>
      <c r="BE184" s="1296"/>
      <c r="BF184" s="1325"/>
    </row>
    <row r="185" spans="1:58" ht="15.5" outlineLevel="1" x14ac:dyDescent="0.25">
      <c r="A185" s="1365"/>
      <c r="B185" s="1355" t="s">
        <v>1776</v>
      </c>
      <c r="C185" s="1320"/>
      <c r="D185" s="1320"/>
      <c r="E185" s="1321"/>
      <c r="F185" s="1322"/>
      <c r="G185" s="1549"/>
      <c r="H185" s="1548"/>
      <c r="I185" s="1353"/>
      <c r="J185" s="1354"/>
      <c r="K185" s="1322"/>
      <c r="L185" s="1321"/>
      <c r="M185" s="1321"/>
      <c r="N185" s="1321"/>
      <c r="O185" s="1343" t="s">
        <v>1545</v>
      </c>
      <c r="P185" s="1485"/>
      <c r="Q185" s="1549"/>
      <c r="R185" s="1549"/>
      <c r="S185" s="1549"/>
      <c r="T185" s="1489">
        <f t="shared" si="19"/>
        <v>0</v>
      </c>
      <c r="U185" s="1549"/>
      <c r="V185" s="1549"/>
      <c r="W185" s="1549"/>
      <c r="X185" s="1549"/>
      <c r="Y185" s="1549">
        <v>1</v>
      </c>
      <c r="Z185" s="1549"/>
      <c r="AA185" s="1549"/>
      <c r="AB185" s="1549"/>
      <c r="AC185" s="1550"/>
      <c r="AD185" s="1551"/>
      <c r="AE185" s="1551"/>
      <c r="AF185" s="1551"/>
      <c r="AG185" s="1551"/>
      <c r="AH185" s="1551"/>
      <c r="AI185" s="1551"/>
      <c r="AJ185" s="1551"/>
      <c r="AK185" s="1551"/>
      <c r="AL185" s="1551"/>
      <c r="AM185" s="1551"/>
      <c r="AN185" s="1551"/>
      <c r="AO185" s="1485"/>
      <c r="AP185" s="1549"/>
      <c r="AQ185" s="1549"/>
      <c r="AR185" s="1549"/>
      <c r="AS185" s="1489">
        <f t="shared" si="20"/>
        <v>0</v>
      </c>
      <c r="AT185" s="1549"/>
      <c r="AU185" s="1549"/>
      <c r="AV185" s="1549"/>
      <c r="AW185" s="1549"/>
      <c r="AX185" s="1549">
        <v>1</v>
      </c>
      <c r="AY185" s="1549"/>
      <c r="AZ185" s="1549"/>
      <c r="BA185" s="1549"/>
      <c r="BB185" s="1549"/>
      <c r="BC185" s="1324"/>
      <c r="BD185" s="1320" t="s">
        <v>933</v>
      </c>
      <c r="BE185" s="1296"/>
      <c r="BF185" s="1325"/>
    </row>
    <row r="186" spans="1:58" ht="31" outlineLevel="1" x14ac:dyDescent="0.25">
      <c r="A186" s="1365">
        <v>30</v>
      </c>
      <c r="B186" s="1352" t="s">
        <v>1777</v>
      </c>
      <c r="C186" s="1320"/>
      <c r="D186" s="1320"/>
      <c r="E186" s="1321"/>
      <c r="F186" s="1322"/>
      <c r="G186" s="1549">
        <v>40</v>
      </c>
      <c r="H186" s="1548"/>
      <c r="I186" s="1353"/>
      <c r="J186" s="1354"/>
      <c r="K186" s="1322"/>
      <c r="L186" s="1321"/>
      <c r="M186" s="1321"/>
      <c r="N186" s="1321"/>
      <c r="O186" s="1343" t="s">
        <v>1934</v>
      </c>
      <c r="P186" s="1485"/>
      <c r="Q186" s="1549"/>
      <c r="R186" s="1549"/>
      <c r="S186" s="1549"/>
      <c r="T186" s="1489">
        <f t="shared" si="19"/>
        <v>0</v>
      </c>
      <c r="U186" s="1549"/>
      <c r="V186" s="1549"/>
      <c r="W186" s="1549"/>
      <c r="X186" s="1549"/>
      <c r="Y186" s="1549"/>
      <c r="Z186" s="1549"/>
      <c r="AA186" s="1549"/>
      <c r="AB186" s="1549"/>
      <c r="AC186" s="1550"/>
      <c r="AD186" s="1551"/>
      <c r="AE186" s="1551"/>
      <c r="AF186" s="1551"/>
      <c r="AG186" s="1551"/>
      <c r="AH186" s="1551"/>
      <c r="AI186" s="1551"/>
      <c r="AJ186" s="1551"/>
      <c r="AK186" s="1551"/>
      <c r="AL186" s="1551"/>
      <c r="AM186" s="1551"/>
      <c r="AN186" s="1551"/>
      <c r="AO186" s="1485"/>
      <c r="AP186" s="1549"/>
      <c r="AQ186" s="1549"/>
      <c r="AR186" s="1549"/>
      <c r="AS186" s="1489">
        <f t="shared" si="20"/>
        <v>0</v>
      </c>
      <c r="AT186" s="1549"/>
      <c r="AU186" s="1549"/>
      <c r="AV186" s="1549"/>
      <c r="AW186" s="1549"/>
      <c r="AX186" s="1549"/>
      <c r="AY186" s="1549"/>
      <c r="AZ186" s="1549"/>
      <c r="BA186" s="1549"/>
      <c r="BB186" s="1549"/>
      <c r="BC186" s="1324"/>
      <c r="BD186" s="1320" t="s">
        <v>933</v>
      </c>
      <c r="BE186" s="1296"/>
      <c r="BF186" s="1325"/>
    </row>
    <row r="187" spans="1:58" ht="31" outlineLevel="1" x14ac:dyDescent="0.25">
      <c r="A187" s="1365"/>
      <c r="B187" s="1355" t="s">
        <v>1778</v>
      </c>
      <c r="C187" s="1320"/>
      <c r="D187" s="1320"/>
      <c r="E187" s="1321"/>
      <c r="F187" s="1322"/>
      <c r="G187" s="1549"/>
      <c r="H187" s="1548"/>
      <c r="I187" s="1353"/>
      <c r="J187" s="1354"/>
      <c r="K187" s="1322"/>
      <c r="L187" s="1321"/>
      <c r="M187" s="1321"/>
      <c r="N187" s="1321"/>
      <c r="O187" s="1343" t="s">
        <v>1572</v>
      </c>
      <c r="P187" s="1485"/>
      <c r="Q187" s="1549"/>
      <c r="R187" s="1549"/>
      <c r="S187" s="1549"/>
      <c r="T187" s="1489">
        <f t="shared" si="19"/>
        <v>0</v>
      </c>
      <c r="U187" s="1549"/>
      <c r="V187" s="1549"/>
      <c r="W187" s="1549"/>
      <c r="X187" s="1549"/>
      <c r="Y187" s="1549"/>
      <c r="Z187" s="1549">
        <v>40</v>
      </c>
      <c r="AA187" s="1549"/>
      <c r="AB187" s="1549"/>
      <c r="AC187" s="1550"/>
      <c r="AD187" s="1551"/>
      <c r="AE187" s="1551"/>
      <c r="AF187" s="1551"/>
      <c r="AG187" s="1551"/>
      <c r="AH187" s="1551"/>
      <c r="AI187" s="1551"/>
      <c r="AJ187" s="1551"/>
      <c r="AK187" s="1551"/>
      <c r="AL187" s="1551"/>
      <c r="AM187" s="1551"/>
      <c r="AN187" s="1551"/>
      <c r="AO187" s="1485"/>
      <c r="AP187" s="1549"/>
      <c r="AQ187" s="1549"/>
      <c r="AR187" s="1549"/>
      <c r="AS187" s="1489">
        <f t="shared" si="20"/>
        <v>0</v>
      </c>
      <c r="AT187" s="1549"/>
      <c r="AU187" s="1549"/>
      <c r="AV187" s="1549"/>
      <c r="AW187" s="1549"/>
      <c r="AX187" s="1549"/>
      <c r="AY187" s="1549">
        <v>40</v>
      </c>
      <c r="AZ187" s="1549"/>
      <c r="BA187" s="1549"/>
      <c r="BB187" s="1549"/>
      <c r="BC187" s="1324"/>
      <c r="BD187" s="1320" t="s">
        <v>933</v>
      </c>
      <c r="BE187" s="1296"/>
      <c r="BF187" s="1325"/>
    </row>
    <row r="188" spans="1:58" ht="15.5" outlineLevel="1" x14ac:dyDescent="0.25">
      <c r="A188" s="1365">
        <v>31</v>
      </c>
      <c r="B188" s="1352" t="s">
        <v>1779</v>
      </c>
      <c r="C188" s="1320"/>
      <c r="D188" s="1320"/>
      <c r="E188" s="1321"/>
      <c r="F188" s="1322"/>
      <c r="G188" s="1549"/>
      <c r="H188" s="1548"/>
      <c r="I188" s="1353"/>
      <c r="J188" s="1354"/>
      <c r="K188" s="1322"/>
      <c r="L188" s="1321"/>
      <c r="M188" s="1321"/>
      <c r="N188" s="1321"/>
      <c r="O188" s="1343"/>
      <c r="P188" s="1485"/>
      <c r="Q188" s="1549"/>
      <c r="R188" s="1549"/>
      <c r="S188" s="1549"/>
      <c r="T188" s="1489">
        <f t="shared" si="19"/>
        <v>0</v>
      </c>
      <c r="U188" s="1549"/>
      <c r="V188" s="1549"/>
      <c r="W188" s="1549"/>
      <c r="X188" s="1549"/>
      <c r="Y188" s="1549"/>
      <c r="Z188" s="1549"/>
      <c r="AA188" s="1549"/>
      <c r="AB188" s="1549"/>
      <c r="AC188" s="1550"/>
      <c r="AD188" s="1551"/>
      <c r="AE188" s="1551"/>
      <c r="AF188" s="1551"/>
      <c r="AG188" s="1551"/>
      <c r="AH188" s="1551"/>
      <c r="AI188" s="1551"/>
      <c r="AJ188" s="1551"/>
      <c r="AK188" s="1551"/>
      <c r="AL188" s="1551"/>
      <c r="AM188" s="1551"/>
      <c r="AN188" s="1551"/>
      <c r="AO188" s="1485"/>
      <c r="AP188" s="1549"/>
      <c r="AQ188" s="1549"/>
      <c r="AR188" s="1549"/>
      <c r="AS188" s="1489">
        <f t="shared" si="20"/>
        <v>0</v>
      </c>
      <c r="AT188" s="1549"/>
      <c r="AU188" s="1549"/>
      <c r="AV188" s="1549"/>
      <c r="AW188" s="1549"/>
      <c r="AX188" s="1549"/>
      <c r="AY188" s="1549"/>
      <c r="AZ188" s="1549"/>
      <c r="BA188" s="1549"/>
      <c r="BB188" s="1549"/>
      <c r="BC188" s="1324"/>
      <c r="BD188" s="1320"/>
      <c r="BE188" s="1296"/>
      <c r="BF188" s="1325"/>
    </row>
    <row r="189" spans="1:58" ht="15.5" outlineLevel="1" x14ac:dyDescent="0.25">
      <c r="A189" s="1365"/>
      <c r="B189" s="1355" t="s">
        <v>1779</v>
      </c>
      <c r="C189" s="1320"/>
      <c r="D189" s="1320"/>
      <c r="E189" s="1321"/>
      <c r="F189" s="1322"/>
      <c r="G189" s="1549">
        <f>AV189</f>
        <v>18.683457499999999</v>
      </c>
      <c r="H189" s="1548"/>
      <c r="I189" s="1353"/>
      <c r="J189" s="1354"/>
      <c r="K189" s="1322"/>
      <c r="L189" s="1321"/>
      <c r="M189" s="1321"/>
      <c r="N189" s="1321"/>
      <c r="O189" s="1343"/>
      <c r="P189" s="1485"/>
      <c r="Q189" s="1549"/>
      <c r="R189" s="1549"/>
      <c r="S189" s="1549"/>
      <c r="T189" s="1489">
        <f t="shared" si="19"/>
        <v>0</v>
      </c>
      <c r="U189" s="1549"/>
      <c r="V189" s="1549"/>
      <c r="W189" s="1549"/>
      <c r="X189" s="1549"/>
      <c r="Y189" s="1549"/>
      <c r="Z189" s="1549"/>
      <c r="AA189" s="1549"/>
      <c r="AB189" s="1549"/>
      <c r="AC189" s="1550"/>
      <c r="AD189" s="1551"/>
      <c r="AE189" s="1551"/>
      <c r="AF189" s="1551"/>
      <c r="AG189" s="1551"/>
      <c r="AH189" s="1551"/>
      <c r="AI189" s="1551"/>
      <c r="AJ189" s="1551"/>
      <c r="AK189" s="1551"/>
      <c r="AL189" s="1551"/>
      <c r="AM189" s="1551"/>
      <c r="AN189" s="1551"/>
      <c r="AO189" s="1485"/>
      <c r="AP189" s="1549"/>
      <c r="AQ189" s="1549"/>
      <c r="AR189" s="1549"/>
      <c r="AS189" s="1489">
        <f t="shared" si="20"/>
        <v>0</v>
      </c>
      <c r="AT189" s="1549"/>
      <c r="AU189" s="1549"/>
      <c r="AV189" s="1549">
        <v>18.683457499999999</v>
      </c>
      <c r="AW189" s="1549"/>
      <c r="AX189" s="1549"/>
      <c r="AY189" s="1549"/>
      <c r="AZ189" s="1549"/>
      <c r="BA189" s="1549"/>
      <c r="BB189" s="1549"/>
      <c r="BC189" s="1324"/>
      <c r="BD189" s="1320"/>
      <c r="BE189" s="1296"/>
      <c r="BF189" s="1325"/>
    </row>
    <row r="190" spans="1:58" ht="31" outlineLevel="1" x14ac:dyDescent="0.25">
      <c r="A190" s="1365">
        <v>32</v>
      </c>
      <c r="B190" s="1352" t="s">
        <v>1780</v>
      </c>
      <c r="C190" s="1320"/>
      <c r="D190" s="1320"/>
      <c r="E190" s="1321"/>
      <c r="F190" s="1322"/>
      <c r="G190" s="1549">
        <f>AV190</f>
        <v>42.481999999999999</v>
      </c>
      <c r="H190" s="1548"/>
      <c r="I190" s="1353"/>
      <c r="J190" s="1354"/>
      <c r="K190" s="1322"/>
      <c r="L190" s="1321"/>
      <c r="M190" s="1321"/>
      <c r="N190" s="1321"/>
      <c r="O190" s="1343" t="s">
        <v>1572</v>
      </c>
      <c r="P190" s="1485"/>
      <c r="Q190" s="1549"/>
      <c r="R190" s="1549"/>
      <c r="S190" s="1549"/>
      <c r="T190" s="1489">
        <f t="shared" si="19"/>
        <v>0</v>
      </c>
      <c r="U190" s="1549"/>
      <c r="V190" s="1549"/>
      <c r="W190" s="1549"/>
      <c r="X190" s="1549"/>
      <c r="Y190" s="1549"/>
      <c r="Z190" s="1549"/>
      <c r="AA190" s="1549"/>
      <c r="AB190" s="1549"/>
      <c r="AC190" s="1550"/>
      <c r="AD190" s="1551"/>
      <c r="AE190" s="1551"/>
      <c r="AF190" s="1551"/>
      <c r="AG190" s="1551"/>
      <c r="AH190" s="1551"/>
      <c r="AI190" s="1551"/>
      <c r="AJ190" s="1551"/>
      <c r="AK190" s="1551"/>
      <c r="AL190" s="1551"/>
      <c r="AM190" s="1551"/>
      <c r="AN190" s="1551"/>
      <c r="AO190" s="1485"/>
      <c r="AP190" s="1549"/>
      <c r="AQ190" s="1549"/>
      <c r="AR190" s="1549"/>
      <c r="AS190" s="1489">
        <f t="shared" si="20"/>
        <v>0</v>
      </c>
      <c r="AT190" s="1549"/>
      <c r="AU190" s="1549"/>
      <c r="AV190" s="1549">
        <v>42.481999999999999</v>
      </c>
      <c r="AW190" s="1549"/>
      <c r="AX190" s="1549"/>
      <c r="AY190" s="1549"/>
      <c r="AZ190" s="1549"/>
      <c r="BA190" s="1549"/>
      <c r="BB190" s="1549"/>
      <c r="BC190" s="1324" t="s">
        <v>1781</v>
      </c>
      <c r="BD190" s="1320"/>
      <c r="BE190" s="1296"/>
      <c r="BF190" s="1325"/>
    </row>
    <row r="191" spans="1:58" ht="15.5" outlineLevel="1" x14ac:dyDescent="0.25">
      <c r="A191" s="1365"/>
      <c r="B191" s="1355" t="s">
        <v>1780</v>
      </c>
      <c r="C191" s="1320"/>
      <c r="D191" s="1320"/>
      <c r="E191" s="1321"/>
      <c r="F191" s="1322"/>
      <c r="G191" s="1549"/>
      <c r="H191" s="1548"/>
      <c r="I191" s="1353"/>
      <c r="J191" s="1354"/>
      <c r="K191" s="1322"/>
      <c r="L191" s="1321"/>
      <c r="M191" s="1321"/>
      <c r="N191" s="1321"/>
      <c r="O191" s="1323"/>
      <c r="P191" s="1485"/>
      <c r="Q191" s="1549"/>
      <c r="R191" s="1549"/>
      <c r="S191" s="1549"/>
      <c r="T191" s="1489">
        <f t="shared" si="19"/>
        <v>0</v>
      </c>
      <c r="U191" s="1549"/>
      <c r="V191" s="1549"/>
      <c r="W191" s="1549"/>
      <c r="X191" s="1549"/>
      <c r="Y191" s="1549"/>
      <c r="Z191" s="1549"/>
      <c r="AA191" s="1549"/>
      <c r="AB191" s="1549"/>
      <c r="AC191" s="1550"/>
      <c r="AD191" s="1551"/>
      <c r="AE191" s="1551"/>
      <c r="AF191" s="1551"/>
      <c r="AG191" s="1551"/>
      <c r="AH191" s="1551"/>
      <c r="AI191" s="1551"/>
      <c r="AJ191" s="1551"/>
      <c r="AK191" s="1551"/>
      <c r="AL191" s="1551"/>
      <c r="AM191" s="1551"/>
      <c r="AN191" s="1551"/>
      <c r="AO191" s="1485"/>
      <c r="AP191" s="1549"/>
      <c r="AQ191" s="1549"/>
      <c r="AR191" s="1549"/>
      <c r="AS191" s="1489">
        <f t="shared" si="20"/>
        <v>0</v>
      </c>
      <c r="AT191" s="1549"/>
      <c r="AU191" s="1549"/>
      <c r="AV191" s="1549"/>
      <c r="AW191" s="1549"/>
      <c r="AX191" s="1549"/>
      <c r="AY191" s="1549"/>
      <c r="AZ191" s="1549"/>
      <c r="BA191" s="1549"/>
      <c r="BB191" s="1549"/>
      <c r="BC191" s="1324"/>
      <c r="BD191" s="1320"/>
      <c r="BE191" s="1296"/>
      <c r="BF191" s="1325"/>
    </row>
    <row r="192" spans="1:58" ht="15.5" x14ac:dyDescent="0.25">
      <c r="A192" s="1349"/>
      <c r="B192" s="839"/>
      <c r="C192" s="1320"/>
      <c r="D192" s="1320"/>
      <c r="E192" s="1321"/>
      <c r="F192" s="1322"/>
      <c r="G192" s="1548"/>
      <c r="H192" s="1548"/>
      <c r="I192" s="1327"/>
      <c r="J192" s="1328"/>
      <c r="K192" s="1505"/>
      <c r="L192" s="1506"/>
      <c r="M192" s="1506"/>
      <c r="N192" s="1506"/>
      <c r="O192" s="1350"/>
      <c r="P192" s="1485"/>
      <c r="Q192" s="1549"/>
      <c r="R192" s="1549"/>
      <c r="S192" s="1549"/>
      <c r="T192" s="1489">
        <f t="shared" si="19"/>
        <v>0</v>
      </c>
      <c r="U192" s="1515"/>
      <c r="V192" s="1515"/>
      <c r="W192" s="1515"/>
      <c r="X192" s="1515"/>
      <c r="Y192" s="1515"/>
      <c r="Z192" s="1515"/>
      <c r="AA192" s="1515"/>
      <c r="AB192" s="1515"/>
      <c r="AC192" s="1550"/>
      <c r="AD192" s="1551"/>
      <c r="AE192" s="1551"/>
      <c r="AF192" s="1551"/>
      <c r="AG192" s="1509"/>
      <c r="AH192" s="1509"/>
      <c r="AI192" s="1509"/>
      <c r="AJ192" s="1509"/>
      <c r="AK192" s="1509"/>
      <c r="AL192" s="1509"/>
      <c r="AM192" s="1509"/>
      <c r="AN192" s="1509"/>
      <c r="AO192" s="1485"/>
      <c r="AP192" s="1549"/>
      <c r="AQ192" s="1549"/>
      <c r="AR192" s="1549"/>
      <c r="AS192" s="1489">
        <f t="shared" si="20"/>
        <v>0</v>
      </c>
      <c r="AT192" s="1549"/>
      <c r="AU192" s="1549"/>
      <c r="AV192" s="1549"/>
      <c r="AW192" s="1549"/>
      <c r="AX192" s="1549"/>
      <c r="AY192" s="1549"/>
      <c r="AZ192" s="1549"/>
      <c r="BA192" s="1549"/>
      <c r="BB192" s="1549"/>
      <c r="BC192" s="1324"/>
      <c r="BD192" s="1320"/>
      <c r="BE192" s="1325"/>
    </row>
    <row r="193" spans="1:57" ht="15.5" x14ac:dyDescent="0.25">
      <c r="A193" s="1349"/>
      <c r="B193" s="1319" t="s">
        <v>942</v>
      </c>
      <c r="C193" s="1320"/>
      <c r="D193" s="1320"/>
      <c r="E193" s="1321"/>
      <c r="F193" s="1322"/>
      <c r="G193" s="1548"/>
      <c r="H193" s="1548"/>
      <c r="I193" s="1327"/>
      <c r="J193" s="1328"/>
      <c r="K193" s="1505"/>
      <c r="L193" s="1506"/>
      <c r="M193" s="1506"/>
      <c r="N193" s="1506"/>
      <c r="O193" s="1350"/>
      <c r="P193" s="1485"/>
      <c r="Q193" s="1549"/>
      <c r="R193" s="1549"/>
      <c r="S193" s="1549"/>
      <c r="T193" s="1489">
        <f t="shared" si="19"/>
        <v>0</v>
      </c>
      <c r="U193" s="1515"/>
      <c r="V193" s="1515"/>
      <c r="W193" s="1515"/>
      <c r="X193" s="1515"/>
      <c r="Y193" s="1515"/>
      <c r="Z193" s="1515"/>
      <c r="AA193" s="1515"/>
      <c r="AB193" s="1515"/>
      <c r="AC193" s="1550"/>
      <c r="AD193" s="1551"/>
      <c r="AE193" s="1551"/>
      <c r="AF193" s="1551"/>
      <c r="AG193" s="1509"/>
      <c r="AH193" s="1509"/>
      <c r="AI193" s="1509"/>
      <c r="AJ193" s="1509"/>
      <c r="AK193" s="1509"/>
      <c r="AL193" s="1509"/>
      <c r="AM193" s="1509"/>
      <c r="AN193" s="1509"/>
      <c r="AO193" s="1485"/>
      <c r="AP193" s="1549"/>
      <c r="AQ193" s="1549"/>
      <c r="AR193" s="1549"/>
      <c r="AS193" s="1489">
        <f t="shared" si="20"/>
        <v>0</v>
      </c>
      <c r="AT193" s="1549"/>
      <c r="AU193" s="1549"/>
      <c r="AV193" s="1549"/>
      <c r="AW193" s="1549"/>
      <c r="AX193" s="1549"/>
      <c r="AY193" s="1549"/>
      <c r="AZ193" s="1549"/>
      <c r="BA193" s="1549"/>
      <c r="BB193" s="1549"/>
      <c r="BC193" s="1324"/>
      <c r="BD193" s="1320"/>
      <c r="BE193" s="1325"/>
    </row>
    <row r="194" spans="1:57" ht="29" outlineLevel="2" x14ac:dyDescent="0.25">
      <c r="A194" s="1453">
        <v>1</v>
      </c>
      <c r="B194" s="1461" t="s">
        <v>1782</v>
      </c>
      <c r="C194" s="1493" t="s">
        <v>937</v>
      </c>
      <c r="D194" s="1453" t="s">
        <v>932</v>
      </c>
      <c r="E194" s="1494"/>
      <c r="F194" s="1332"/>
      <c r="G194" s="1558"/>
      <c r="H194" s="1558"/>
      <c r="I194" s="1327"/>
      <c r="J194" s="1328"/>
      <c r="K194" s="1329"/>
      <c r="L194" s="1330"/>
      <c r="M194" s="1330"/>
      <c r="N194" s="1366">
        <v>43585</v>
      </c>
      <c r="O194" s="1328"/>
      <c r="P194" s="1495"/>
      <c r="Q194" s="1559">
        <v>3.3293999999999997E-2</v>
      </c>
      <c r="R194" s="1560"/>
      <c r="S194" s="1560"/>
      <c r="T194" s="1489">
        <f t="shared" si="19"/>
        <v>3.3293999999999997E-2</v>
      </c>
      <c r="U194" s="1496"/>
      <c r="V194" s="1496"/>
      <c r="W194" s="1496"/>
      <c r="X194" s="1496"/>
      <c r="Y194" s="1496"/>
      <c r="Z194" s="1496"/>
      <c r="AA194" s="1496"/>
      <c r="AB194" s="1496"/>
      <c r="AC194" s="1497"/>
      <c r="AD194" s="1561">
        <v>1</v>
      </c>
      <c r="AE194" s="1561"/>
      <c r="AF194" s="1561"/>
      <c r="AG194" s="1492"/>
      <c r="AH194" s="1492"/>
      <c r="AI194" s="1492"/>
      <c r="AJ194" s="1492"/>
      <c r="AK194" s="1492"/>
      <c r="AL194" s="1492"/>
      <c r="AM194" s="1492"/>
      <c r="AN194" s="1492"/>
      <c r="AO194" s="1495"/>
      <c r="AP194" s="1495">
        <v>3.3293999999999997E-2</v>
      </c>
      <c r="AQ194" s="1495"/>
      <c r="AR194" s="1495"/>
      <c r="AS194" s="1489">
        <f t="shared" si="20"/>
        <v>3.3293999999999997E-2</v>
      </c>
      <c r="AT194" s="1495"/>
      <c r="AU194" s="1495"/>
      <c r="AV194" s="1495"/>
      <c r="AW194" s="1495"/>
      <c r="AX194" s="1495"/>
      <c r="AY194" s="1495"/>
      <c r="AZ194" s="1495"/>
      <c r="BA194" s="1495"/>
      <c r="BB194" s="1495"/>
      <c r="BC194" s="1331"/>
      <c r="BD194" s="1562"/>
      <c r="BE194" s="1325"/>
    </row>
    <row r="195" spans="1:57" ht="29" outlineLevel="2" x14ac:dyDescent="0.25">
      <c r="A195" s="1453">
        <v>2</v>
      </c>
      <c r="B195" s="1461" t="s">
        <v>1783</v>
      </c>
      <c r="C195" s="1493" t="s">
        <v>937</v>
      </c>
      <c r="D195" s="1453" t="s">
        <v>932</v>
      </c>
      <c r="E195" s="1494"/>
      <c r="F195" s="1332"/>
      <c r="G195" s="1558"/>
      <c r="H195" s="1558"/>
      <c r="I195" s="1327"/>
      <c r="J195" s="1328"/>
      <c r="K195" s="1329"/>
      <c r="L195" s="1330"/>
      <c r="M195" s="1330"/>
      <c r="N195" s="1366">
        <v>43586</v>
      </c>
      <c r="O195" s="1328"/>
      <c r="P195" s="1495"/>
      <c r="Q195" s="1559">
        <v>3.4646000000000003E-2</v>
      </c>
      <c r="R195" s="1560"/>
      <c r="S195" s="1560"/>
      <c r="T195" s="1489">
        <f t="shared" si="19"/>
        <v>3.4646000000000003E-2</v>
      </c>
      <c r="U195" s="1496"/>
      <c r="V195" s="1496"/>
      <c r="W195" s="1496"/>
      <c r="X195" s="1496"/>
      <c r="Y195" s="1496"/>
      <c r="Z195" s="1496"/>
      <c r="AA195" s="1496"/>
      <c r="AB195" s="1496"/>
      <c r="AC195" s="1497"/>
      <c r="AD195" s="1561">
        <v>1</v>
      </c>
      <c r="AE195" s="1561"/>
      <c r="AF195" s="1561"/>
      <c r="AG195" s="1492"/>
      <c r="AH195" s="1492"/>
      <c r="AI195" s="1492"/>
      <c r="AJ195" s="1492"/>
      <c r="AK195" s="1492"/>
      <c r="AL195" s="1492"/>
      <c r="AM195" s="1492"/>
      <c r="AN195" s="1492"/>
      <c r="AO195" s="1495"/>
      <c r="AP195" s="1495">
        <v>3.4646000000000003E-2</v>
      </c>
      <c r="AQ195" s="1495"/>
      <c r="AR195" s="1495"/>
      <c r="AS195" s="1489">
        <f t="shared" si="20"/>
        <v>3.4646000000000003E-2</v>
      </c>
      <c r="AT195" s="1495"/>
      <c r="AU195" s="1495"/>
      <c r="AV195" s="1495"/>
      <c r="AW195" s="1495"/>
      <c r="AX195" s="1495"/>
      <c r="AY195" s="1495"/>
      <c r="AZ195" s="1495"/>
      <c r="BA195" s="1495"/>
      <c r="BB195" s="1495"/>
      <c r="BC195" s="1331"/>
      <c r="BD195" s="1562"/>
      <c r="BE195" s="1325"/>
    </row>
    <row r="196" spans="1:57" ht="15.5" outlineLevel="2" x14ac:dyDescent="0.25">
      <c r="A196" s="1453">
        <v>3</v>
      </c>
      <c r="B196" s="1461" t="s">
        <v>1784</v>
      </c>
      <c r="C196" s="1493" t="s">
        <v>937</v>
      </c>
      <c r="D196" s="1453" t="s">
        <v>932</v>
      </c>
      <c r="E196" s="1494"/>
      <c r="F196" s="1332"/>
      <c r="G196" s="1558"/>
      <c r="H196" s="1558"/>
      <c r="I196" s="1327"/>
      <c r="J196" s="1328"/>
      <c r="K196" s="1329"/>
      <c r="L196" s="1330"/>
      <c r="M196" s="1330"/>
      <c r="N196" s="1366">
        <v>43587</v>
      </c>
      <c r="O196" s="1328"/>
      <c r="P196" s="1495"/>
      <c r="Q196" s="1559">
        <v>7.9152319999999995E-3</v>
      </c>
      <c r="R196" s="1560"/>
      <c r="S196" s="1560"/>
      <c r="T196" s="1489">
        <f t="shared" si="19"/>
        <v>7.9152319999999995E-3</v>
      </c>
      <c r="U196" s="1496"/>
      <c r="V196" s="1496"/>
      <c r="W196" s="1496"/>
      <c r="X196" s="1496"/>
      <c r="Y196" s="1496"/>
      <c r="Z196" s="1496"/>
      <c r="AA196" s="1496"/>
      <c r="AB196" s="1496"/>
      <c r="AC196" s="1497"/>
      <c r="AD196" s="1561">
        <v>1</v>
      </c>
      <c r="AE196" s="1561"/>
      <c r="AF196" s="1561"/>
      <c r="AG196" s="1492"/>
      <c r="AH196" s="1492"/>
      <c r="AI196" s="1492"/>
      <c r="AJ196" s="1492"/>
      <c r="AK196" s="1492"/>
      <c r="AL196" s="1492"/>
      <c r="AM196" s="1492"/>
      <c r="AN196" s="1492"/>
      <c r="AO196" s="1495"/>
      <c r="AP196" s="1495">
        <v>7.9152319999999995E-3</v>
      </c>
      <c r="AQ196" s="1495"/>
      <c r="AR196" s="1495"/>
      <c r="AS196" s="1489">
        <f t="shared" si="20"/>
        <v>7.9152319999999995E-3</v>
      </c>
      <c r="AT196" s="1495"/>
      <c r="AU196" s="1495"/>
      <c r="AV196" s="1495"/>
      <c r="AW196" s="1495"/>
      <c r="AX196" s="1495"/>
      <c r="AY196" s="1495"/>
      <c r="AZ196" s="1495"/>
      <c r="BA196" s="1495"/>
      <c r="BB196" s="1495"/>
      <c r="BC196" s="1331"/>
      <c r="BD196" s="1562"/>
      <c r="BE196" s="1325"/>
    </row>
    <row r="197" spans="1:57" ht="29" outlineLevel="2" x14ac:dyDescent="0.25">
      <c r="A197" s="1453">
        <v>4</v>
      </c>
      <c r="B197" s="1461" t="s">
        <v>1785</v>
      </c>
      <c r="C197" s="1493" t="s">
        <v>937</v>
      </c>
      <c r="D197" s="1453" t="s">
        <v>932</v>
      </c>
      <c r="E197" s="1494"/>
      <c r="F197" s="1332"/>
      <c r="G197" s="1558"/>
      <c r="H197" s="1558"/>
      <c r="I197" s="1327"/>
      <c r="J197" s="1328"/>
      <c r="K197" s="1329"/>
      <c r="L197" s="1330"/>
      <c r="M197" s="1330"/>
      <c r="N197" s="1366">
        <v>43588</v>
      </c>
      <c r="O197" s="1328"/>
      <c r="P197" s="1495"/>
      <c r="Q197" s="1559">
        <v>2.8266900000000001E-2</v>
      </c>
      <c r="R197" s="1560"/>
      <c r="S197" s="1560"/>
      <c r="T197" s="1489">
        <f t="shared" si="19"/>
        <v>2.8266900000000001E-2</v>
      </c>
      <c r="U197" s="1496"/>
      <c r="V197" s="1496"/>
      <c r="W197" s="1496"/>
      <c r="X197" s="1496"/>
      <c r="Y197" s="1496"/>
      <c r="Z197" s="1496"/>
      <c r="AA197" s="1496"/>
      <c r="AB197" s="1496"/>
      <c r="AC197" s="1497"/>
      <c r="AD197" s="1561">
        <v>1</v>
      </c>
      <c r="AE197" s="1561"/>
      <c r="AF197" s="1561"/>
      <c r="AG197" s="1492"/>
      <c r="AH197" s="1492"/>
      <c r="AI197" s="1492"/>
      <c r="AJ197" s="1492"/>
      <c r="AK197" s="1492"/>
      <c r="AL197" s="1492"/>
      <c r="AM197" s="1492"/>
      <c r="AN197" s="1492"/>
      <c r="AO197" s="1495"/>
      <c r="AP197" s="1495">
        <v>2.8266900000000001E-2</v>
      </c>
      <c r="AQ197" s="1495"/>
      <c r="AR197" s="1495"/>
      <c r="AS197" s="1489">
        <f t="shared" si="20"/>
        <v>2.8266900000000001E-2</v>
      </c>
      <c r="AT197" s="1495"/>
      <c r="AU197" s="1495"/>
      <c r="AV197" s="1495"/>
      <c r="AW197" s="1495"/>
      <c r="AX197" s="1495"/>
      <c r="AY197" s="1495"/>
      <c r="AZ197" s="1495"/>
      <c r="BA197" s="1495"/>
      <c r="BB197" s="1495"/>
      <c r="BC197" s="1331"/>
      <c r="BD197" s="1562"/>
      <c r="BE197" s="1325"/>
    </row>
    <row r="198" spans="1:57" ht="15.5" outlineLevel="2" x14ac:dyDescent="0.25">
      <c r="A198" s="1453">
        <v>5</v>
      </c>
      <c r="B198" s="1461" t="s">
        <v>1786</v>
      </c>
      <c r="C198" s="1493" t="s">
        <v>937</v>
      </c>
      <c r="D198" s="1453" t="s">
        <v>932</v>
      </c>
      <c r="E198" s="1494"/>
      <c r="F198" s="1332"/>
      <c r="G198" s="1558"/>
      <c r="H198" s="1558"/>
      <c r="I198" s="1327"/>
      <c r="J198" s="1328"/>
      <c r="K198" s="1329"/>
      <c r="L198" s="1330"/>
      <c r="M198" s="1330"/>
      <c r="N198" s="1366">
        <v>43589</v>
      </c>
      <c r="O198" s="1328"/>
      <c r="P198" s="1495"/>
      <c r="Q198" s="1559">
        <v>1.116E-2</v>
      </c>
      <c r="R198" s="1560"/>
      <c r="S198" s="1560"/>
      <c r="T198" s="1489">
        <f t="shared" si="19"/>
        <v>1.116E-2</v>
      </c>
      <c r="U198" s="1496"/>
      <c r="V198" s="1496"/>
      <c r="W198" s="1496"/>
      <c r="X198" s="1496"/>
      <c r="Y198" s="1496"/>
      <c r="Z198" s="1496"/>
      <c r="AA198" s="1496"/>
      <c r="AB198" s="1496"/>
      <c r="AC198" s="1497"/>
      <c r="AD198" s="1561">
        <v>1</v>
      </c>
      <c r="AE198" s="1561"/>
      <c r="AF198" s="1561"/>
      <c r="AG198" s="1492"/>
      <c r="AH198" s="1492"/>
      <c r="AI198" s="1492"/>
      <c r="AJ198" s="1492"/>
      <c r="AK198" s="1492"/>
      <c r="AL198" s="1492"/>
      <c r="AM198" s="1492"/>
      <c r="AN198" s="1492"/>
      <c r="AO198" s="1495"/>
      <c r="AP198" s="1495">
        <v>1.116E-2</v>
      </c>
      <c r="AQ198" s="1495"/>
      <c r="AR198" s="1495"/>
      <c r="AS198" s="1489">
        <f t="shared" si="20"/>
        <v>1.116E-2</v>
      </c>
      <c r="AT198" s="1495"/>
      <c r="AU198" s="1495"/>
      <c r="AV198" s="1495"/>
      <c r="AW198" s="1495"/>
      <c r="AX198" s="1495"/>
      <c r="AY198" s="1495"/>
      <c r="AZ198" s="1495"/>
      <c r="BA198" s="1495"/>
      <c r="BB198" s="1495"/>
      <c r="BC198" s="1331"/>
      <c r="BD198" s="1562"/>
      <c r="BE198" s="1325"/>
    </row>
    <row r="199" spans="1:57" ht="15.5" outlineLevel="2" x14ac:dyDescent="0.25">
      <c r="A199" s="1453">
        <v>6</v>
      </c>
      <c r="B199" s="1461" t="s">
        <v>1787</v>
      </c>
      <c r="C199" s="1493" t="s">
        <v>937</v>
      </c>
      <c r="D199" s="1453" t="s">
        <v>932</v>
      </c>
      <c r="E199" s="1494"/>
      <c r="F199" s="1332"/>
      <c r="G199" s="1558"/>
      <c r="H199" s="1558"/>
      <c r="I199" s="1327"/>
      <c r="J199" s="1328"/>
      <c r="K199" s="1329"/>
      <c r="L199" s="1330"/>
      <c r="M199" s="1330"/>
      <c r="N199" s="1366">
        <v>43590</v>
      </c>
      <c r="O199" s="1328"/>
      <c r="P199" s="1495"/>
      <c r="Q199" s="1559">
        <v>3.7587000000000002E-2</v>
      </c>
      <c r="R199" s="1560"/>
      <c r="S199" s="1560"/>
      <c r="T199" s="1489">
        <f t="shared" si="19"/>
        <v>3.7587000000000002E-2</v>
      </c>
      <c r="U199" s="1496"/>
      <c r="V199" s="1496"/>
      <c r="W199" s="1496"/>
      <c r="X199" s="1496"/>
      <c r="Y199" s="1496"/>
      <c r="Z199" s="1496"/>
      <c r="AA199" s="1496"/>
      <c r="AB199" s="1496"/>
      <c r="AC199" s="1497"/>
      <c r="AD199" s="1561">
        <v>1</v>
      </c>
      <c r="AE199" s="1561"/>
      <c r="AF199" s="1561"/>
      <c r="AG199" s="1492"/>
      <c r="AH199" s="1492"/>
      <c r="AI199" s="1492"/>
      <c r="AJ199" s="1492"/>
      <c r="AK199" s="1492"/>
      <c r="AL199" s="1492"/>
      <c r="AM199" s="1492"/>
      <c r="AN199" s="1492"/>
      <c r="AO199" s="1495"/>
      <c r="AP199" s="1495">
        <v>3.7587000000000002E-2</v>
      </c>
      <c r="AQ199" s="1495"/>
      <c r="AR199" s="1495"/>
      <c r="AS199" s="1489">
        <f t="shared" si="20"/>
        <v>3.7587000000000002E-2</v>
      </c>
      <c r="AT199" s="1495"/>
      <c r="AU199" s="1495"/>
      <c r="AV199" s="1495"/>
      <c r="AW199" s="1495"/>
      <c r="AX199" s="1495"/>
      <c r="AY199" s="1495"/>
      <c r="AZ199" s="1495"/>
      <c r="BA199" s="1495"/>
      <c r="BB199" s="1495"/>
      <c r="BC199" s="1331"/>
      <c r="BD199" s="1562"/>
      <c r="BE199" s="1325"/>
    </row>
    <row r="200" spans="1:57" ht="29" outlineLevel="2" x14ac:dyDescent="0.25">
      <c r="A200" s="1453">
        <v>7</v>
      </c>
      <c r="B200" s="1461" t="s">
        <v>1788</v>
      </c>
      <c r="C200" s="1493" t="s">
        <v>937</v>
      </c>
      <c r="D200" s="1453" t="s">
        <v>932</v>
      </c>
      <c r="E200" s="1494"/>
      <c r="F200" s="1332"/>
      <c r="G200" s="1558"/>
      <c r="H200" s="1558"/>
      <c r="I200" s="1327"/>
      <c r="J200" s="1328"/>
      <c r="K200" s="1329"/>
      <c r="L200" s="1330"/>
      <c r="M200" s="1330"/>
      <c r="N200" s="1366">
        <v>43591</v>
      </c>
      <c r="O200" s="1328"/>
      <c r="P200" s="1495"/>
      <c r="Q200" s="1367">
        <v>1.99E-3</v>
      </c>
      <c r="R200" s="1560"/>
      <c r="S200" s="1560"/>
      <c r="T200" s="1489">
        <f t="shared" si="19"/>
        <v>1.99E-3</v>
      </c>
      <c r="U200" s="1496"/>
      <c r="V200" s="1496"/>
      <c r="W200" s="1496"/>
      <c r="X200" s="1496"/>
      <c r="Y200" s="1496"/>
      <c r="Z200" s="1496"/>
      <c r="AA200" s="1496"/>
      <c r="AB200" s="1496"/>
      <c r="AC200" s="1497"/>
      <c r="AD200" s="1561">
        <v>1</v>
      </c>
      <c r="AE200" s="1561"/>
      <c r="AF200" s="1561"/>
      <c r="AG200" s="1492"/>
      <c r="AH200" s="1492"/>
      <c r="AI200" s="1492"/>
      <c r="AJ200" s="1492"/>
      <c r="AK200" s="1492"/>
      <c r="AL200" s="1492"/>
      <c r="AM200" s="1492"/>
      <c r="AN200" s="1492"/>
      <c r="AO200" s="1495"/>
      <c r="AP200" s="1495">
        <v>1.99E-3</v>
      </c>
      <c r="AQ200" s="1495"/>
      <c r="AR200" s="1495"/>
      <c r="AS200" s="1489">
        <f t="shared" si="20"/>
        <v>1.99E-3</v>
      </c>
      <c r="AT200" s="1495"/>
      <c r="AU200" s="1495"/>
      <c r="AV200" s="1495"/>
      <c r="AW200" s="1495"/>
      <c r="AX200" s="1495"/>
      <c r="AY200" s="1495"/>
      <c r="AZ200" s="1495"/>
      <c r="BA200" s="1495"/>
      <c r="BB200" s="1495"/>
      <c r="BC200" s="1331"/>
      <c r="BD200" s="1562"/>
      <c r="BE200" s="1325"/>
    </row>
    <row r="201" spans="1:57" ht="29" outlineLevel="2" x14ac:dyDescent="0.25">
      <c r="A201" s="1453">
        <v>8</v>
      </c>
      <c r="B201" s="1461" t="s">
        <v>1789</v>
      </c>
      <c r="C201" s="1493" t="s">
        <v>937</v>
      </c>
      <c r="D201" s="1453" t="s">
        <v>932</v>
      </c>
      <c r="E201" s="1494"/>
      <c r="F201" s="1332"/>
      <c r="G201" s="1558"/>
      <c r="H201" s="1558"/>
      <c r="I201" s="1327"/>
      <c r="J201" s="1328"/>
      <c r="K201" s="1329"/>
      <c r="L201" s="1330"/>
      <c r="M201" s="1330"/>
      <c r="N201" s="1366">
        <v>43592</v>
      </c>
      <c r="O201" s="1328"/>
      <c r="P201" s="1495"/>
      <c r="Q201" s="1368">
        <v>7.7949900000000001E-4</v>
      </c>
      <c r="R201" s="1560"/>
      <c r="S201" s="1560"/>
      <c r="T201" s="1489">
        <f t="shared" si="19"/>
        <v>7.7949900000000001E-4</v>
      </c>
      <c r="U201" s="1496"/>
      <c r="V201" s="1496"/>
      <c r="W201" s="1496"/>
      <c r="X201" s="1496"/>
      <c r="Y201" s="1496"/>
      <c r="Z201" s="1496"/>
      <c r="AA201" s="1496"/>
      <c r="AB201" s="1496"/>
      <c r="AC201" s="1497"/>
      <c r="AD201" s="1561">
        <v>1</v>
      </c>
      <c r="AE201" s="1561"/>
      <c r="AF201" s="1561"/>
      <c r="AG201" s="1492"/>
      <c r="AH201" s="1492"/>
      <c r="AI201" s="1492"/>
      <c r="AJ201" s="1492"/>
      <c r="AK201" s="1492"/>
      <c r="AL201" s="1492"/>
      <c r="AM201" s="1492"/>
      <c r="AN201" s="1492"/>
      <c r="AO201" s="1495"/>
      <c r="AP201" s="1495">
        <v>7.7949900000000001E-4</v>
      </c>
      <c r="AQ201" s="1495"/>
      <c r="AR201" s="1495"/>
      <c r="AS201" s="1489">
        <f t="shared" si="20"/>
        <v>7.7949900000000001E-4</v>
      </c>
      <c r="AT201" s="1495"/>
      <c r="AU201" s="1495"/>
      <c r="AV201" s="1495"/>
      <c r="AW201" s="1495"/>
      <c r="AX201" s="1495"/>
      <c r="AY201" s="1495"/>
      <c r="AZ201" s="1495"/>
      <c r="BA201" s="1495"/>
      <c r="BB201" s="1495"/>
      <c r="BC201" s="1331"/>
      <c r="BD201" s="1562"/>
      <c r="BE201" s="1325"/>
    </row>
    <row r="202" spans="1:57" ht="15.5" outlineLevel="2" x14ac:dyDescent="0.25">
      <c r="A202" s="1453">
        <v>9</v>
      </c>
      <c r="B202" s="1461" t="s">
        <v>1790</v>
      </c>
      <c r="C202" s="1493" t="s">
        <v>937</v>
      </c>
      <c r="D202" s="1453" t="s">
        <v>932</v>
      </c>
      <c r="E202" s="1494"/>
      <c r="F202" s="1332"/>
      <c r="G202" s="1558"/>
      <c r="H202" s="1558"/>
      <c r="I202" s="1327"/>
      <c r="J202" s="1328"/>
      <c r="K202" s="1329"/>
      <c r="L202" s="1330"/>
      <c r="M202" s="1330"/>
      <c r="N202" s="1366">
        <v>43593</v>
      </c>
      <c r="O202" s="1328"/>
      <c r="P202" s="1495"/>
      <c r="Q202" s="1368">
        <v>1.9555198999999999E-2</v>
      </c>
      <c r="R202" s="1560"/>
      <c r="S202" s="1560"/>
      <c r="T202" s="1489">
        <f t="shared" si="19"/>
        <v>1.9555198999999999E-2</v>
      </c>
      <c r="U202" s="1496"/>
      <c r="V202" s="1496"/>
      <c r="W202" s="1496"/>
      <c r="X202" s="1496"/>
      <c r="Y202" s="1496"/>
      <c r="Z202" s="1496"/>
      <c r="AA202" s="1496"/>
      <c r="AB202" s="1496"/>
      <c r="AC202" s="1497"/>
      <c r="AD202" s="1561">
        <v>1</v>
      </c>
      <c r="AE202" s="1561"/>
      <c r="AF202" s="1561"/>
      <c r="AG202" s="1492"/>
      <c r="AH202" s="1492"/>
      <c r="AI202" s="1492"/>
      <c r="AJ202" s="1492"/>
      <c r="AK202" s="1492"/>
      <c r="AL202" s="1492"/>
      <c r="AM202" s="1492"/>
      <c r="AN202" s="1492"/>
      <c r="AO202" s="1495"/>
      <c r="AP202" s="1495">
        <v>1.9555198999999999E-2</v>
      </c>
      <c r="AQ202" s="1495"/>
      <c r="AR202" s="1495"/>
      <c r="AS202" s="1489">
        <f t="shared" si="20"/>
        <v>1.9555198999999999E-2</v>
      </c>
      <c r="AT202" s="1495"/>
      <c r="AU202" s="1495"/>
      <c r="AV202" s="1495"/>
      <c r="AW202" s="1495"/>
      <c r="AX202" s="1495"/>
      <c r="AY202" s="1495"/>
      <c r="AZ202" s="1495"/>
      <c r="BA202" s="1495"/>
      <c r="BB202" s="1495"/>
      <c r="BC202" s="1331"/>
      <c r="BD202" s="1562"/>
      <c r="BE202" s="1325"/>
    </row>
    <row r="203" spans="1:57" ht="15.5" outlineLevel="2" x14ac:dyDescent="0.25">
      <c r="A203" s="1453">
        <v>10</v>
      </c>
      <c r="B203" s="1461" t="s">
        <v>1791</v>
      </c>
      <c r="C203" s="1493" t="s">
        <v>937</v>
      </c>
      <c r="D203" s="1453" t="s">
        <v>932</v>
      </c>
      <c r="E203" s="1494"/>
      <c r="F203" s="1332"/>
      <c r="G203" s="1558"/>
      <c r="H203" s="1558"/>
      <c r="I203" s="1327"/>
      <c r="J203" s="1328"/>
      <c r="K203" s="1329"/>
      <c r="L203" s="1330"/>
      <c r="M203" s="1330"/>
      <c r="N203" s="1366">
        <v>43594</v>
      </c>
      <c r="O203" s="1328"/>
      <c r="P203" s="1495"/>
      <c r="Q203" s="1368">
        <v>1.5989999999999999E-3</v>
      </c>
      <c r="R203" s="1560"/>
      <c r="S203" s="1560"/>
      <c r="T203" s="1489">
        <f t="shared" ref="T203:T266" si="21">SUM(P203:S203)</f>
        <v>1.5989999999999999E-3</v>
      </c>
      <c r="U203" s="1496"/>
      <c r="V203" s="1496"/>
      <c r="W203" s="1496"/>
      <c r="X203" s="1496"/>
      <c r="Y203" s="1496"/>
      <c r="Z203" s="1496"/>
      <c r="AA203" s="1496"/>
      <c r="AB203" s="1496"/>
      <c r="AC203" s="1497"/>
      <c r="AD203" s="1561">
        <v>1</v>
      </c>
      <c r="AE203" s="1561"/>
      <c r="AF203" s="1561"/>
      <c r="AG203" s="1492"/>
      <c r="AH203" s="1492"/>
      <c r="AI203" s="1492"/>
      <c r="AJ203" s="1492"/>
      <c r="AK203" s="1492"/>
      <c r="AL203" s="1492"/>
      <c r="AM203" s="1492"/>
      <c r="AN203" s="1492"/>
      <c r="AO203" s="1495"/>
      <c r="AP203" s="1495">
        <v>1.5989999999999999E-3</v>
      </c>
      <c r="AQ203" s="1495"/>
      <c r="AR203" s="1495"/>
      <c r="AS203" s="1489">
        <f t="shared" ref="AS203:AS266" si="22">SUM(AO203:AR203)</f>
        <v>1.5989999999999999E-3</v>
      </c>
      <c r="AT203" s="1495"/>
      <c r="AU203" s="1495"/>
      <c r="AV203" s="1495"/>
      <c r="AW203" s="1495"/>
      <c r="AX203" s="1495"/>
      <c r="AY203" s="1495"/>
      <c r="AZ203" s="1495"/>
      <c r="BA203" s="1495"/>
      <c r="BB203" s="1495"/>
      <c r="BC203" s="1331"/>
      <c r="BD203" s="1562"/>
      <c r="BE203" s="1325"/>
    </row>
    <row r="204" spans="1:57" ht="15.5" outlineLevel="2" x14ac:dyDescent="0.25">
      <c r="A204" s="1453">
        <v>11</v>
      </c>
      <c r="B204" s="1461" t="s">
        <v>1792</v>
      </c>
      <c r="C204" s="1493" t="s">
        <v>937</v>
      </c>
      <c r="D204" s="1453" t="s">
        <v>932</v>
      </c>
      <c r="E204" s="1494"/>
      <c r="F204" s="1332"/>
      <c r="G204" s="1558"/>
      <c r="H204" s="1558"/>
      <c r="I204" s="1327"/>
      <c r="J204" s="1328"/>
      <c r="K204" s="1329"/>
      <c r="L204" s="1330"/>
      <c r="M204" s="1330"/>
      <c r="N204" s="1366">
        <v>43595</v>
      </c>
      <c r="O204" s="1328"/>
      <c r="P204" s="1495"/>
      <c r="Q204" s="1368">
        <v>1.13575E-2</v>
      </c>
      <c r="R204" s="1560"/>
      <c r="S204" s="1560"/>
      <c r="T204" s="1489">
        <f t="shared" si="21"/>
        <v>1.13575E-2</v>
      </c>
      <c r="U204" s="1496"/>
      <c r="V204" s="1496"/>
      <c r="W204" s="1496"/>
      <c r="X204" s="1496"/>
      <c r="Y204" s="1496"/>
      <c r="Z204" s="1496"/>
      <c r="AA204" s="1496"/>
      <c r="AB204" s="1496"/>
      <c r="AC204" s="1497"/>
      <c r="AD204" s="1561">
        <v>1</v>
      </c>
      <c r="AE204" s="1561"/>
      <c r="AF204" s="1561"/>
      <c r="AG204" s="1492"/>
      <c r="AH204" s="1492"/>
      <c r="AI204" s="1492"/>
      <c r="AJ204" s="1492"/>
      <c r="AK204" s="1492"/>
      <c r="AL204" s="1492"/>
      <c r="AM204" s="1492"/>
      <c r="AN204" s="1492"/>
      <c r="AO204" s="1495"/>
      <c r="AP204" s="1495">
        <v>1.13575E-2</v>
      </c>
      <c r="AQ204" s="1495"/>
      <c r="AR204" s="1495"/>
      <c r="AS204" s="1489">
        <f t="shared" si="22"/>
        <v>1.13575E-2</v>
      </c>
      <c r="AT204" s="1495"/>
      <c r="AU204" s="1495"/>
      <c r="AV204" s="1495"/>
      <c r="AW204" s="1495"/>
      <c r="AX204" s="1495"/>
      <c r="AY204" s="1495"/>
      <c r="AZ204" s="1495"/>
      <c r="BA204" s="1495"/>
      <c r="BB204" s="1495"/>
      <c r="BC204" s="1331"/>
      <c r="BD204" s="1562"/>
      <c r="BE204" s="1325"/>
    </row>
    <row r="205" spans="1:57" ht="29" outlineLevel="2" x14ac:dyDescent="0.25">
      <c r="A205" s="1453">
        <v>12</v>
      </c>
      <c r="B205" s="1461" t="s">
        <v>1793</v>
      </c>
      <c r="C205" s="1493" t="s">
        <v>937</v>
      </c>
      <c r="D205" s="1453" t="s">
        <v>932</v>
      </c>
      <c r="E205" s="1494"/>
      <c r="F205" s="1332"/>
      <c r="G205" s="1558"/>
      <c r="H205" s="1558"/>
      <c r="I205" s="1327"/>
      <c r="J205" s="1328"/>
      <c r="K205" s="1329"/>
      <c r="L205" s="1330"/>
      <c r="M205" s="1330"/>
      <c r="N205" s="1366">
        <v>43596</v>
      </c>
      <c r="O205" s="1328"/>
      <c r="P205" s="1495"/>
      <c r="Q205" s="1368">
        <v>4.2198000000000001E-3</v>
      </c>
      <c r="R205" s="1560"/>
      <c r="S205" s="1560"/>
      <c r="T205" s="1489">
        <f t="shared" si="21"/>
        <v>4.2198000000000001E-3</v>
      </c>
      <c r="U205" s="1496"/>
      <c r="V205" s="1496"/>
      <c r="W205" s="1496"/>
      <c r="X205" s="1496"/>
      <c r="Y205" s="1496"/>
      <c r="Z205" s="1496"/>
      <c r="AA205" s="1496"/>
      <c r="AB205" s="1496"/>
      <c r="AC205" s="1497"/>
      <c r="AD205" s="1561">
        <v>1</v>
      </c>
      <c r="AE205" s="1561"/>
      <c r="AF205" s="1561"/>
      <c r="AG205" s="1492"/>
      <c r="AH205" s="1492"/>
      <c r="AI205" s="1492"/>
      <c r="AJ205" s="1492"/>
      <c r="AK205" s="1492"/>
      <c r="AL205" s="1492"/>
      <c r="AM205" s="1492"/>
      <c r="AN205" s="1492"/>
      <c r="AO205" s="1495"/>
      <c r="AP205" s="1495">
        <v>4.2198000000000001E-3</v>
      </c>
      <c r="AQ205" s="1495"/>
      <c r="AR205" s="1495"/>
      <c r="AS205" s="1489">
        <f t="shared" si="22"/>
        <v>4.2198000000000001E-3</v>
      </c>
      <c r="AT205" s="1495"/>
      <c r="AU205" s="1495"/>
      <c r="AV205" s="1495"/>
      <c r="AW205" s="1495"/>
      <c r="AX205" s="1495"/>
      <c r="AY205" s="1495"/>
      <c r="AZ205" s="1495"/>
      <c r="BA205" s="1495"/>
      <c r="BB205" s="1495"/>
      <c r="BC205" s="1331"/>
      <c r="BD205" s="1562"/>
      <c r="BE205" s="1325"/>
    </row>
    <row r="206" spans="1:57" ht="15.5" outlineLevel="2" x14ac:dyDescent="0.25">
      <c r="A206" s="1453">
        <v>13</v>
      </c>
      <c r="B206" s="1461" t="s">
        <v>1794</v>
      </c>
      <c r="C206" s="1493" t="s">
        <v>937</v>
      </c>
      <c r="D206" s="1453" t="s">
        <v>932</v>
      </c>
      <c r="E206" s="1494"/>
      <c r="F206" s="1332"/>
      <c r="G206" s="1558"/>
      <c r="H206" s="1558"/>
      <c r="I206" s="1327"/>
      <c r="J206" s="1328"/>
      <c r="K206" s="1329"/>
      <c r="L206" s="1330"/>
      <c r="M206" s="1330"/>
      <c r="N206" s="1366">
        <v>43597</v>
      </c>
      <c r="O206" s="1328"/>
      <c r="P206" s="1495"/>
      <c r="Q206" s="1368">
        <v>2.9608920000000001E-3</v>
      </c>
      <c r="R206" s="1560"/>
      <c r="S206" s="1560"/>
      <c r="T206" s="1489">
        <f t="shared" si="21"/>
        <v>2.9608920000000001E-3</v>
      </c>
      <c r="U206" s="1496"/>
      <c r="V206" s="1496"/>
      <c r="W206" s="1496"/>
      <c r="X206" s="1496"/>
      <c r="Y206" s="1496"/>
      <c r="Z206" s="1496"/>
      <c r="AA206" s="1496"/>
      <c r="AB206" s="1496"/>
      <c r="AC206" s="1497"/>
      <c r="AD206" s="1561">
        <v>1</v>
      </c>
      <c r="AE206" s="1561"/>
      <c r="AF206" s="1561"/>
      <c r="AG206" s="1492"/>
      <c r="AH206" s="1492"/>
      <c r="AI206" s="1492"/>
      <c r="AJ206" s="1492"/>
      <c r="AK206" s="1492"/>
      <c r="AL206" s="1492"/>
      <c r="AM206" s="1492"/>
      <c r="AN206" s="1492"/>
      <c r="AO206" s="1495"/>
      <c r="AP206" s="1495">
        <v>2.9608920000000001E-3</v>
      </c>
      <c r="AQ206" s="1495"/>
      <c r="AR206" s="1495"/>
      <c r="AS206" s="1489">
        <f t="shared" si="22"/>
        <v>2.9608920000000001E-3</v>
      </c>
      <c r="AT206" s="1495"/>
      <c r="AU206" s="1495"/>
      <c r="AV206" s="1495"/>
      <c r="AW206" s="1495"/>
      <c r="AX206" s="1495"/>
      <c r="AY206" s="1495"/>
      <c r="AZ206" s="1495"/>
      <c r="BA206" s="1495"/>
      <c r="BB206" s="1495"/>
      <c r="BC206" s="1331"/>
      <c r="BD206" s="1562"/>
      <c r="BE206" s="1325"/>
    </row>
    <row r="207" spans="1:57" ht="15.5" outlineLevel="2" x14ac:dyDescent="0.25">
      <c r="A207" s="1453">
        <v>14</v>
      </c>
      <c r="B207" s="1461" t="s">
        <v>1795</v>
      </c>
      <c r="C207" s="1493" t="s">
        <v>937</v>
      </c>
      <c r="D207" s="1453" t="s">
        <v>932</v>
      </c>
      <c r="E207" s="1494"/>
      <c r="F207" s="1332"/>
      <c r="G207" s="1558"/>
      <c r="H207" s="1558"/>
      <c r="I207" s="1327"/>
      <c r="J207" s="1328"/>
      <c r="K207" s="1329"/>
      <c r="L207" s="1330"/>
      <c r="M207" s="1330"/>
      <c r="N207" s="1366">
        <v>43598</v>
      </c>
      <c r="O207" s="1328"/>
      <c r="P207" s="1495"/>
      <c r="Q207" s="1368">
        <v>4.7299600000000001E-3</v>
      </c>
      <c r="R207" s="1560"/>
      <c r="S207" s="1560"/>
      <c r="T207" s="1489">
        <f t="shared" si="21"/>
        <v>4.7299600000000001E-3</v>
      </c>
      <c r="U207" s="1496"/>
      <c r="V207" s="1496"/>
      <c r="W207" s="1496"/>
      <c r="X207" s="1496"/>
      <c r="Y207" s="1496"/>
      <c r="Z207" s="1496"/>
      <c r="AA207" s="1496"/>
      <c r="AB207" s="1496"/>
      <c r="AC207" s="1497"/>
      <c r="AD207" s="1561">
        <v>1</v>
      </c>
      <c r="AE207" s="1561"/>
      <c r="AF207" s="1561"/>
      <c r="AG207" s="1492"/>
      <c r="AH207" s="1492"/>
      <c r="AI207" s="1492"/>
      <c r="AJ207" s="1492"/>
      <c r="AK207" s="1492"/>
      <c r="AL207" s="1492"/>
      <c r="AM207" s="1492"/>
      <c r="AN207" s="1492"/>
      <c r="AO207" s="1495"/>
      <c r="AP207" s="1495">
        <v>4.7299600000000001E-3</v>
      </c>
      <c r="AQ207" s="1495"/>
      <c r="AR207" s="1495"/>
      <c r="AS207" s="1489">
        <f t="shared" si="22"/>
        <v>4.7299600000000001E-3</v>
      </c>
      <c r="AT207" s="1495"/>
      <c r="AU207" s="1495"/>
      <c r="AV207" s="1495"/>
      <c r="AW207" s="1495"/>
      <c r="AX207" s="1495"/>
      <c r="AY207" s="1495"/>
      <c r="AZ207" s="1495"/>
      <c r="BA207" s="1495"/>
      <c r="BB207" s="1495"/>
      <c r="BC207" s="1331"/>
      <c r="BD207" s="1562"/>
      <c r="BE207" s="1325"/>
    </row>
    <row r="208" spans="1:57" ht="29" outlineLevel="2" x14ac:dyDescent="0.25">
      <c r="A208" s="1453">
        <v>15</v>
      </c>
      <c r="B208" s="1461" t="s">
        <v>1796</v>
      </c>
      <c r="C208" s="1493" t="s">
        <v>937</v>
      </c>
      <c r="D208" s="1453" t="s">
        <v>932</v>
      </c>
      <c r="E208" s="1494"/>
      <c r="F208" s="1332"/>
      <c r="G208" s="1558"/>
      <c r="H208" s="1558"/>
      <c r="I208" s="1327"/>
      <c r="J208" s="1328"/>
      <c r="K208" s="1329"/>
      <c r="L208" s="1330"/>
      <c r="M208" s="1330"/>
      <c r="N208" s="1366">
        <v>43599</v>
      </c>
      <c r="O208" s="1328"/>
      <c r="P208" s="1495"/>
      <c r="Q208" s="1368">
        <v>3.5159990000000001E-3</v>
      </c>
      <c r="R208" s="1560"/>
      <c r="S208" s="1560"/>
      <c r="T208" s="1489">
        <f t="shared" si="21"/>
        <v>3.5159990000000001E-3</v>
      </c>
      <c r="U208" s="1496"/>
      <c r="V208" s="1496"/>
      <c r="W208" s="1496"/>
      <c r="X208" s="1496"/>
      <c r="Y208" s="1496"/>
      <c r="Z208" s="1496"/>
      <c r="AA208" s="1496"/>
      <c r="AB208" s="1496"/>
      <c r="AC208" s="1497"/>
      <c r="AD208" s="1561">
        <v>1</v>
      </c>
      <c r="AE208" s="1561"/>
      <c r="AF208" s="1561"/>
      <c r="AG208" s="1492"/>
      <c r="AH208" s="1492"/>
      <c r="AI208" s="1492"/>
      <c r="AJ208" s="1492"/>
      <c r="AK208" s="1492"/>
      <c r="AL208" s="1492"/>
      <c r="AM208" s="1492"/>
      <c r="AN208" s="1492"/>
      <c r="AO208" s="1495"/>
      <c r="AP208" s="1495">
        <v>3.5159990000000001E-3</v>
      </c>
      <c r="AQ208" s="1495"/>
      <c r="AR208" s="1495"/>
      <c r="AS208" s="1489">
        <f t="shared" si="22"/>
        <v>3.5159990000000001E-3</v>
      </c>
      <c r="AT208" s="1495"/>
      <c r="AU208" s="1495"/>
      <c r="AV208" s="1495"/>
      <c r="AW208" s="1495"/>
      <c r="AX208" s="1495"/>
      <c r="AY208" s="1495"/>
      <c r="AZ208" s="1495"/>
      <c r="BA208" s="1495"/>
      <c r="BB208" s="1495"/>
      <c r="BC208" s="1331"/>
      <c r="BD208" s="1562"/>
      <c r="BE208" s="1325"/>
    </row>
    <row r="209" spans="1:57" ht="15.5" outlineLevel="2" x14ac:dyDescent="0.25">
      <c r="A209" s="1453">
        <v>16</v>
      </c>
      <c r="B209" s="1461" t="s">
        <v>1797</v>
      </c>
      <c r="C209" s="1493" t="s">
        <v>937</v>
      </c>
      <c r="D209" s="1453" t="s">
        <v>932</v>
      </c>
      <c r="E209" s="1494"/>
      <c r="F209" s="1332"/>
      <c r="G209" s="1558"/>
      <c r="H209" s="1558"/>
      <c r="I209" s="1327"/>
      <c r="J209" s="1328"/>
      <c r="K209" s="1329"/>
      <c r="L209" s="1330"/>
      <c r="M209" s="1330"/>
      <c r="N209" s="1366">
        <v>43600</v>
      </c>
      <c r="O209" s="1328"/>
      <c r="P209" s="1495"/>
      <c r="Q209" s="1368">
        <v>5.7773056000000003E-2</v>
      </c>
      <c r="R209" s="1560"/>
      <c r="S209" s="1560"/>
      <c r="T209" s="1489">
        <f t="shared" si="21"/>
        <v>5.7773056000000003E-2</v>
      </c>
      <c r="U209" s="1496"/>
      <c r="V209" s="1496"/>
      <c r="W209" s="1496"/>
      <c r="X209" s="1496"/>
      <c r="Y209" s="1496"/>
      <c r="Z209" s="1496"/>
      <c r="AA209" s="1496"/>
      <c r="AB209" s="1496"/>
      <c r="AC209" s="1497"/>
      <c r="AD209" s="1561">
        <v>1</v>
      </c>
      <c r="AE209" s="1561"/>
      <c r="AF209" s="1561"/>
      <c r="AG209" s="1492"/>
      <c r="AH209" s="1492"/>
      <c r="AI209" s="1492"/>
      <c r="AJ209" s="1492"/>
      <c r="AK209" s="1492"/>
      <c r="AL209" s="1492"/>
      <c r="AM209" s="1492"/>
      <c r="AN209" s="1492"/>
      <c r="AO209" s="1495"/>
      <c r="AP209" s="1495">
        <v>5.7773056000000003E-2</v>
      </c>
      <c r="AQ209" s="1495"/>
      <c r="AR209" s="1495"/>
      <c r="AS209" s="1489">
        <f t="shared" si="22"/>
        <v>5.7773056000000003E-2</v>
      </c>
      <c r="AT209" s="1495"/>
      <c r="AU209" s="1495"/>
      <c r="AV209" s="1495"/>
      <c r="AW209" s="1495"/>
      <c r="AX209" s="1495"/>
      <c r="AY209" s="1495"/>
      <c r="AZ209" s="1495"/>
      <c r="BA209" s="1495"/>
      <c r="BB209" s="1495"/>
      <c r="BC209" s="1331"/>
      <c r="BD209" s="1562"/>
      <c r="BE209" s="1325"/>
    </row>
    <row r="210" spans="1:57" ht="29" outlineLevel="2" x14ac:dyDescent="0.25">
      <c r="A210" s="1453">
        <v>17</v>
      </c>
      <c r="B210" s="1461" t="s">
        <v>1798</v>
      </c>
      <c r="C210" s="1493" t="s">
        <v>937</v>
      </c>
      <c r="D210" s="1453" t="s">
        <v>932</v>
      </c>
      <c r="E210" s="1494"/>
      <c r="F210" s="1332"/>
      <c r="G210" s="1558"/>
      <c r="H210" s="1558"/>
      <c r="I210" s="1327"/>
      <c r="J210" s="1328"/>
      <c r="K210" s="1329"/>
      <c r="L210" s="1330"/>
      <c r="M210" s="1330"/>
      <c r="N210" s="1366">
        <v>43601</v>
      </c>
      <c r="O210" s="1328"/>
      <c r="P210" s="1495"/>
      <c r="Q210" s="1368">
        <v>2.2199900000000002E-2</v>
      </c>
      <c r="R210" s="1560"/>
      <c r="S210" s="1560"/>
      <c r="T210" s="1489">
        <f t="shared" si="21"/>
        <v>2.2199900000000002E-2</v>
      </c>
      <c r="U210" s="1496"/>
      <c r="V210" s="1496"/>
      <c r="W210" s="1496"/>
      <c r="X210" s="1496"/>
      <c r="Y210" s="1496"/>
      <c r="Z210" s="1496"/>
      <c r="AA210" s="1496"/>
      <c r="AB210" s="1496"/>
      <c r="AC210" s="1497"/>
      <c r="AD210" s="1561">
        <v>1</v>
      </c>
      <c r="AE210" s="1561"/>
      <c r="AF210" s="1561"/>
      <c r="AG210" s="1492"/>
      <c r="AH210" s="1492"/>
      <c r="AI210" s="1492"/>
      <c r="AJ210" s="1492"/>
      <c r="AK210" s="1492"/>
      <c r="AL210" s="1492"/>
      <c r="AM210" s="1492"/>
      <c r="AN210" s="1492"/>
      <c r="AO210" s="1495"/>
      <c r="AP210" s="1495">
        <v>2.2199900000000002E-2</v>
      </c>
      <c r="AQ210" s="1495"/>
      <c r="AR210" s="1495"/>
      <c r="AS210" s="1489">
        <f t="shared" si="22"/>
        <v>2.2199900000000002E-2</v>
      </c>
      <c r="AT210" s="1495"/>
      <c r="AU210" s="1495"/>
      <c r="AV210" s="1495"/>
      <c r="AW210" s="1495"/>
      <c r="AX210" s="1495"/>
      <c r="AY210" s="1495"/>
      <c r="AZ210" s="1495"/>
      <c r="BA210" s="1495"/>
      <c r="BB210" s="1495"/>
      <c r="BC210" s="1331"/>
      <c r="BD210" s="1562"/>
      <c r="BE210" s="1325"/>
    </row>
    <row r="211" spans="1:57" ht="29" outlineLevel="2" x14ac:dyDescent="0.25">
      <c r="A211" s="1453">
        <v>18</v>
      </c>
      <c r="B211" s="1461" t="s">
        <v>1799</v>
      </c>
      <c r="C211" s="1493" t="s">
        <v>937</v>
      </c>
      <c r="D211" s="1453" t="s">
        <v>932</v>
      </c>
      <c r="E211" s="1494"/>
      <c r="F211" s="1332"/>
      <c r="G211" s="1558"/>
      <c r="H211" s="1558"/>
      <c r="I211" s="1327"/>
      <c r="J211" s="1328"/>
      <c r="K211" s="1329"/>
      <c r="L211" s="1330"/>
      <c r="M211" s="1330"/>
      <c r="N211" s="1366">
        <v>43602</v>
      </c>
      <c r="O211" s="1328"/>
      <c r="P211" s="1495"/>
      <c r="Q211" s="1368">
        <v>4.7955999999999997E-3</v>
      </c>
      <c r="R211" s="1560"/>
      <c r="S211" s="1560"/>
      <c r="T211" s="1489">
        <f t="shared" si="21"/>
        <v>4.7955999999999997E-3</v>
      </c>
      <c r="U211" s="1496"/>
      <c r="V211" s="1496"/>
      <c r="W211" s="1496"/>
      <c r="X211" s="1496"/>
      <c r="Y211" s="1496"/>
      <c r="Z211" s="1496"/>
      <c r="AA211" s="1496"/>
      <c r="AB211" s="1496"/>
      <c r="AC211" s="1497"/>
      <c r="AD211" s="1561">
        <v>1</v>
      </c>
      <c r="AE211" s="1561"/>
      <c r="AF211" s="1561"/>
      <c r="AG211" s="1492"/>
      <c r="AH211" s="1492"/>
      <c r="AI211" s="1492"/>
      <c r="AJ211" s="1492"/>
      <c r="AK211" s="1492"/>
      <c r="AL211" s="1492"/>
      <c r="AM211" s="1492"/>
      <c r="AN211" s="1492"/>
      <c r="AO211" s="1495"/>
      <c r="AP211" s="1495">
        <v>4.7955999999999997E-3</v>
      </c>
      <c r="AQ211" s="1495"/>
      <c r="AR211" s="1495"/>
      <c r="AS211" s="1489">
        <f t="shared" si="22"/>
        <v>4.7955999999999997E-3</v>
      </c>
      <c r="AT211" s="1495"/>
      <c r="AU211" s="1495"/>
      <c r="AV211" s="1495"/>
      <c r="AW211" s="1495"/>
      <c r="AX211" s="1495"/>
      <c r="AY211" s="1495"/>
      <c r="AZ211" s="1495"/>
      <c r="BA211" s="1495"/>
      <c r="BB211" s="1495"/>
      <c r="BC211" s="1331"/>
      <c r="BD211" s="1562"/>
      <c r="BE211" s="1325"/>
    </row>
    <row r="212" spans="1:57" ht="15.5" outlineLevel="2" x14ac:dyDescent="0.25">
      <c r="A212" s="1453">
        <v>19</v>
      </c>
      <c r="B212" s="1461" t="s">
        <v>1800</v>
      </c>
      <c r="C212" s="1493" t="s">
        <v>937</v>
      </c>
      <c r="D212" s="1453" t="s">
        <v>932</v>
      </c>
      <c r="E212" s="1494"/>
      <c r="F212" s="1332"/>
      <c r="G212" s="1558"/>
      <c r="H212" s="1558"/>
      <c r="I212" s="1327"/>
      <c r="J212" s="1328"/>
      <c r="K212" s="1329"/>
      <c r="L212" s="1330"/>
      <c r="M212" s="1330"/>
      <c r="N212" s="1366">
        <v>43603</v>
      </c>
      <c r="O212" s="1328"/>
      <c r="P212" s="1495"/>
      <c r="Q212" s="1368">
        <v>3.1557920000000003E-2</v>
      </c>
      <c r="R212" s="1560"/>
      <c r="S212" s="1560"/>
      <c r="T212" s="1489">
        <f t="shared" si="21"/>
        <v>3.1557920000000003E-2</v>
      </c>
      <c r="U212" s="1496"/>
      <c r="V212" s="1496"/>
      <c r="W212" s="1496"/>
      <c r="X212" s="1496"/>
      <c r="Y212" s="1496"/>
      <c r="Z212" s="1496"/>
      <c r="AA212" s="1496"/>
      <c r="AB212" s="1496"/>
      <c r="AC212" s="1497"/>
      <c r="AD212" s="1561">
        <v>1</v>
      </c>
      <c r="AE212" s="1561"/>
      <c r="AF212" s="1561"/>
      <c r="AG212" s="1492"/>
      <c r="AH212" s="1492"/>
      <c r="AI212" s="1492"/>
      <c r="AJ212" s="1492"/>
      <c r="AK212" s="1492"/>
      <c r="AL212" s="1492"/>
      <c r="AM212" s="1492"/>
      <c r="AN212" s="1492"/>
      <c r="AO212" s="1495"/>
      <c r="AP212" s="1495">
        <v>3.1557920000000003E-2</v>
      </c>
      <c r="AQ212" s="1495"/>
      <c r="AR212" s="1495"/>
      <c r="AS212" s="1489">
        <f t="shared" si="22"/>
        <v>3.1557920000000003E-2</v>
      </c>
      <c r="AT212" s="1495"/>
      <c r="AU212" s="1495"/>
      <c r="AV212" s="1495"/>
      <c r="AW212" s="1495"/>
      <c r="AX212" s="1495"/>
      <c r="AY212" s="1495"/>
      <c r="AZ212" s="1495"/>
      <c r="BA212" s="1495"/>
      <c r="BB212" s="1495"/>
      <c r="BC212" s="1331"/>
      <c r="BD212" s="1562"/>
      <c r="BE212" s="1325"/>
    </row>
    <row r="213" spans="1:57" ht="15.5" outlineLevel="2" x14ac:dyDescent="0.25">
      <c r="A213" s="1453">
        <v>20</v>
      </c>
      <c r="B213" s="1461" t="s">
        <v>1801</v>
      </c>
      <c r="C213" s="1493" t="s">
        <v>937</v>
      </c>
      <c r="D213" s="1453" t="s">
        <v>932</v>
      </c>
      <c r="E213" s="1494"/>
      <c r="F213" s="1332"/>
      <c r="G213" s="1558"/>
      <c r="H213" s="1558"/>
      <c r="I213" s="1327"/>
      <c r="J213" s="1328"/>
      <c r="K213" s="1329"/>
      <c r="L213" s="1330"/>
      <c r="M213" s="1330"/>
      <c r="N213" s="1366">
        <v>43604</v>
      </c>
      <c r="O213" s="1328"/>
      <c r="P213" s="1495"/>
      <c r="Q213" s="1368">
        <v>0.13698647</v>
      </c>
      <c r="R213" s="1560"/>
      <c r="S213" s="1560"/>
      <c r="T213" s="1489">
        <f t="shared" si="21"/>
        <v>0.13698647</v>
      </c>
      <c r="U213" s="1496"/>
      <c r="V213" s="1496"/>
      <c r="W213" s="1496"/>
      <c r="X213" s="1496"/>
      <c r="Y213" s="1496"/>
      <c r="Z213" s="1496"/>
      <c r="AA213" s="1496"/>
      <c r="AB213" s="1496"/>
      <c r="AC213" s="1497"/>
      <c r="AD213" s="1561">
        <v>1</v>
      </c>
      <c r="AE213" s="1561"/>
      <c r="AF213" s="1561"/>
      <c r="AG213" s="1492"/>
      <c r="AH213" s="1492"/>
      <c r="AI213" s="1492"/>
      <c r="AJ213" s="1492"/>
      <c r="AK213" s="1492"/>
      <c r="AL213" s="1492"/>
      <c r="AM213" s="1492"/>
      <c r="AN213" s="1492"/>
      <c r="AO213" s="1495"/>
      <c r="AP213" s="1495">
        <v>0.13698647</v>
      </c>
      <c r="AQ213" s="1495"/>
      <c r="AR213" s="1495"/>
      <c r="AS213" s="1489">
        <f t="shared" si="22"/>
        <v>0.13698647</v>
      </c>
      <c r="AT213" s="1495"/>
      <c r="AU213" s="1495"/>
      <c r="AV213" s="1495"/>
      <c r="AW213" s="1495"/>
      <c r="AX213" s="1495"/>
      <c r="AY213" s="1495"/>
      <c r="AZ213" s="1495"/>
      <c r="BA213" s="1495"/>
      <c r="BB213" s="1495"/>
      <c r="BC213" s="1331"/>
      <c r="BD213" s="1562"/>
      <c r="BE213" s="1325"/>
    </row>
    <row r="214" spans="1:57" ht="29" outlineLevel="2" x14ac:dyDescent="0.25">
      <c r="A214" s="1453">
        <v>21</v>
      </c>
      <c r="B214" s="1461" t="s">
        <v>1802</v>
      </c>
      <c r="C214" s="1493" t="s">
        <v>937</v>
      </c>
      <c r="D214" s="1453" t="s">
        <v>932</v>
      </c>
      <c r="E214" s="1494"/>
      <c r="F214" s="1332"/>
      <c r="G214" s="1558"/>
      <c r="H214" s="1558"/>
      <c r="I214" s="1327"/>
      <c r="J214" s="1328"/>
      <c r="K214" s="1329"/>
      <c r="L214" s="1330"/>
      <c r="M214" s="1330"/>
      <c r="N214" s="1366">
        <v>43605</v>
      </c>
      <c r="O214" s="1328"/>
      <c r="P214" s="1495"/>
      <c r="Q214" s="1368">
        <v>0.30988339999999998</v>
      </c>
      <c r="R214" s="1560"/>
      <c r="S214" s="1560"/>
      <c r="T214" s="1489">
        <f t="shared" si="21"/>
        <v>0.30988339999999998</v>
      </c>
      <c r="U214" s="1496"/>
      <c r="V214" s="1496"/>
      <c r="W214" s="1496"/>
      <c r="X214" s="1496"/>
      <c r="Y214" s="1496"/>
      <c r="Z214" s="1496"/>
      <c r="AA214" s="1496"/>
      <c r="AB214" s="1496"/>
      <c r="AC214" s="1497"/>
      <c r="AD214" s="1561">
        <v>1</v>
      </c>
      <c r="AE214" s="1561"/>
      <c r="AF214" s="1561"/>
      <c r="AG214" s="1492"/>
      <c r="AH214" s="1492"/>
      <c r="AI214" s="1492"/>
      <c r="AJ214" s="1492"/>
      <c r="AK214" s="1492"/>
      <c r="AL214" s="1492"/>
      <c r="AM214" s="1492"/>
      <c r="AN214" s="1492"/>
      <c r="AO214" s="1495"/>
      <c r="AP214" s="1495">
        <v>0.30988339999999998</v>
      </c>
      <c r="AQ214" s="1495"/>
      <c r="AR214" s="1495"/>
      <c r="AS214" s="1489">
        <f t="shared" si="22"/>
        <v>0.30988339999999998</v>
      </c>
      <c r="AT214" s="1495"/>
      <c r="AU214" s="1495"/>
      <c r="AV214" s="1495"/>
      <c r="AW214" s="1495"/>
      <c r="AX214" s="1495"/>
      <c r="AY214" s="1495"/>
      <c r="AZ214" s="1495"/>
      <c r="BA214" s="1495"/>
      <c r="BB214" s="1495"/>
      <c r="BC214" s="1331"/>
      <c r="BD214" s="1562"/>
      <c r="BE214" s="1325"/>
    </row>
    <row r="215" spans="1:57" ht="29" outlineLevel="2" x14ac:dyDescent="0.25">
      <c r="A215" s="1453">
        <v>22</v>
      </c>
      <c r="B215" s="1461" t="s">
        <v>1803</v>
      </c>
      <c r="C215" s="1493" t="s">
        <v>937</v>
      </c>
      <c r="D215" s="1453" t="s">
        <v>932</v>
      </c>
      <c r="E215" s="1494"/>
      <c r="F215" s="1332"/>
      <c r="G215" s="1558"/>
      <c r="H215" s="1558"/>
      <c r="I215" s="1327"/>
      <c r="J215" s="1328"/>
      <c r="K215" s="1329"/>
      <c r="L215" s="1330"/>
      <c r="M215" s="1330"/>
      <c r="N215" s="1366">
        <v>43606</v>
      </c>
      <c r="O215" s="1328"/>
      <c r="P215" s="1495"/>
      <c r="Q215" s="1368">
        <v>0.1075448</v>
      </c>
      <c r="R215" s="1560"/>
      <c r="S215" s="1560"/>
      <c r="T215" s="1489">
        <f t="shared" si="21"/>
        <v>0.1075448</v>
      </c>
      <c r="U215" s="1496"/>
      <c r="V215" s="1496"/>
      <c r="W215" s="1496"/>
      <c r="X215" s="1496"/>
      <c r="Y215" s="1496"/>
      <c r="Z215" s="1496"/>
      <c r="AA215" s="1496"/>
      <c r="AB215" s="1496"/>
      <c r="AC215" s="1497"/>
      <c r="AD215" s="1561">
        <v>1</v>
      </c>
      <c r="AE215" s="1561"/>
      <c r="AF215" s="1561"/>
      <c r="AG215" s="1492"/>
      <c r="AH215" s="1492"/>
      <c r="AI215" s="1492"/>
      <c r="AJ215" s="1492"/>
      <c r="AK215" s="1492"/>
      <c r="AL215" s="1492"/>
      <c r="AM215" s="1492"/>
      <c r="AN215" s="1492"/>
      <c r="AO215" s="1495"/>
      <c r="AP215" s="1495">
        <v>0.1075448</v>
      </c>
      <c r="AQ215" s="1495"/>
      <c r="AR215" s="1495"/>
      <c r="AS215" s="1489">
        <f t="shared" si="22"/>
        <v>0.1075448</v>
      </c>
      <c r="AT215" s="1495"/>
      <c r="AU215" s="1495"/>
      <c r="AV215" s="1495"/>
      <c r="AW215" s="1495"/>
      <c r="AX215" s="1495"/>
      <c r="AY215" s="1495"/>
      <c r="AZ215" s="1495"/>
      <c r="BA215" s="1495"/>
      <c r="BB215" s="1495"/>
      <c r="BC215" s="1331"/>
      <c r="BD215" s="1562"/>
      <c r="BE215" s="1325"/>
    </row>
    <row r="216" spans="1:57" ht="29" outlineLevel="2" x14ac:dyDescent="0.25">
      <c r="A216" s="1453">
        <v>23</v>
      </c>
      <c r="B216" s="1461" t="s">
        <v>1804</v>
      </c>
      <c r="C216" s="1493" t="s">
        <v>937</v>
      </c>
      <c r="D216" s="1453" t="s">
        <v>932</v>
      </c>
      <c r="E216" s="1494"/>
      <c r="F216" s="1332"/>
      <c r="G216" s="1558"/>
      <c r="H216" s="1558"/>
      <c r="I216" s="1327"/>
      <c r="J216" s="1328"/>
      <c r="K216" s="1329"/>
      <c r="L216" s="1330"/>
      <c r="M216" s="1330"/>
      <c r="N216" s="1366">
        <v>44162</v>
      </c>
      <c r="O216" s="1328"/>
      <c r="P216" s="1495"/>
      <c r="Q216" s="1563"/>
      <c r="R216" s="1367">
        <v>4.7699999E-2</v>
      </c>
      <c r="S216" s="1560"/>
      <c r="T216" s="1489">
        <f t="shared" si="21"/>
        <v>4.7699999E-2</v>
      </c>
      <c r="U216" s="1496"/>
      <c r="V216" s="1496"/>
      <c r="W216" s="1496"/>
      <c r="X216" s="1496"/>
      <c r="Y216" s="1496"/>
      <c r="Z216" s="1496"/>
      <c r="AA216" s="1496"/>
      <c r="AB216" s="1496"/>
      <c r="AC216" s="1497"/>
      <c r="AD216" s="1561"/>
      <c r="AE216" s="1561">
        <v>1</v>
      </c>
      <c r="AF216" s="1561"/>
      <c r="AG216" s="1492"/>
      <c r="AH216" s="1492"/>
      <c r="AI216" s="1492"/>
      <c r="AJ216" s="1492"/>
      <c r="AK216" s="1492"/>
      <c r="AL216" s="1492"/>
      <c r="AM216" s="1492"/>
      <c r="AN216" s="1492"/>
      <c r="AO216" s="1495"/>
      <c r="AP216" s="1495"/>
      <c r="AQ216" s="1495">
        <v>4.7699999E-2</v>
      </c>
      <c r="AR216" s="1495"/>
      <c r="AS216" s="1489">
        <f t="shared" si="22"/>
        <v>4.7699999E-2</v>
      </c>
      <c r="AT216" s="1495"/>
      <c r="AU216" s="1495"/>
      <c r="AV216" s="1495"/>
      <c r="AW216" s="1495"/>
      <c r="AX216" s="1495"/>
      <c r="AY216" s="1495"/>
      <c r="AZ216" s="1495"/>
      <c r="BA216" s="1495"/>
      <c r="BB216" s="1495"/>
      <c r="BC216" s="1331"/>
      <c r="BD216" s="1562"/>
      <c r="BE216" s="1325"/>
    </row>
    <row r="217" spans="1:57" ht="15.5" outlineLevel="2" x14ac:dyDescent="0.25">
      <c r="A217" s="1453">
        <v>24</v>
      </c>
      <c r="B217" s="1461" t="s">
        <v>1805</v>
      </c>
      <c r="C217" s="1493" t="s">
        <v>937</v>
      </c>
      <c r="D217" s="1453" t="s">
        <v>932</v>
      </c>
      <c r="E217" s="1494"/>
      <c r="F217" s="1332"/>
      <c r="G217" s="1558"/>
      <c r="H217" s="1558"/>
      <c r="I217" s="1327"/>
      <c r="J217" s="1328"/>
      <c r="K217" s="1329"/>
      <c r="L217" s="1330"/>
      <c r="M217" s="1330"/>
      <c r="N217" s="1366">
        <v>44015</v>
      </c>
      <c r="O217" s="1328"/>
      <c r="P217" s="1495"/>
      <c r="Q217" s="1560"/>
      <c r="R217" s="1564">
        <v>5.2430000000000003E-3</v>
      </c>
      <c r="S217" s="1560"/>
      <c r="T217" s="1489">
        <f t="shared" si="21"/>
        <v>5.2430000000000003E-3</v>
      </c>
      <c r="U217" s="1496"/>
      <c r="V217" s="1496"/>
      <c r="W217" s="1496"/>
      <c r="X217" s="1496"/>
      <c r="Y217" s="1496"/>
      <c r="Z217" s="1496"/>
      <c r="AA217" s="1496"/>
      <c r="AB217" s="1496"/>
      <c r="AC217" s="1497"/>
      <c r="AD217" s="1561"/>
      <c r="AE217" s="1561">
        <v>1</v>
      </c>
      <c r="AF217" s="1561"/>
      <c r="AG217" s="1492"/>
      <c r="AH217" s="1492"/>
      <c r="AI217" s="1492"/>
      <c r="AJ217" s="1492"/>
      <c r="AK217" s="1492"/>
      <c r="AL217" s="1492"/>
      <c r="AM217" s="1492"/>
      <c r="AN217" s="1492"/>
      <c r="AO217" s="1495"/>
      <c r="AP217" s="1495"/>
      <c r="AQ217" s="1495">
        <v>5.2430000000000003E-3</v>
      </c>
      <c r="AR217" s="1495"/>
      <c r="AS217" s="1489">
        <f t="shared" si="22"/>
        <v>5.2430000000000003E-3</v>
      </c>
      <c r="AT217" s="1495"/>
      <c r="AU217" s="1495"/>
      <c r="AV217" s="1495"/>
      <c r="AW217" s="1495"/>
      <c r="AX217" s="1495"/>
      <c r="AY217" s="1495"/>
      <c r="AZ217" s="1495"/>
      <c r="BA217" s="1495"/>
      <c r="BB217" s="1495"/>
      <c r="BC217" s="1331"/>
      <c r="BD217" s="1562"/>
      <c r="BE217" s="1325"/>
    </row>
    <row r="218" spans="1:57" ht="15.5" outlineLevel="2" x14ac:dyDescent="0.25">
      <c r="A218" s="1453">
        <v>25</v>
      </c>
      <c r="B218" s="1461" t="s">
        <v>1806</v>
      </c>
      <c r="C218" s="1493" t="s">
        <v>937</v>
      </c>
      <c r="D218" s="1453" t="s">
        <v>932</v>
      </c>
      <c r="E218" s="1494"/>
      <c r="F218" s="1332"/>
      <c r="G218" s="1558"/>
      <c r="H218" s="1558"/>
      <c r="I218" s="1327"/>
      <c r="J218" s="1328"/>
      <c r="K218" s="1329"/>
      <c r="L218" s="1330"/>
      <c r="M218" s="1330"/>
      <c r="N218" s="1366">
        <v>43994</v>
      </c>
      <c r="O218" s="1328"/>
      <c r="P218" s="1495"/>
      <c r="Q218" s="1560"/>
      <c r="R218" s="1564">
        <v>4.5999999999999999E-3</v>
      </c>
      <c r="S218" s="1560"/>
      <c r="T218" s="1489">
        <f t="shared" si="21"/>
        <v>4.5999999999999999E-3</v>
      </c>
      <c r="U218" s="1496"/>
      <c r="V218" s="1496"/>
      <c r="W218" s="1496"/>
      <c r="X218" s="1496"/>
      <c r="Y218" s="1496"/>
      <c r="Z218" s="1496"/>
      <c r="AA218" s="1496"/>
      <c r="AB218" s="1496"/>
      <c r="AC218" s="1497"/>
      <c r="AD218" s="1561"/>
      <c r="AE218" s="1561">
        <v>1</v>
      </c>
      <c r="AF218" s="1561"/>
      <c r="AG218" s="1492"/>
      <c r="AH218" s="1492"/>
      <c r="AI218" s="1492"/>
      <c r="AJ218" s="1492"/>
      <c r="AK218" s="1492"/>
      <c r="AL218" s="1492"/>
      <c r="AM218" s="1492"/>
      <c r="AN218" s="1492"/>
      <c r="AO218" s="1495"/>
      <c r="AP218" s="1495"/>
      <c r="AQ218" s="1495">
        <v>4.5999999999999999E-3</v>
      </c>
      <c r="AR218" s="1495"/>
      <c r="AS218" s="1489">
        <f t="shared" si="22"/>
        <v>4.5999999999999999E-3</v>
      </c>
      <c r="AT218" s="1495"/>
      <c r="AU218" s="1495"/>
      <c r="AV218" s="1495"/>
      <c r="AW218" s="1495"/>
      <c r="AX218" s="1495"/>
      <c r="AY218" s="1495"/>
      <c r="AZ218" s="1495"/>
      <c r="BA218" s="1495"/>
      <c r="BB218" s="1495"/>
      <c r="BC218" s="1331"/>
      <c r="BD218" s="1562"/>
      <c r="BE218" s="1325"/>
    </row>
    <row r="219" spans="1:57" ht="15.5" outlineLevel="2" x14ac:dyDescent="0.25">
      <c r="A219" s="1453">
        <v>26</v>
      </c>
      <c r="B219" s="1461" t="s">
        <v>1807</v>
      </c>
      <c r="C219" s="1493" t="s">
        <v>937</v>
      </c>
      <c r="D219" s="1453" t="s">
        <v>932</v>
      </c>
      <c r="E219" s="1494"/>
      <c r="F219" s="1332"/>
      <c r="G219" s="1558"/>
      <c r="H219" s="1558"/>
      <c r="I219" s="1327"/>
      <c r="J219" s="1328"/>
      <c r="K219" s="1329"/>
      <c r="L219" s="1330"/>
      <c r="M219" s="1330"/>
      <c r="N219" s="1366">
        <v>43995</v>
      </c>
      <c r="O219" s="1328"/>
      <c r="P219" s="1495"/>
      <c r="Q219" s="1560"/>
      <c r="R219" s="1564">
        <v>1.8347990000000002E-2</v>
      </c>
      <c r="S219" s="1560"/>
      <c r="T219" s="1489">
        <f t="shared" si="21"/>
        <v>1.8347990000000002E-2</v>
      </c>
      <c r="U219" s="1496"/>
      <c r="V219" s="1496"/>
      <c r="W219" s="1496"/>
      <c r="X219" s="1496"/>
      <c r="Y219" s="1496"/>
      <c r="Z219" s="1496"/>
      <c r="AA219" s="1496"/>
      <c r="AB219" s="1496"/>
      <c r="AC219" s="1497"/>
      <c r="AD219" s="1561"/>
      <c r="AE219" s="1561">
        <v>1</v>
      </c>
      <c r="AF219" s="1561"/>
      <c r="AG219" s="1492"/>
      <c r="AH219" s="1492"/>
      <c r="AI219" s="1492"/>
      <c r="AJ219" s="1492"/>
      <c r="AK219" s="1492"/>
      <c r="AL219" s="1492"/>
      <c r="AM219" s="1492"/>
      <c r="AN219" s="1492"/>
      <c r="AO219" s="1495"/>
      <c r="AP219" s="1495"/>
      <c r="AQ219" s="1495">
        <v>1.8347990000000002E-2</v>
      </c>
      <c r="AR219" s="1495"/>
      <c r="AS219" s="1489">
        <f t="shared" si="22"/>
        <v>1.8347990000000002E-2</v>
      </c>
      <c r="AT219" s="1495"/>
      <c r="AU219" s="1495"/>
      <c r="AV219" s="1495"/>
      <c r="AW219" s="1495"/>
      <c r="AX219" s="1495"/>
      <c r="AY219" s="1495"/>
      <c r="AZ219" s="1495"/>
      <c r="BA219" s="1495"/>
      <c r="BB219" s="1495"/>
      <c r="BC219" s="1331"/>
      <c r="BD219" s="1562"/>
      <c r="BE219" s="1325"/>
    </row>
    <row r="220" spans="1:57" ht="15.5" outlineLevel="2" x14ac:dyDescent="0.25">
      <c r="A220" s="1453">
        <v>27</v>
      </c>
      <c r="B220" s="1461" t="s">
        <v>1808</v>
      </c>
      <c r="C220" s="1493" t="s">
        <v>937</v>
      </c>
      <c r="D220" s="1453" t="s">
        <v>932</v>
      </c>
      <c r="E220" s="1494"/>
      <c r="F220" s="1332"/>
      <c r="G220" s="1558"/>
      <c r="H220" s="1558"/>
      <c r="I220" s="1327"/>
      <c r="J220" s="1328"/>
      <c r="K220" s="1329"/>
      <c r="L220" s="1330"/>
      <c r="M220" s="1330"/>
      <c r="N220" s="1366">
        <v>44015</v>
      </c>
      <c r="O220" s="1328"/>
      <c r="P220" s="1495"/>
      <c r="Q220" s="1560"/>
      <c r="R220" s="1564">
        <v>8.0100060000000001E-3</v>
      </c>
      <c r="S220" s="1560"/>
      <c r="T220" s="1489">
        <f t="shared" si="21"/>
        <v>8.0100060000000001E-3</v>
      </c>
      <c r="U220" s="1496"/>
      <c r="V220" s="1496"/>
      <c r="W220" s="1496"/>
      <c r="X220" s="1496"/>
      <c r="Y220" s="1496"/>
      <c r="Z220" s="1496"/>
      <c r="AA220" s="1496"/>
      <c r="AB220" s="1496"/>
      <c r="AC220" s="1497"/>
      <c r="AD220" s="1561"/>
      <c r="AE220" s="1561">
        <v>1</v>
      </c>
      <c r="AF220" s="1561"/>
      <c r="AG220" s="1492"/>
      <c r="AH220" s="1492"/>
      <c r="AI220" s="1492"/>
      <c r="AJ220" s="1492"/>
      <c r="AK220" s="1492"/>
      <c r="AL220" s="1492"/>
      <c r="AM220" s="1492"/>
      <c r="AN220" s="1492"/>
      <c r="AO220" s="1495"/>
      <c r="AP220" s="1495"/>
      <c r="AQ220" s="1495">
        <v>8.0100060000000001E-3</v>
      </c>
      <c r="AR220" s="1495"/>
      <c r="AS220" s="1489">
        <f t="shared" si="22"/>
        <v>8.0100060000000001E-3</v>
      </c>
      <c r="AT220" s="1495"/>
      <c r="AU220" s="1495"/>
      <c r="AV220" s="1495"/>
      <c r="AW220" s="1495"/>
      <c r="AX220" s="1495"/>
      <c r="AY220" s="1495"/>
      <c r="AZ220" s="1495"/>
      <c r="BA220" s="1495"/>
      <c r="BB220" s="1495"/>
      <c r="BC220" s="1331"/>
      <c r="BD220" s="1562"/>
      <c r="BE220" s="1325"/>
    </row>
    <row r="221" spans="1:57" ht="15.5" outlineLevel="2" x14ac:dyDescent="0.25">
      <c r="A221" s="1453">
        <v>28</v>
      </c>
      <c r="B221" s="1461" t="s">
        <v>1809</v>
      </c>
      <c r="C221" s="1493" t="s">
        <v>937</v>
      </c>
      <c r="D221" s="1453" t="s">
        <v>932</v>
      </c>
      <c r="E221" s="1494"/>
      <c r="F221" s="1332"/>
      <c r="G221" s="1558"/>
      <c r="H221" s="1558"/>
      <c r="I221" s="1327"/>
      <c r="J221" s="1328"/>
      <c r="K221" s="1329"/>
      <c r="L221" s="1330"/>
      <c r="M221" s="1330"/>
      <c r="N221" s="1366">
        <v>44015</v>
      </c>
      <c r="O221" s="1328"/>
      <c r="P221" s="1495"/>
      <c r="Q221" s="1560"/>
      <c r="R221" s="1564">
        <v>2.5800001999999999E-2</v>
      </c>
      <c r="S221" s="1560"/>
      <c r="T221" s="1489">
        <f t="shared" si="21"/>
        <v>2.5800001999999999E-2</v>
      </c>
      <c r="U221" s="1496"/>
      <c r="V221" s="1496"/>
      <c r="W221" s="1496"/>
      <c r="X221" s="1496"/>
      <c r="Y221" s="1496"/>
      <c r="Z221" s="1496"/>
      <c r="AA221" s="1496"/>
      <c r="AB221" s="1496"/>
      <c r="AC221" s="1497"/>
      <c r="AD221" s="1561"/>
      <c r="AE221" s="1561">
        <v>1</v>
      </c>
      <c r="AF221" s="1561"/>
      <c r="AG221" s="1492"/>
      <c r="AH221" s="1492"/>
      <c r="AI221" s="1492"/>
      <c r="AJ221" s="1492"/>
      <c r="AK221" s="1492"/>
      <c r="AL221" s="1492"/>
      <c r="AM221" s="1492"/>
      <c r="AN221" s="1492"/>
      <c r="AO221" s="1495"/>
      <c r="AP221" s="1495"/>
      <c r="AQ221" s="1495">
        <v>2.5800001999999999E-2</v>
      </c>
      <c r="AR221" s="1495"/>
      <c r="AS221" s="1489">
        <f t="shared" si="22"/>
        <v>2.5800001999999999E-2</v>
      </c>
      <c r="AT221" s="1495"/>
      <c r="AU221" s="1495"/>
      <c r="AV221" s="1495"/>
      <c r="AW221" s="1495"/>
      <c r="AX221" s="1495"/>
      <c r="AY221" s="1495"/>
      <c r="AZ221" s="1495"/>
      <c r="BA221" s="1495"/>
      <c r="BB221" s="1495"/>
      <c r="BC221" s="1331"/>
      <c r="BD221" s="1562"/>
      <c r="BE221" s="1325"/>
    </row>
    <row r="222" spans="1:57" ht="29" outlineLevel="2" x14ac:dyDescent="0.25">
      <c r="A222" s="1453">
        <v>29</v>
      </c>
      <c r="B222" s="1461" t="s">
        <v>1810</v>
      </c>
      <c r="C222" s="1493" t="s">
        <v>937</v>
      </c>
      <c r="D222" s="1453" t="s">
        <v>932</v>
      </c>
      <c r="E222" s="1494"/>
      <c r="F222" s="1332"/>
      <c r="G222" s="1558"/>
      <c r="H222" s="1558"/>
      <c r="I222" s="1327"/>
      <c r="J222" s="1328"/>
      <c r="K222" s="1329"/>
      <c r="L222" s="1330"/>
      <c r="M222" s="1330"/>
      <c r="N222" s="1366">
        <v>43991</v>
      </c>
      <c r="O222" s="1328"/>
      <c r="P222" s="1495"/>
      <c r="Q222" s="1560"/>
      <c r="R222" s="1564">
        <v>2.4029989999999998E-3</v>
      </c>
      <c r="S222" s="1560"/>
      <c r="T222" s="1489">
        <f t="shared" si="21"/>
        <v>2.4029989999999998E-3</v>
      </c>
      <c r="U222" s="1496"/>
      <c r="V222" s="1496"/>
      <c r="W222" s="1496"/>
      <c r="X222" s="1496"/>
      <c r="Y222" s="1496"/>
      <c r="Z222" s="1496"/>
      <c r="AA222" s="1496"/>
      <c r="AB222" s="1496"/>
      <c r="AC222" s="1497"/>
      <c r="AD222" s="1561"/>
      <c r="AE222" s="1561">
        <v>1</v>
      </c>
      <c r="AF222" s="1561"/>
      <c r="AG222" s="1492"/>
      <c r="AH222" s="1492"/>
      <c r="AI222" s="1492"/>
      <c r="AJ222" s="1492"/>
      <c r="AK222" s="1492"/>
      <c r="AL222" s="1492"/>
      <c r="AM222" s="1492"/>
      <c r="AN222" s="1492"/>
      <c r="AO222" s="1495"/>
      <c r="AP222" s="1495"/>
      <c r="AQ222" s="1495">
        <v>2.4029989999999998E-3</v>
      </c>
      <c r="AR222" s="1495"/>
      <c r="AS222" s="1489">
        <f t="shared" si="22"/>
        <v>2.4029989999999998E-3</v>
      </c>
      <c r="AT222" s="1495"/>
      <c r="AU222" s="1495"/>
      <c r="AV222" s="1495"/>
      <c r="AW222" s="1495"/>
      <c r="AX222" s="1495"/>
      <c r="AY222" s="1495"/>
      <c r="AZ222" s="1495"/>
      <c r="BA222" s="1495"/>
      <c r="BB222" s="1495"/>
      <c r="BC222" s="1331"/>
      <c r="BD222" s="1562"/>
      <c r="BE222" s="1325"/>
    </row>
    <row r="223" spans="1:57" ht="15.5" outlineLevel="2" x14ac:dyDescent="0.25">
      <c r="A223" s="1453">
        <v>30</v>
      </c>
      <c r="B223" s="1461" t="s">
        <v>1811</v>
      </c>
      <c r="C223" s="1493" t="s">
        <v>937</v>
      </c>
      <c r="D223" s="1453" t="s">
        <v>932</v>
      </c>
      <c r="E223" s="1494"/>
      <c r="F223" s="1332"/>
      <c r="G223" s="1558"/>
      <c r="H223" s="1558"/>
      <c r="I223" s="1327"/>
      <c r="J223" s="1328"/>
      <c r="K223" s="1329"/>
      <c r="L223" s="1330"/>
      <c r="M223" s="1330"/>
      <c r="N223" s="1366">
        <v>44015</v>
      </c>
      <c r="O223" s="1328"/>
      <c r="P223" s="1495"/>
      <c r="Q223" s="1560"/>
      <c r="R223" s="1564">
        <v>6.3019979999999996E-3</v>
      </c>
      <c r="S223" s="1560"/>
      <c r="T223" s="1489">
        <f t="shared" si="21"/>
        <v>6.3019979999999996E-3</v>
      </c>
      <c r="U223" s="1496"/>
      <c r="V223" s="1496"/>
      <c r="W223" s="1496"/>
      <c r="X223" s="1496"/>
      <c r="Y223" s="1496"/>
      <c r="Z223" s="1496"/>
      <c r="AA223" s="1496"/>
      <c r="AB223" s="1496"/>
      <c r="AC223" s="1497"/>
      <c r="AD223" s="1561"/>
      <c r="AE223" s="1561">
        <v>1</v>
      </c>
      <c r="AF223" s="1561"/>
      <c r="AG223" s="1492"/>
      <c r="AH223" s="1492"/>
      <c r="AI223" s="1492"/>
      <c r="AJ223" s="1492"/>
      <c r="AK223" s="1492"/>
      <c r="AL223" s="1492"/>
      <c r="AM223" s="1492"/>
      <c r="AN223" s="1492"/>
      <c r="AO223" s="1495"/>
      <c r="AP223" s="1495"/>
      <c r="AQ223" s="1495">
        <v>6.3019979999999996E-3</v>
      </c>
      <c r="AR223" s="1495"/>
      <c r="AS223" s="1489">
        <f t="shared" si="22"/>
        <v>6.3019979999999996E-3</v>
      </c>
      <c r="AT223" s="1495"/>
      <c r="AU223" s="1495"/>
      <c r="AV223" s="1495"/>
      <c r="AW223" s="1495"/>
      <c r="AX223" s="1495"/>
      <c r="AY223" s="1495"/>
      <c r="AZ223" s="1495"/>
      <c r="BA223" s="1495"/>
      <c r="BB223" s="1495"/>
      <c r="BC223" s="1331"/>
      <c r="BD223" s="1562"/>
      <c r="BE223" s="1325"/>
    </row>
    <row r="224" spans="1:57" ht="15.5" outlineLevel="2" x14ac:dyDescent="0.25">
      <c r="A224" s="1453">
        <v>31</v>
      </c>
      <c r="B224" s="1461" t="s">
        <v>1812</v>
      </c>
      <c r="C224" s="1493" t="s">
        <v>937</v>
      </c>
      <c r="D224" s="1453" t="s">
        <v>932</v>
      </c>
      <c r="E224" s="1494"/>
      <c r="F224" s="1332"/>
      <c r="G224" s="1558"/>
      <c r="H224" s="1558"/>
      <c r="I224" s="1327"/>
      <c r="J224" s="1328"/>
      <c r="K224" s="1329"/>
      <c r="L224" s="1330"/>
      <c r="M224" s="1330"/>
      <c r="N224" s="1366">
        <v>44018</v>
      </c>
      <c r="O224" s="1328"/>
      <c r="P224" s="1495"/>
      <c r="Q224" s="1560"/>
      <c r="R224" s="1564">
        <v>3.5685020999999997E-2</v>
      </c>
      <c r="S224" s="1560"/>
      <c r="T224" s="1489">
        <f t="shared" si="21"/>
        <v>3.5685020999999997E-2</v>
      </c>
      <c r="U224" s="1496"/>
      <c r="V224" s="1496"/>
      <c r="W224" s="1496"/>
      <c r="X224" s="1496"/>
      <c r="Y224" s="1496"/>
      <c r="Z224" s="1496"/>
      <c r="AA224" s="1496"/>
      <c r="AB224" s="1496"/>
      <c r="AC224" s="1497"/>
      <c r="AD224" s="1561"/>
      <c r="AE224" s="1561">
        <v>1</v>
      </c>
      <c r="AF224" s="1561"/>
      <c r="AG224" s="1492"/>
      <c r="AH224" s="1492"/>
      <c r="AI224" s="1492"/>
      <c r="AJ224" s="1492"/>
      <c r="AK224" s="1492"/>
      <c r="AL224" s="1492"/>
      <c r="AM224" s="1492"/>
      <c r="AN224" s="1492"/>
      <c r="AO224" s="1495"/>
      <c r="AP224" s="1495"/>
      <c r="AQ224" s="1495">
        <v>3.5685020999999997E-2</v>
      </c>
      <c r="AR224" s="1495"/>
      <c r="AS224" s="1489">
        <f t="shared" si="22"/>
        <v>3.5685020999999997E-2</v>
      </c>
      <c r="AT224" s="1495"/>
      <c r="AU224" s="1495"/>
      <c r="AV224" s="1495"/>
      <c r="AW224" s="1495"/>
      <c r="AX224" s="1495"/>
      <c r="AY224" s="1495"/>
      <c r="AZ224" s="1495"/>
      <c r="BA224" s="1495"/>
      <c r="BB224" s="1495"/>
      <c r="BC224" s="1331"/>
      <c r="BD224" s="1562"/>
      <c r="BE224" s="1325"/>
    </row>
    <row r="225" spans="1:57" ht="29" outlineLevel="2" x14ac:dyDescent="0.25">
      <c r="A225" s="1453">
        <v>32</v>
      </c>
      <c r="B225" s="1461" t="s">
        <v>1813</v>
      </c>
      <c r="C225" s="1493" t="s">
        <v>937</v>
      </c>
      <c r="D225" s="1453" t="s">
        <v>932</v>
      </c>
      <c r="E225" s="1494"/>
      <c r="F225" s="1332"/>
      <c r="G225" s="1558"/>
      <c r="H225" s="1558"/>
      <c r="I225" s="1327"/>
      <c r="J225" s="1328"/>
      <c r="K225" s="1329"/>
      <c r="L225" s="1330"/>
      <c r="M225" s="1330"/>
      <c r="N225" s="1366">
        <v>43999</v>
      </c>
      <c r="O225" s="1328"/>
      <c r="P225" s="1495"/>
      <c r="Q225" s="1560"/>
      <c r="R225" s="1564">
        <v>3.7030957000000003E-2</v>
      </c>
      <c r="S225" s="1560"/>
      <c r="T225" s="1489">
        <f t="shared" si="21"/>
        <v>3.7030957000000003E-2</v>
      </c>
      <c r="U225" s="1496"/>
      <c r="V225" s="1496"/>
      <c r="W225" s="1496"/>
      <c r="X225" s="1496"/>
      <c r="Y225" s="1496"/>
      <c r="Z225" s="1496"/>
      <c r="AA225" s="1496"/>
      <c r="AB225" s="1496"/>
      <c r="AC225" s="1497"/>
      <c r="AD225" s="1561"/>
      <c r="AE225" s="1561">
        <v>1</v>
      </c>
      <c r="AF225" s="1561"/>
      <c r="AG225" s="1492"/>
      <c r="AH225" s="1492"/>
      <c r="AI225" s="1492"/>
      <c r="AJ225" s="1492"/>
      <c r="AK225" s="1492"/>
      <c r="AL225" s="1492"/>
      <c r="AM225" s="1492"/>
      <c r="AN225" s="1492"/>
      <c r="AO225" s="1495"/>
      <c r="AP225" s="1495"/>
      <c r="AQ225" s="1495">
        <v>3.7030957000000003E-2</v>
      </c>
      <c r="AR225" s="1495"/>
      <c r="AS225" s="1489">
        <f t="shared" si="22"/>
        <v>3.7030957000000003E-2</v>
      </c>
      <c r="AT225" s="1495"/>
      <c r="AU225" s="1495"/>
      <c r="AV225" s="1495"/>
      <c r="AW225" s="1495"/>
      <c r="AX225" s="1495"/>
      <c r="AY225" s="1495"/>
      <c r="AZ225" s="1495"/>
      <c r="BA225" s="1495"/>
      <c r="BB225" s="1495"/>
      <c r="BC225" s="1331"/>
      <c r="BD225" s="1562"/>
      <c r="BE225" s="1325"/>
    </row>
    <row r="226" spans="1:57" ht="15.5" outlineLevel="2" x14ac:dyDescent="0.25">
      <c r="A226" s="1453">
        <v>33</v>
      </c>
      <c r="B226" s="1461" t="s">
        <v>1814</v>
      </c>
      <c r="C226" s="1493" t="s">
        <v>937</v>
      </c>
      <c r="D226" s="1453" t="s">
        <v>932</v>
      </c>
      <c r="E226" s="1494"/>
      <c r="F226" s="1332"/>
      <c r="G226" s="1558"/>
      <c r="H226" s="1558"/>
      <c r="I226" s="1327"/>
      <c r="J226" s="1328"/>
      <c r="K226" s="1329"/>
      <c r="L226" s="1330"/>
      <c r="M226" s="1330"/>
      <c r="N226" s="1366">
        <v>43999</v>
      </c>
      <c r="O226" s="1328"/>
      <c r="P226" s="1495"/>
      <c r="Q226" s="1560"/>
      <c r="R226" s="1564">
        <v>2.0180997999999999E-2</v>
      </c>
      <c r="S226" s="1560"/>
      <c r="T226" s="1489">
        <f t="shared" si="21"/>
        <v>2.0180997999999999E-2</v>
      </c>
      <c r="U226" s="1496"/>
      <c r="V226" s="1496"/>
      <c r="W226" s="1496"/>
      <c r="X226" s="1496"/>
      <c r="Y226" s="1496"/>
      <c r="Z226" s="1496"/>
      <c r="AA226" s="1496"/>
      <c r="AB226" s="1496"/>
      <c r="AC226" s="1497"/>
      <c r="AD226" s="1561"/>
      <c r="AE226" s="1561">
        <v>1</v>
      </c>
      <c r="AF226" s="1561"/>
      <c r="AG226" s="1492"/>
      <c r="AH226" s="1492"/>
      <c r="AI226" s="1492"/>
      <c r="AJ226" s="1492"/>
      <c r="AK226" s="1492"/>
      <c r="AL226" s="1492"/>
      <c r="AM226" s="1492"/>
      <c r="AN226" s="1492"/>
      <c r="AO226" s="1495"/>
      <c r="AP226" s="1495"/>
      <c r="AQ226" s="1495">
        <v>2.0180997999999999E-2</v>
      </c>
      <c r="AR226" s="1495"/>
      <c r="AS226" s="1489">
        <f t="shared" si="22"/>
        <v>2.0180997999999999E-2</v>
      </c>
      <c r="AT226" s="1495"/>
      <c r="AU226" s="1495"/>
      <c r="AV226" s="1495"/>
      <c r="AW226" s="1495"/>
      <c r="AX226" s="1495"/>
      <c r="AY226" s="1495"/>
      <c r="AZ226" s="1495"/>
      <c r="BA226" s="1495"/>
      <c r="BB226" s="1495"/>
      <c r="BC226" s="1331"/>
      <c r="BD226" s="1562"/>
      <c r="BE226" s="1325"/>
    </row>
    <row r="227" spans="1:57" ht="15.5" outlineLevel="2" x14ac:dyDescent="0.25">
      <c r="A227" s="1453">
        <v>34</v>
      </c>
      <c r="B227" s="1461" t="s">
        <v>1815</v>
      </c>
      <c r="C227" s="1493" t="s">
        <v>937</v>
      </c>
      <c r="D227" s="1453" t="s">
        <v>932</v>
      </c>
      <c r="E227" s="1494"/>
      <c r="F227" s="1332"/>
      <c r="G227" s="1558"/>
      <c r="H227" s="1558"/>
      <c r="I227" s="1327"/>
      <c r="J227" s="1328"/>
      <c r="K227" s="1329"/>
      <c r="L227" s="1330"/>
      <c r="M227" s="1330"/>
      <c r="N227" s="1366">
        <v>43999</v>
      </c>
      <c r="O227" s="1328"/>
      <c r="P227" s="1495"/>
      <c r="Q227" s="1560"/>
      <c r="R227" s="1564">
        <v>3.3494953000000001E-2</v>
      </c>
      <c r="S227" s="1560"/>
      <c r="T227" s="1489">
        <f t="shared" si="21"/>
        <v>3.3494953000000001E-2</v>
      </c>
      <c r="U227" s="1496"/>
      <c r="V227" s="1496"/>
      <c r="W227" s="1496"/>
      <c r="X227" s="1496"/>
      <c r="Y227" s="1496"/>
      <c r="Z227" s="1496"/>
      <c r="AA227" s="1496"/>
      <c r="AB227" s="1496"/>
      <c r="AC227" s="1497"/>
      <c r="AD227" s="1561"/>
      <c r="AE227" s="1561">
        <v>1</v>
      </c>
      <c r="AF227" s="1561"/>
      <c r="AG227" s="1492"/>
      <c r="AH227" s="1492"/>
      <c r="AI227" s="1492"/>
      <c r="AJ227" s="1492"/>
      <c r="AK227" s="1492"/>
      <c r="AL227" s="1492"/>
      <c r="AM227" s="1492"/>
      <c r="AN227" s="1492"/>
      <c r="AO227" s="1495"/>
      <c r="AP227" s="1495"/>
      <c r="AQ227" s="1495">
        <v>3.3494953000000001E-2</v>
      </c>
      <c r="AR227" s="1495"/>
      <c r="AS227" s="1489">
        <f t="shared" si="22"/>
        <v>3.3494953000000001E-2</v>
      </c>
      <c r="AT227" s="1495"/>
      <c r="AU227" s="1495"/>
      <c r="AV227" s="1495"/>
      <c r="AW227" s="1495"/>
      <c r="AX227" s="1495"/>
      <c r="AY227" s="1495"/>
      <c r="AZ227" s="1495"/>
      <c r="BA227" s="1495"/>
      <c r="BB227" s="1495"/>
      <c r="BC227" s="1331"/>
      <c r="BD227" s="1562"/>
      <c r="BE227" s="1325"/>
    </row>
    <row r="228" spans="1:57" ht="15.5" outlineLevel="2" x14ac:dyDescent="0.25">
      <c r="A228" s="1453">
        <v>35</v>
      </c>
      <c r="B228" s="1461" t="s">
        <v>1816</v>
      </c>
      <c r="C228" s="1493" t="s">
        <v>937</v>
      </c>
      <c r="D228" s="1453" t="s">
        <v>932</v>
      </c>
      <c r="E228" s="1494"/>
      <c r="F228" s="1332"/>
      <c r="G228" s="1558"/>
      <c r="H228" s="1558"/>
      <c r="I228" s="1327"/>
      <c r="J228" s="1328"/>
      <c r="K228" s="1329"/>
      <c r="L228" s="1330"/>
      <c r="M228" s="1330"/>
      <c r="N228" s="1366">
        <v>43922</v>
      </c>
      <c r="O228" s="1328"/>
      <c r="P228" s="1495"/>
      <c r="Q228" s="1560"/>
      <c r="R228" s="1564">
        <v>4.0565839999999999E-2</v>
      </c>
      <c r="S228" s="1560"/>
      <c r="T228" s="1489">
        <f t="shared" si="21"/>
        <v>4.0565839999999999E-2</v>
      </c>
      <c r="U228" s="1496"/>
      <c r="V228" s="1496"/>
      <c r="W228" s="1496"/>
      <c r="X228" s="1496"/>
      <c r="Y228" s="1496"/>
      <c r="Z228" s="1496"/>
      <c r="AA228" s="1496"/>
      <c r="AB228" s="1496"/>
      <c r="AC228" s="1497"/>
      <c r="AD228" s="1561"/>
      <c r="AE228" s="1561">
        <v>1</v>
      </c>
      <c r="AF228" s="1561"/>
      <c r="AG228" s="1492"/>
      <c r="AH228" s="1492"/>
      <c r="AI228" s="1492"/>
      <c r="AJ228" s="1492"/>
      <c r="AK228" s="1492"/>
      <c r="AL228" s="1492"/>
      <c r="AM228" s="1492"/>
      <c r="AN228" s="1492"/>
      <c r="AO228" s="1495"/>
      <c r="AP228" s="1495"/>
      <c r="AQ228" s="1495">
        <v>4.0565839999999999E-2</v>
      </c>
      <c r="AR228" s="1495"/>
      <c r="AS228" s="1489">
        <f t="shared" si="22"/>
        <v>4.0565839999999999E-2</v>
      </c>
      <c r="AT228" s="1495"/>
      <c r="AU228" s="1495"/>
      <c r="AV228" s="1495"/>
      <c r="AW228" s="1495"/>
      <c r="AX228" s="1495"/>
      <c r="AY228" s="1495"/>
      <c r="AZ228" s="1495"/>
      <c r="BA228" s="1495"/>
      <c r="BB228" s="1495"/>
      <c r="BC228" s="1331"/>
      <c r="BD228" s="1562"/>
      <c r="BE228" s="1325"/>
    </row>
    <row r="229" spans="1:57" ht="15.5" outlineLevel="2" x14ac:dyDescent="0.25">
      <c r="A229" s="1453">
        <v>36</v>
      </c>
      <c r="B229" s="1461" t="s">
        <v>1817</v>
      </c>
      <c r="C229" s="1493" t="s">
        <v>937</v>
      </c>
      <c r="D229" s="1453" t="s">
        <v>932</v>
      </c>
      <c r="E229" s="1494"/>
      <c r="F229" s="1332"/>
      <c r="G229" s="1558"/>
      <c r="H229" s="1558"/>
      <c r="I229" s="1327"/>
      <c r="J229" s="1328"/>
      <c r="K229" s="1329"/>
      <c r="L229" s="1330"/>
      <c r="M229" s="1330"/>
      <c r="N229" s="1366">
        <v>43999</v>
      </c>
      <c r="O229" s="1328"/>
      <c r="P229" s="1495"/>
      <c r="Q229" s="1560"/>
      <c r="R229" s="1564">
        <v>1.7514008000000001E-2</v>
      </c>
      <c r="S229" s="1560"/>
      <c r="T229" s="1489">
        <f t="shared" si="21"/>
        <v>1.7514008000000001E-2</v>
      </c>
      <c r="U229" s="1496"/>
      <c r="V229" s="1496"/>
      <c r="W229" s="1496"/>
      <c r="X229" s="1496"/>
      <c r="Y229" s="1496"/>
      <c r="Z229" s="1496"/>
      <c r="AA229" s="1496"/>
      <c r="AB229" s="1496"/>
      <c r="AC229" s="1497"/>
      <c r="AD229" s="1561"/>
      <c r="AE229" s="1561">
        <v>1</v>
      </c>
      <c r="AF229" s="1561"/>
      <c r="AG229" s="1492"/>
      <c r="AH229" s="1492"/>
      <c r="AI229" s="1492"/>
      <c r="AJ229" s="1492"/>
      <c r="AK229" s="1492"/>
      <c r="AL229" s="1492"/>
      <c r="AM229" s="1492"/>
      <c r="AN229" s="1492"/>
      <c r="AO229" s="1495"/>
      <c r="AP229" s="1495"/>
      <c r="AQ229" s="1495">
        <v>1.7514008000000001E-2</v>
      </c>
      <c r="AR229" s="1495"/>
      <c r="AS229" s="1489">
        <f t="shared" si="22"/>
        <v>1.7514008000000001E-2</v>
      </c>
      <c r="AT229" s="1495"/>
      <c r="AU229" s="1495"/>
      <c r="AV229" s="1495"/>
      <c r="AW229" s="1495"/>
      <c r="AX229" s="1495"/>
      <c r="AY229" s="1495"/>
      <c r="AZ229" s="1495"/>
      <c r="BA229" s="1495"/>
      <c r="BB229" s="1495"/>
      <c r="BC229" s="1331"/>
      <c r="BD229" s="1562"/>
      <c r="BE229" s="1325"/>
    </row>
    <row r="230" spans="1:57" ht="15.5" outlineLevel="2" x14ac:dyDescent="0.25">
      <c r="A230" s="1453">
        <v>37</v>
      </c>
      <c r="B230" s="1461" t="s">
        <v>1818</v>
      </c>
      <c r="C230" s="1493" t="s">
        <v>937</v>
      </c>
      <c r="D230" s="1453" t="s">
        <v>932</v>
      </c>
      <c r="E230" s="1494"/>
      <c r="F230" s="1332"/>
      <c r="G230" s="1558"/>
      <c r="H230" s="1558"/>
      <c r="I230" s="1327"/>
      <c r="J230" s="1328"/>
      <c r="K230" s="1329"/>
      <c r="L230" s="1330"/>
      <c r="M230" s="1330"/>
      <c r="N230" s="1366">
        <v>43922</v>
      </c>
      <c r="O230" s="1328"/>
      <c r="P230" s="1495"/>
      <c r="Q230" s="1560"/>
      <c r="R230" s="1564">
        <v>1.1420039999999999E-2</v>
      </c>
      <c r="S230" s="1560"/>
      <c r="T230" s="1489">
        <f t="shared" si="21"/>
        <v>1.1420039999999999E-2</v>
      </c>
      <c r="U230" s="1496"/>
      <c r="V230" s="1496"/>
      <c r="W230" s="1496"/>
      <c r="X230" s="1496"/>
      <c r="Y230" s="1496"/>
      <c r="Z230" s="1496"/>
      <c r="AA230" s="1496"/>
      <c r="AB230" s="1496"/>
      <c r="AC230" s="1497"/>
      <c r="AD230" s="1561"/>
      <c r="AE230" s="1561">
        <v>1</v>
      </c>
      <c r="AF230" s="1561"/>
      <c r="AG230" s="1492"/>
      <c r="AH230" s="1492"/>
      <c r="AI230" s="1492"/>
      <c r="AJ230" s="1492"/>
      <c r="AK230" s="1492"/>
      <c r="AL230" s="1492"/>
      <c r="AM230" s="1492"/>
      <c r="AN230" s="1492"/>
      <c r="AO230" s="1495"/>
      <c r="AP230" s="1495"/>
      <c r="AQ230" s="1495">
        <v>1.1420039999999999E-2</v>
      </c>
      <c r="AR230" s="1495"/>
      <c r="AS230" s="1489">
        <f t="shared" si="22"/>
        <v>1.1420039999999999E-2</v>
      </c>
      <c r="AT230" s="1495"/>
      <c r="AU230" s="1495"/>
      <c r="AV230" s="1495"/>
      <c r="AW230" s="1495"/>
      <c r="AX230" s="1495"/>
      <c r="AY230" s="1495"/>
      <c r="AZ230" s="1495"/>
      <c r="BA230" s="1495"/>
      <c r="BB230" s="1495"/>
      <c r="BC230" s="1331"/>
      <c r="BD230" s="1562"/>
      <c r="BE230" s="1325"/>
    </row>
    <row r="231" spans="1:57" ht="15.5" outlineLevel="2" x14ac:dyDescent="0.25">
      <c r="A231" s="1453">
        <v>38</v>
      </c>
      <c r="B231" s="1461" t="s">
        <v>1819</v>
      </c>
      <c r="C231" s="1493" t="s">
        <v>937</v>
      </c>
      <c r="D231" s="1453" t="s">
        <v>932</v>
      </c>
      <c r="E231" s="1494"/>
      <c r="F231" s="1332"/>
      <c r="G231" s="1558"/>
      <c r="H231" s="1558"/>
      <c r="I231" s="1327"/>
      <c r="J231" s="1328"/>
      <c r="K231" s="1329"/>
      <c r="L231" s="1330"/>
      <c r="M231" s="1330"/>
      <c r="N231" s="1366">
        <v>44050</v>
      </c>
      <c r="O231" s="1328"/>
      <c r="P231" s="1495"/>
      <c r="Q231" s="1560"/>
      <c r="R231" s="1564">
        <v>2.4891996E-2</v>
      </c>
      <c r="S231" s="1560"/>
      <c r="T231" s="1489">
        <f t="shared" si="21"/>
        <v>2.4891996E-2</v>
      </c>
      <c r="U231" s="1496"/>
      <c r="V231" s="1496"/>
      <c r="W231" s="1496"/>
      <c r="X231" s="1496"/>
      <c r="Y231" s="1496"/>
      <c r="Z231" s="1496"/>
      <c r="AA231" s="1496"/>
      <c r="AB231" s="1496"/>
      <c r="AC231" s="1497"/>
      <c r="AD231" s="1561"/>
      <c r="AE231" s="1561">
        <v>1</v>
      </c>
      <c r="AF231" s="1561"/>
      <c r="AG231" s="1492"/>
      <c r="AH231" s="1492"/>
      <c r="AI231" s="1492"/>
      <c r="AJ231" s="1492"/>
      <c r="AK231" s="1492"/>
      <c r="AL231" s="1492"/>
      <c r="AM231" s="1492"/>
      <c r="AN231" s="1492"/>
      <c r="AO231" s="1495"/>
      <c r="AP231" s="1495"/>
      <c r="AQ231" s="1495">
        <v>2.4891996E-2</v>
      </c>
      <c r="AR231" s="1495"/>
      <c r="AS231" s="1489">
        <f t="shared" si="22"/>
        <v>2.4891996E-2</v>
      </c>
      <c r="AT231" s="1495"/>
      <c r="AU231" s="1495"/>
      <c r="AV231" s="1495"/>
      <c r="AW231" s="1495"/>
      <c r="AX231" s="1495"/>
      <c r="AY231" s="1495"/>
      <c r="AZ231" s="1495"/>
      <c r="BA231" s="1495"/>
      <c r="BB231" s="1495"/>
      <c r="BC231" s="1331"/>
      <c r="BD231" s="1562"/>
      <c r="BE231" s="1325"/>
    </row>
    <row r="232" spans="1:57" ht="15.5" outlineLevel="2" x14ac:dyDescent="0.25">
      <c r="A232" s="1453">
        <v>39</v>
      </c>
      <c r="B232" s="1461" t="s">
        <v>1820</v>
      </c>
      <c r="C232" s="1493" t="s">
        <v>937</v>
      </c>
      <c r="D232" s="1453" t="s">
        <v>932</v>
      </c>
      <c r="E232" s="1494"/>
      <c r="F232" s="1332"/>
      <c r="G232" s="1558"/>
      <c r="H232" s="1558"/>
      <c r="I232" s="1327"/>
      <c r="J232" s="1328"/>
      <c r="K232" s="1329"/>
      <c r="L232" s="1330"/>
      <c r="M232" s="1330"/>
      <c r="N232" s="1366">
        <v>44012</v>
      </c>
      <c r="O232" s="1328"/>
      <c r="P232" s="1495"/>
      <c r="Q232" s="1560"/>
      <c r="R232" s="1564">
        <v>4.2227988000000001E-2</v>
      </c>
      <c r="S232" s="1560"/>
      <c r="T232" s="1489">
        <f t="shared" si="21"/>
        <v>4.2227988000000001E-2</v>
      </c>
      <c r="U232" s="1496"/>
      <c r="V232" s="1496"/>
      <c r="W232" s="1496"/>
      <c r="X232" s="1496"/>
      <c r="Y232" s="1496"/>
      <c r="Z232" s="1496"/>
      <c r="AA232" s="1496"/>
      <c r="AB232" s="1496"/>
      <c r="AC232" s="1497"/>
      <c r="AD232" s="1561"/>
      <c r="AE232" s="1561">
        <v>1</v>
      </c>
      <c r="AF232" s="1561"/>
      <c r="AG232" s="1492"/>
      <c r="AH232" s="1492"/>
      <c r="AI232" s="1492"/>
      <c r="AJ232" s="1492"/>
      <c r="AK232" s="1492"/>
      <c r="AL232" s="1492"/>
      <c r="AM232" s="1492"/>
      <c r="AN232" s="1492"/>
      <c r="AO232" s="1495"/>
      <c r="AP232" s="1495"/>
      <c r="AQ232" s="1495">
        <v>4.2227988000000001E-2</v>
      </c>
      <c r="AR232" s="1495"/>
      <c r="AS232" s="1489">
        <f t="shared" si="22"/>
        <v>4.2227988000000001E-2</v>
      </c>
      <c r="AT232" s="1495"/>
      <c r="AU232" s="1495"/>
      <c r="AV232" s="1495"/>
      <c r="AW232" s="1495"/>
      <c r="AX232" s="1495"/>
      <c r="AY232" s="1495"/>
      <c r="AZ232" s="1495"/>
      <c r="BA232" s="1495"/>
      <c r="BB232" s="1495"/>
      <c r="BC232" s="1331"/>
      <c r="BD232" s="1562"/>
      <c r="BE232" s="1325"/>
    </row>
    <row r="233" spans="1:57" ht="29" outlineLevel="2" x14ac:dyDescent="0.25">
      <c r="A233" s="1453">
        <v>40</v>
      </c>
      <c r="B233" s="1461" t="s">
        <v>1821</v>
      </c>
      <c r="C233" s="1493" t="s">
        <v>937</v>
      </c>
      <c r="D233" s="1453" t="s">
        <v>932</v>
      </c>
      <c r="E233" s="1494"/>
      <c r="F233" s="1332"/>
      <c r="G233" s="1558"/>
      <c r="H233" s="1558"/>
      <c r="I233" s="1327"/>
      <c r="J233" s="1328"/>
      <c r="K233" s="1329"/>
      <c r="L233" s="1330"/>
      <c r="M233" s="1330"/>
      <c r="N233" s="1366">
        <v>44211</v>
      </c>
      <c r="O233" s="1328"/>
      <c r="P233" s="1495"/>
      <c r="Q233" s="1560"/>
      <c r="R233" s="1564">
        <v>3.2214E-2</v>
      </c>
      <c r="S233" s="1560"/>
      <c r="T233" s="1489">
        <f t="shared" si="21"/>
        <v>3.2214E-2</v>
      </c>
      <c r="U233" s="1496"/>
      <c r="V233" s="1496"/>
      <c r="W233" s="1496"/>
      <c r="X233" s="1496"/>
      <c r="Y233" s="1496"/>
      <c r="Z233" s="1496"/>
      <c r="AA233" s="1496"/>
      <c r="AB233" s="1496"/>
      <c r="AC233" s="1497"/>
      <c r="AD233" s="1561"/>
      <c r="AE233" s="1561">
        <v>1</v>
      </c>
      <c r="AF233" s="1561"/>
      <c r="AG233" s="1492"/>
      <c r="AH233" s="1492"/>
      <c r="AI233" s="1492"/>
      <c r="AJ233" s="1492"/>
      <c r="AK233" s="1492"/>
      <c r="AL233" s="1492"/>
      <c r="AM233" s="1492"/>
      <c r="AN233" s="1492"/>
      <c r="AO233" s="1495"/>
      <c r="AP233" s="1495"/>
      <c r="AQ233" s="1495">
        <v>3.2214E-2</v>
      </c>
      <c r="AR233" s="1495"/>
      <c r="AS233" s="1489">
        <f t="shared" si="22"/>
        <v>3.2214E-2</v>
      </c>
      <c r="AT233" s="1495"/>
      <c r="AU233" s="1495"/>
      <c r="AV233" s="1495"/>
      <c r="AW233" s="1495"/>
      <c r="AX233" s="1495"/>
      <c r="AY233" s="1495"/>
      <c r="AZ233" s="1495"/>
      <c r="BA233" s="1495"/>
      <c r="BB233" s="1495"/>
      <c r="BC233" s="1331"/>
      <c r="BD233" s="1562"/>
      <c r="BE233" s="1325"/>
    </row>
    <row r="234" spans="1:57" ht="15.5" outlineLevel="2" x14ac:dyDescent="0.25">
      <c r="A234" s="1453">
        <v>41</v>
      </c>
      <c r="B234" s="1461" t="s">
        <v>1822</v>
      </c>
      <c r="C234" s="1493" t="s">
        <v>937</v>
      </c>
      <c r="D234" s="1453" t="s">
        <v>932</v>
      </c>
      <c r="E234" s="1494"/>
      <c r="F234" s="1332"/>
      <c r="G234" s="1558"/>
      <c r="H234" s="1558"/>
      <c r="I234" s="1327"/>
      <c r="J234" s="1328"/>
      <c r="K234" s="1329"/>
      <c r="L234" s="1330"/>
      <c r="M234" s="1330"/>
      <c r="N234" s="1366">
        <v>44249</v>
      </c>
      <c r="O234" s="1328"/>
      <c r="P234" s="1495"/>
      <c r="Q234" s="1560"/>
      <c r="R234" s="1564">
        <v>2.6260004E-2</v>
      </c>
      <c r="S234" s="1560"/>
      <c r="T234" s="1489">
        <f t="shared" si="21"/>
        <v>2.6260004E-2</v>
      </c>
      <c r="U234" s="1496"/>
      <c r="V234" s="1496"/>
      <c r="W234" s="1496"/>
      <c r="X234" s="1496"/>
      <c r="Y234" s="1496"/>
      <c r="Z234" s="1496"/>
      <c r="AA234" s="1496"/>
      <c r="AB234" s="1496"/>
      <c r="AC234" s="1497"/>
      <c r="AD234" s="1561"/>
      <c r="AE234" s="1561">
        <v>1</v>
      </c>
      <c r="AF234" s="1561"/>
      <c r="AG234" s="1492"/>
      <c r="AH234" s="1492"/>
      <c r="AI234" s="1492"/>
      <c r="AJ234" s="1492"/>
      <c r="AK234" s="1492"/>
      <c r="AL234" s="1492"/>
      <c r="AM234" s="1492"/>
      <c r="AN234" s="1492"/>
      <c r="AO234" s="1495"/>
      <c r="AP234" s="1495"/>
      <c r="AQ234" s="1495">
        <v>2.6260004E-2</v>
      </c>
      <c r="AR234" s="1495"/>
      <c r="AS234" s="1489">
        <f t="shared" si="22"/>
        <v>2.6260004E-2</v>
      </c>
      <c r="AT234" s="1495"/>
      <c r="AU234" s="1495"/>
      <c r="AV234" s="1495"/>
      <c r="AW234" s="1495"/>
      <c r="AX234" s="1495"/>
      <c r="AY234" s="1495"/>
      <c r="AZ234" s="1495"/>
      <c r="BA234" s="1495"/>
      <c r="BB234" s="1495"/>
      <c r="BC234" s="1331"/>
      <c r="BD234" s="1562"/>
      <c r="BE234" s="1325"/>
    </row>
    <row r="235" spans="1:57" ht="15.5" outlineLevel="2" x14ac:dyDescent="0.25">
      <c r="A235" s="1453">
        <v>42</v>
      </c>
      <c r="B235" s="1461" t="s">
        <v>1823</v>
      </c>
      <c r="C235" s="1493" t="s">
        <v>937</v>
      </c>
      <c r="D235" s="1453" t="s">
        <v>932</v>
      </c>
      <c r="E235" s="1494"/>
      <c r="F235" s="1332"/>
      <c r="G235" s="1558"/>
      <c r="H235" s="1558"/>
      <c r="I235" s="1327"/>
      <c r="J235" s="1328"/>
      <c r="K235" s="1329"/>
      <c r="L235" s="1330"/>
      <c r="M235" s="1330"/>
      <c r="N235" s="1366">
        <v>44044</v>
      </c>
      <c r="O235" s="1328"/>
      <c r="P235" s="1495"/>
      <c r="Q235" s="1560"/>
      <c r="R235" s="1564">
        <v>3.3589595999999999E-2</v>
      </c>
      <c r="S235" s="1560"/>
      <c r="T235" s="1489">
        <f t="shared" si="21"/>
        <v>3.3589595999999999E-2</v>
      </c>
      <c r="U235" s="1496"/>
      <c r="V235" s="1496"/>
      <c r="W235" s="1496"/>
      <c r="X235" s="1496"/>
      <c r="Y235" s="1496"/>
      <c r="Z235" s="1496"/>
      <c r="AA235" s="1496"/>
      <c r="AB235" s="1496"/>
      <c r="AC235" s="1497"/>
      <c r="AD235" s="1561"/>
      <c r="AE235" s="1561">
        <v>1</v>
      </c>
      <c r="AF235" s="1561"/>
      <c r="AG235" s="1492"/>
      <c r="AH235" s="1492"/>
      <c r="AI235" s="1492"/>
      <c r="AJ235" s="1492"/>
      <c r="AK235" s="1492"/>
      <c r="AL235" s="1492"/>
      <c r="AM235" s="1492"/>
      <c r="AN235" s="1492"/>
      <c r="AO235" s="1495"/>
      <c r="AP235" s="1495"/>
      <c r="AQ235" s="1495">
        <v>3.3589595999999999E-2</v>
      </c>
      <c r="AR235" s="1495"/>
      <c r="AS235" s="1489">
        <f t="shared" si="22"/>
        <v>3.3589595999999999E-2</v>
      </c>
      <c r="AT235" s="1495"/>
      <c r="AU235" s="1495"/>
      <c r="AV235" s="1495"/>
      <c r="AW235" s="1495"/>
      <c r="AX235" s="1495"/>
      <c r="AY235" s="1495"/>
      <c r="AZ235" s="1495"/>
      <c r="BA235" s="1495"/>
      <c r="BB235" s="1495"/>
      <c r="BC235" s="1331"/>
      <c r="BD235" s="1562"/>
      <c r="BE235" s="1325"/>
    </row>
    <row r="236" spans="1:57" ht="29" outlineLevel="2" x14ac:dyDescent="0.25">
      <c r="A236" s="1453">
        <v>43</v>
      </c>
      <c r="B236" s="1461" t="s">
        <v>1824</v>
      </c>
      <c r="C236" s="1493" t="s">
        <v>937</v>
      </c>
      <c r="D236" s="1453" t="s">
        <v>932</v>
      </c>
      <c r="E236" s="1494"/>
      <c r="F236" s="1332"/>
      <c r="G236" s="1558"/>
      <c r="H236" s="1558"/>
      <c r="I236" s="1327"/>
      <c r="J236" s="1328"/>
      <c r="K236" s="1329"/>
      <c r="L236" s="1330"/>
      <c r="M236" s="1330"/>
      <c r="N236" s="1366">
        <v>44170</v>
      </c>
      <c r="O236" s="1328"/>
      <c r="P236" s="1495"/>
      <c r="Q236" s="1560"/>
      <c r="R236" s="1564">
        <v>1.0399999999999999E-3</v>
      </c>
      <c r="S236" s="1560"/>
      <c r="T236" s="1489">
        <f t="shared" si="21"/>
        <v>1.0399999999999999E-3</v>
      </c>
      <c r="U236" s="1496"/>
      <c r="V236" s="1496"/>
      <c r="W236" s="1496"/>
      <c r="X236" s="1496"/>
      <c r="Y236" s="1496"/>
      <c r="Z236" s="1496"/>
      <c r="AA236" s="1496"/>
      <c r="AB236" s="1496"/>
      <c r="AC236" s="1497"/>
      <c r="AD236" s="1561"/>
      <c r="AE236" s="1561">
        <v>1</v>
      </c>
      <c r="AF236" s="1561"/>
      <c r="AG236" s="1492"/>
      <c r="AH236" s="1492"/>
      <c r="AI236" s="1492"/>
      <c r="AJ236" s="1492"/>
      <c r="AK236" s="1492"/>
      <c r="AL236" s="1492"/>
      <c r="AM236" s="1492"/>
      <c r="AN236" s="1492"/>
      <c r="AO236" s="1495"/>
      <c r="AP236" s="1495"/>
      <c r="AQ236" s="1495">
        <v>1.0399999999999999E-3</v>
      </c>
      <c r="AR236" s="1495"/>
      <c r="AS236" s="1489">
        <f t="shared" si="22"/>
        <v>1.0399999999999999E-3</v>
      </c>
      <c r="AT236" s="1495"/>
      <c r="AU236" s="1495"/>
      <c r="AV236" s="1495"/>
      <c r="AW236" s="1495"/>
      <c r="AX236" s="1495"/>
      <c r="AY236" s="1495"/>
      <c r="AZ236" s="1495"/>
      <c r="BA236" s="1495"/>
      <c r="BB236" s="1495"/>
      <c r="BC236" s="1331"/>
      <c r="BD236" s="1562"/>
      <c r="BE236" s="1325"/>
    </row>
    <row r="237" spans="1:57" ht="15.5" outlineLevel="2" x14ac:dyDescent="0.25">
      <c r="A237" s="1453">
        <v>44</v>
      </c>
      <c r="B237" s="1461" t="s">
        <v>1825</v>
      </c>
      <c r="C237" s="1493" t="s">
        <v>937</v>
      </c>
      <c r="D237" s="1453" t="s">
        <v>932</v>
      </c>
      <c r="E237" s="1494"/>
      <c r="F237" s="1332"/>
      <c r="G237" s="1558"/>
      <c r="H237" s="1558"/>
      <c r="I237" s="1327"/>
      <c r="J237" s="1328"/>
      <c r="K237" s="1329"/>
      <c r="L237" s="1330"/>
      <c r="M237" s="1330"/>
      <c r="N237" s="1366">
        <v>44225</v>
      </c>
      <c r="O237" s="1328"/>
      <c r="P237" s="1495"/>
      <c r="Q237" s="1560"/>
      <c r="R237" s="1564">
        <v>5.4766160000000001E-2</v>
      </c>
      <c r="S237" s="1560"/>
      <c r="T237" s="1489">
        <f t="shared" si="21"/>
        <v>5.4766160000000001E-2</v>
      </c>
      <c r="U237" s="1496"/>
      <c r="V237" s="1496"/>
      <c r="W237" s="1496"/>
      <c r="X237" s="1496"/>
      <c r="Y237" s="1496"/>
      <c r="Z237" s="1496"/>
      <c r="AA237" s="1496"/>
      <c r="AB237" s="1496"/>
      <c r="AC237" s="1497"/>
      <c r="AD237" s="1561"/>
      <c r="AE237" s="1561">
        <v>1</v>
      </c>
      <c r="AF237" s="1561"/>
      <c r="AG237" s="1492"/>
      <c r="AH237" s="1492"/>
      <c r="AI237" s="1492"/>
      <c r="AJ237" s="1492"/>
      <c r="AK237" s="1492"/>
      <c r="AL237" s="1492"/>
      <c r="AM237" s="1492"/>
      <c r="AN237" s="1492"/>
      <c r="AO237" s="1495"/>
      <c r="AP237" s="1495"/>
      <c r="AQ237" s="1495">
        <v>5.4766160000000001E-2</v>
      </c>
      <c r="AR237" s="1495"/>
      <c r="AS237" s="1489">
        <f t="shared" si="22"/>
        <v>5.4766160000000001E-2</v>
      </c>
      <c r="AT237" s="1495"/>
      <c r="AU237" s="1495"/>
      <c r="AV237" s="1495"/>
      <c r="AW237" s="1495"/>
      <c r="AX237" s="1495"/>
      <c r="AY237" s="1495"/>
      <c r="AZ237" s="1495"/>
      <c r="BA237" s="1495"/>
      <c r="BB237" s="1495"/>
      <c r="BC237" s="1331"/>
      <c r="BD237" s="1562"/>
      <c r="BE237" s="1325"/>
    </row>
    <row r="238" spans="1:57" ht="29" outlineLevel="2" x14ac:dyDescent="0.25">
      <c r="A238" s="1453">
        <v>45</v>
      </c>
      <c r="B238" s="1461" t="s">
        <v>1826</v>
      </c>
      <c r="C238" s="1493" t="s">
        <v>937</v>
      </c>
      <c r="D238" s="1453" t="s">
        <v>932</v>
      </c>
      <c r="E238" s="1494"/>
      <c r="F238" s="1332"/>
      <c r="G238" s="1558"/>
      <c r="H238" s="1558"/>
      <c r="I238" s="1327"/>
      <c r="J238" s="1328"/>
      <c r="K238" s="1329"/>
      <c r="L238" s="1330"/>
      <c r="M238" s="1330"/>
      <c r="N238" s="1366">
        <v>44286</v>
      </c>
      <c r="O238" s="1328"/>
      <c r="P238" s="1495"/>
      <c r="Q238" s="1560"/>
      <c r="R238" s="1564">
        <v>3.6888450000000001E-3</v>
      </c>
      <c r="S238" s="1560"/>
      <c r="T238" s="1489">
        <f t="shared" si="21"/>
        <v>3.6888450000000001E-3</v>
      </c>
      <c r="U238" s="1496"/>
      <c r="V238" s="1496"/>
      <c r="W238" s="1496"/>
      <c r="X238" s="1496"/>
      <c r="Y238" s="1496"/>
      <c r="Z238" s="1496"/>
      <c r="AA238" s="1496"/>
      <c r="AB238" s="1496"/>
      <c r="AC238" s="1497"/>
      <c r="AD238" s="1561"/>
      <c r="AE238" s="1561">
        <v>1</v>
      </c>
      <c r="AF238" s="1561"/>
      <c r="AG238" s="1492"/>
      <c r="AH238" s="1492"/>
      <c r="AI238" s="1492"/>
      <c r="AJ238" s="1492"/>
      <c r="AK238" s="1492"/>
      <c r="AL238" s="1492"/>
      <c r="AM238" s="1492"/>
      <c r="AN238" s="1492"/>
      <c r="AO238" s="1495"/>
      <c r="AP238" s="1495"/>
      <c r="AQ238" s="1495">
        <v>3.6888450000000001E-3</v>
      </c>
      <c r="AR238" s="1495"/>
      <c r="AS238" s="1489">
        <f t="shared" si="22"/>
        <v>3.6888450000000001E-3</v>
      </c>
      <c r="AT238" s="1495"/>
      <c r="AU238" s="1495"/>
      <c r="AV238" s="1495"/>
      <c r="AW238" s="1495"/>
      <c r="AX238" s="1495"/>
      <c r="AY238" s="1495"/>
      <c r="AZ238" s="1495"/>
      <c r="BA238" s="1495"/>
      <c r="BB238" s="1495"/>
      <c r="BC238" s="1331"/>
      <c r="BD238" s="1562"/>
      <c r="BE238" s="1325"/>
    </row>
    <row r="239" spans="1:57" ht="15.5" outlineLevel="2" x14ac:dyDescent="0.25">
      <c r="A239" s="1453">
        <v>46</v>
      </c>
      <c r="B239" s="1461" t="s">
        <v>1827</v>
      </c>
      <c r="C239" s="1493" t="s">
        <v>937</v>
      </c>
      <c r="D239" s="1453" t="s">
        <v>932</v>
      </c>
      <c r="E239" s="1494"/>
      <c r="F239" s="1332"/>
      <c r="G239" s="1558"/>
      <c r="H239" s="1558"/>
      <c r="I239" s="1327"/>
      <c r="J239" s="1328"/>
      <c r="K239" s="1329"/>
      <c r="L239" s="1330"/>
      <c r="M239" s="1330"/>
      <c r="N239" s="1366">
        <v>44351</v>
      </c>
      <c r="O239" s="1328"/>
      <c r="P239" s="1495"/>
      <c r="Q239" s="1560"/>
      <c r="R239" s="1564"/>
      <c r="S239" s="1564">
        <v>5.7599900000000004E-3</v>
      </c>
      <c r="T239" s="1489">
        <f t="shared" si="21"/>
        <v>5.7599900000000004E-3</v>
      </c>
      <c r="U239" s="1496"/>
      <c r="V239" s="1496"/>
      <c r="W239" s="1496"/>
      <c r="X239" s="1496"/>
      <c r="Y239" s="1496"/>
      <c r="Z239" s="1496"/>
      <c r="AA239" s="1496"/>
      <c r="AB239" s="1496"/>
      <c r="AC239" s="1497"/>
      <c r="AD239" s="1561"/>
      <c r="AE239" s="1561"/>
      <c r="AF239" s="1561">
        <v>1</v>
      </c>
      <c r="AG239" s="1492"/>
      <c r="AH239" s="1492"/>
      <c r="AI239" s="1492"/>
      <c r="AJ239" s="1492"/>
      <c r="AK239" s="1492"/>
      <c r="AL239" s="1492"/>
      <c r="AM239" s="1492"/>
      <c r="AN239" s="1492"/>
      <c r="AO239" s="1495"/>
      <c r="AP239" s="1495"/>
      <c r="AQ239" s="1495"/>
      <c r="AR239" s="1495">
        <v>5.7599900000000004E-3</v>
      </c>
      <c r="AS239" s="1489">
        <f t="shared" si="22"/>
        <v>5.7599900000000004E-3</v>
      </c>
      <c r="AT239" s="1495"/>
      <c r="AU239" s="1495"/>
      <c r="AV239" s="1495"/>
      <c r="AW239" s="1495"/>
      <c r="AX239" s="1495"/>
      <c r="AY239" s="1495"/>
      <c r="AZ239" s="1495"/>
      <c r="BA239" s="1495"/>
      <c r="BB239" s="1495"/>
      <c r="BC239" s="1331"/>
      <c r="BD239" s="1562"/>
      <c r="BE239" s="1325"/>
    </row>
    <row r="240" spans="1:57" ht="29" outlineLevel="2" x14ac:dyDescent="0.25">
      <c r="A240" s="1453">
        <v>47</v>
      </c>
      <c r="B240" s="1461" t="s">
        <v>1828</v>
      </c>
      <c r="C240" s="1493" t="s">
        <v>937</v>
      </c>
      <c r="D240" s="1453" t="s">
        <v>932</v>
      </c>
      <c r="E240" s="1494"/>
      <c r="F240" s="1332"/>
      <c r="G240" s="1558"/>
      <c r="H240" s="1558"/>
      <c r="I240" s="1327"/>
      <c r="J240" s="1328"/>
      <c r="K240" s="1329"/>
      <c r="L240" s="1330"/>
      <c r="M240" s="1330"/>
      <c r="N240" s="1366">
        <v>44331</v>
      </c>
      <c r="O240" s="1328"/>
      <c r="P240" s="1495"/>
      <c r="Q240" s="1560"/>
      <c r="R240" s="1564"/>
      <c r="S240" s="1564">
        <v>1.1658399999999999E-2</v>
      </c>
      <c r="T240" s="1489">
        <f t="shared" si="21"/>
        <v>1.1658399999999999E-2</v>
      </c>
      <c r="U240" s="1496"/>
      <c r="V240" s="1496"/>
      <c r="W240" s="1496"/>
      <c r="X240" s="1496"/>
      <c r="Y240" s="1496"/>
      <c r="Z240" s="1496"/>
      <c r="AA240" s="1496"/>
      <c r="AB240" s="1496"/>
      <c r="AC240" s="1497"/>
      <c r="AD240" s="1561"/>
      <c r="AE240" s="1561"/>
      <c r="AF240" s="1561">
        <v>1</v>
      </c>
      <c r="AG240" s="1492"/>
      <c r="AH240" s="1492"/>
      <c r="AI240" s="1492"/>
      <c r="AJ240" s="1492"/>
      <c r="AK240" s="1492"/>
      <c r="AL240" s="1492"/>
      <c r="AM240" s="1492"/>
      <c r="AN240" s="1492"/>
      <c r="AO240" s="1495"/>
      <c r="AP240" s="1495"/>
      <c r="AQ240" s="1495"/>
      <c r="AR240" s="1495">
        <v>1.1658399999999999E-2</v>
      </c>
      <c r="AS240" s="1489">
        <f t="shared" si="22"/>
        <v>1.1658399999999999E-2</v>
      </c>
      <c r="AT240" s="1495"/>
      <c r="AU240" s="1495"/>
      <c r="AV240" s="1495"/>
      <c r="AW240" s="1495"/>
      <c r="AX240" s="1495"/>
      <c r="AY240" s="1495"/>
      <c r="AZ240" s="1495"/>
      <c r="BA240" s="1495"/>
      <c r="BB240" s="1495"/>
      <c r="BC240" s="1331"/>
      <c r="BD240" s="1562"/>
      <c r="BE240" s="1325"/>
    </row>
    <row r="241" spans="1:59" ht="29" outlineLevel="2" x14ac:dyDescent="0.25">
      <c r="A241" s="1453">
        <v>48</v>
      </c>
      <c r="B241" s="1461" t="s">
        <v>1829</v>
      </c>
      <c r="C241" s="1493" t="s">
        <v>937</v>
      </c>
      <c r="D241" s="1453" t="s">
        <v>932</v>
      </c>
      <c r="E241" s="1494"/>
      <c r="F241" s="1332"/>
      <c r="G241" s="1558"/>
      <c r="H241" s="1558"/>
      <c r="I241" s="1327"/>
      <c r="J241" s="1328"/>
      <c r="K241" s="1329"/>
      <c r="L241" s="1330"/>
      <c r="M241" s="1330"/>
      <c r="N241" s="1366">
        <v>44298</v>
      </c>
      <c r="O241" s="1328"/>
      <c r="P241" s="1495"/>
      <c r="Q241" s="1560"/>
      <c r="R241" s="1564"/>
      <c r="S241" s="1564">
        <v>6.1642240000000003E-3</v>
      </c>
      <c r="T241" s="1489">
        <f t="shared" si="21"/>
        <v>6.1642240000000003E-3</v>
      </c>
      <c r="U241" s="1496"/>
      <c r="V241" s="1496"/>
      <c r="W241" s="1496"/>
      <c r="X241" s="1496"/>
      <c r="Y241" s="1496"/>
      <c r="Z241" s="1496"/>
      <c r="AA241" s="1496"/>
      <c r="AB241" s="1496"/>
      <c r="AC241" s="1497"/>
      <c r="AD241" s="1561"/>
      <c r="AE241" s="1561"/>
      <c r="AF241" s="1561">
        <v>1</v>
      </c>
      <c r="AG241" s="1492"/>
      <c r="AH241" s="1492"/>
      <c r="AI241" s="1492"/>
      <c r="AJ241" s="1492"/>
      <c r="AK241" s="1492"/>
      <c r="AL241" s="1492"/>
      <c r="AM241" s="1492"/>
      <c r="AN241" s="1492"/>
      <c r="AO241" s="1495"/>
      <c r="AP241" s="1495"/>
      <c r="AQ241" s="1495"/>
      <c r="AR241" s="1495">
        <v>6.1642240000000003E-3</v>
      </c>
      <c r="AS241" s="1489">
        <f t="shared" si="22"/>
        <v>6.1642240000000003E-3</v>
      </c>
      <c r="AT241" s="1495"/>
      <c r="AU241" s="1495"/>
      <c r="AV241" s="1495"/>
      <c r="AW241" s="1495"/>
      <c r="AX241" s="1495"/>
      <c r="AY241" s="1495"/>
      <c r="AZ241" s="1495"/>
      <c r="BA241" s="1495"/>
      <c r="BB241" s="1495"/>
      <c r="BC241" s="1331"/>
      <c r="BD241" s="1562"/>
      <c r="BE241" s="1325"/>
    </row>
    <row r="242" spans="1:59" ht="15.5" outlineLevel="2" x14ac:dyDescent="0.25">
      <c r="A242" s="1453">
        <v>49</v>
      </c>
      <c r="B242" s="1461" t="s">
        <v>1830</v>
      </c>
      <c r="C242" s="1493" t="s">
        <v>937</v>
      </c>
      <c r="D242" s="1453" t="s">
        <v>932</v>
      </c>
      <c r="E242" s="1494"/>
      <c r="F242" s="1332"/>
      <c r="G242" s="1558"/>
      <c r="H242" s="1558"/>
      <c r="I242" s="1327"/>
      <c r="J242" s="1328"/>
      <c r="K242" s="1329"/>
      <c r="L242" s="1330"/>
      <c r="M242" s="1330"/>
      <c r="N242" s="1366">
        <v>44306</v>
      </c>
      <c r="O242" s="1328"/>
      <c r="P242" s="1495"/>
      <c r="Q242" s="1560"/>
      <c r="R242" s="1564"/>
      <c r="S242" s="1564">
        <v>2.2499886E-2</v>
      </c>
      <c r="T242" s="1489">
        <f t="shared" si="21"/>
        <v>2.2499886E-2</v>
      </c>
      <c r="U242" s="1496"/>
      <c r="V242" s="1496"/>
      <c r="W242" s="1496"/>
      <c r="X242" s="1496"/>
      <c r="Y242" s="1496"/>
      <c r="Z242" s="1496"/>
      <c r="AA242" s="1496"/>
      <c r="AB242" s="1496"/>
      <c r="AC242" s="1497"/>
      <c r="AD242" s="1561"/>
      <c r="AE242" s="1561"/>
      <c r="AF242" s="1561">
        <v>1</v>
      </c>
      <c r="AG242" s="1492"/>
      <c r="AH242" s="1492"/>
      <c r="AI242" s="1492"/>
      <c r="AJ242" s="1492"/>
      <c r="AK242" s="1492"/>
      <c r="AL242" s="1492"/>
      <c r="AM242" s="1492"/>
      <c r="AN242" s="1492"/>
      <c r="AO242" s="1495"/>
      <c r="AP242" s="1495"/>
      <c r="AQ242" s="1495"/>
      <c r="AR242" s="1495">
        <v>2.2499886E-2</v>
      </c>
      <c r="AS242" s="1489">
        <f t="shared" si="22"/>
        <v>2.2499886E-2</v>
      </c>
      <c r="AT242" s="1495"/>
      <c r="AU242" s="1495"/>
      <c r="AV242" s="1495"/>
      <c r="AW242" s="1495"/>
      <c r="AX242" s="1495"/>
      <c r="AY242" s="1495"/>
      <c r="AZ242" s="1495"/>
      <c r="BA242" s="1495"/>
      <c r="BB242" s="1495"/>
      <c r="BC242" s="1331"/>
      <c r="BD242" s="1562"/>
      <c r="BE242" s="1325"/>
    </row>
    <row r="243" spans="1:59" ht="15.5" outlineLevel="2" x14ac:dyDescent="0.25">
      <c r="A243" s="1453">
        <v>50</v>
      </c>
      <c r="B243" s="1461" t="s">
        <v>1831</v>
      </c>
      <c r="C243" s="1493" t="s">
        <v>937</v>
      </c>
      <c r="D243" s="1453" t="s">
        <v>932</v>
      </c>
      <c r="E243" s="1494"/>
      <c r="F243" s="1332"/>
      <c r="G243" s="1558"/>
      <c r="H243" s="1558"/>
      <c r="I243" s="1327"/>
      <c r="J243" s="1328"/>
      <c r="K243" s="1329"/>
      <c r="L243" s="1330"/>
      <c r="M243" s="1330"/>
      <c r="N243" s="1366">
        <v>44358</v>
      </c>
      <c r="O243" s="1328"/>
      <c r="P243" s="1495"/>
      <c r="Q243" s="1560"/>
      <c r="R243" s="1564"/>
      <c r="S243" s="1564">
        <v>2.47E-3</v>
      </c>
      <c r="T243" s="1489">
        <f t="shared" si="21"/>
        <v>2.47E-3</v>
      </c>
      <c r="U243" s="1496"/>
      <c r="V243" s="1496"/>
      <c r="W243" s="1496"/>
      <c r="X243" s="1496"/>
      <c r="Y243" s="1496"/>
      <c r="Z243" s="1496"/>
      <c r="AA243" s="1496"/>
      <c r="AB243" s="1496"/>
      <c r="AC243" s="1497"/>
      <c r="AD243" s="1561"/>
      <c r="AE243" s="1561"/>
      <c r="AF243" s="1561">
        <v>1</v>
      </c>
      <c r="AG243" s="1492"/>
      <c r="AH243" s="1492"/>
      <c r="AI243" s="1492"/>
      <c r="AJ243" s="1492"/>
      <c r="AK243" s="1492"/>
      <c r="AL243" s="1492"/>
      <c r="AM243" s="1492"/>
      <c r="AN243" s="1492"/>
      <c r="AO243" s="1495"/>
      <c r="AP243" s="1495"/>
      <c r="AQ243" s="1495"/>
      <c r="AR243" s="1495">
        <v>2.47E-3</v>
      </c>
      <c r="AS243" s="1489">
        <f t="shared" si="22"/>
        <v>2.47E-3</v>
      </c>
      <c r="AT243" s="1495"/>
      <c r="AU243" s="1495"/>
      <c r="AV243" s="1495"/>
      <c r="AW243" s="1495"/>
      <c r="AX243" s="1495"/>
      <c r="AY243" s="1495"/>
      <c r="AZ243" s="1495"/>
      <c r="BA243" s="1495"/>
      <c r="BB243" s="1495"/>
      <c r="BC243" s="1331"/>
      <c r="BD243" s="1562"/>
      <c r="BE243" s="1325"/>
    </row>
    <row r="244" spans="1:59" ht="15.5" outlineLevel="2" x14ac:dyDescent="0.25">
      <c r="A244" s="1453">
        <v>51</v>
      </c>
      <c r="B244" s="1461" t="s">
        <v>1832</v>
      </c>
      <c r="C244" s="1493" t="s">
        <v>937</v>
      </c>
      <c r="D244" s="1453" t="s">
        <v>932</v>
      </c>
      <c r="E244" s="1494"/>
      <c r="F244" s="1332"/>
      <c r="G244" s="1558"/>
      <c r="H244" s="1558"/>
      <c r="I244" s="1327"/>
      <c r="J244" s="1328"/>
      <c r="K244" s="1329"/>
      <c r="L244" s="1330"/>
      <c r="M244" s="1330"/>
      <c r="N244" s="1366">
        <v>44330</v>
      </c>
      <c r="O244" s="1328"/>
      <c r="P244" s="1495"/>
      <c r="Q244" s="1560"/>
      <c r="R244" s="1564"/>
      <c r="S244" s="1564">
        <v>5.6866996000000003E-2</v>
      </c>
      <c r="T244" s="1489">
        <f t="shared" si="21"/>
        <v>5.6866996000000003E-2</v>
      </c>
      <c r="U244" s="1496"/>
      <c r="V244" s="1496"/>
      <c r="W244" s="1496"/>
      <c r="X244" s="1496"/>
      <c r="Y244" s="1496"/>
      <c r="Z244" s="1496"/>
      <c r="AA244" s="1496"/>
      <c r="AB244" s="1496"/>
      <c r="AC244" s="1497"/>
      <c r="AD244" s="1561"/>
      <c r="AE244" s="1561"/>
      <c r="AF244" s="1561">
        <v>1</v>
      </c>
      <c r="AG244" s="1492"/>
      <c r="AH244" s="1492"/>
      <c r="AI244" s="1492"/>
      <c r="AJ244" s="1492"/>
      <c r="AK244" s="1492"/>
      <c r="AL244" s="1492"/>
      <c r="AM244" s="1492"/>
      <c r="AN244" s="1492"/>
      <c r="AO244" s="1495"/>
      <c r="AP244" s="1495"/>
      <c r="AQ244" s="1495"/>
      <c r="AR244" s="1495">
        <v>5.6866996000000003E-2</v>
      </c>
      <c r="AS244" s="1489">
        <f t="shared" si="22"/>
        <v>5.6866996000000003E-2</v>
      </c>
      <c r="AT244" s="1495"/>
      <c r="AU244" s="1495"/>
      <c r="AV244" s="1495"/>
      <c r="AW244" s="1495"/>
      <c r="AX244" s="1495"/>
      <c r="AY244" s="1495"/>
      <c r="AZ244" s="1495"/>
      <c r="BA244" s="1495"/>
      <c r="BB244" s="1495"/>
      <c r="BC244" s="1331"/>
      <c r="BD244" s="1562"/>
      <c r="BE244" s="1325"/>
    </row>
    <row r="245" spans="1:59" ht="29" outlineLevel="2" x14ac:dyDescent="0.25">
      <c r="A245" s="1453">
        <v>52</v>
      </c>
      <c r="B245" s="1461" t="s">
        <v>1833</v>
      </c>
      <c r="C245" s="1493" t="s">
        <v>937</v>
      </c>
      <c r="D245" s="1453" t="s">
        <v>932</v>
      </c>
      <c r="E245" s="1494"/>
      <c r="F245" s="1332"/>
      <c r="G245" s="1558"/>
      <c r="H245" s="1558"/>
      <c r="I245" s="1327"/>
      <c r="J245" s="1328"/>
      <c r="K245" s="1329"/>
      <c r="L245" s="1330"/>
      <c r="M245" s="1330"/>
      <c r="N245" s="1366">
        <v>44610</v>
      </c>
      <c r="O245" s="1328"/>
      <c r="P245" s="1495"/>
      <c r="Q245" s="1560"/>
      <c r="R245" s="1564"/>
      <c r="S245" s="1564">
        <v>2.1300003000000001E-2</v>
      </c>
      <c r="T245" s="1489">
        <f t="shared" si="21"/>
        <v>2.1300003000000001E-2</v>
      </c>
      <c r="U245" s="1496"/>
      <c r="V245" s="1496"/>
      <c r="W245" s="1496"/>
      <c r="X245" s="1496"/>
      <c r="Y245" s="1496"/>
      <c r="Z245" s="1496"/>
      <c r="AA245" s="1496"/>
      <c r="AB245" s="1496"/>
      <c r="AC245" s="1497"/>
      <c r="AD245" s="1561"/>
      <c r="AE245" s="1561"/>
      <c r="AF245" s="1561">
        <v>1</v>
      </c>
      <c r="AG245" s="1492"/>
      <c r="AH245" s="1492"/>
      <c r="AI245" s="1492"/>
      <c r="AJ245" s="1492"/>
      <c r="AK245" s="1492"/>
      <c r="AL245" s="1492"/>
      <c r="AM245" s="1492"/>
      <c r="AN245" s="1492"/>
      <c r="AO245" s="1495"/>
      <c r="AP245" s="1495"/>
      <c r="AQ245" s="1495"/>
      <c r="AR245" s="1495">
        <v>2.1300003000000001E-2</v>
      </c>
      <c r="AS245" s="1489">
        <f t="shared" si="22"/>
        <v>2.1300003000000001E-2</v>
      </c>
      <c r="AT245" s="1495"/>
      <c r="AU245" s="1495"/>
      <c r="AV245" s="1495"/>
      <c r="AW245" s="1495"/>
      <c r="AX245" s="1495"/>
      <c r="AY245" s="1495"/>
      <c r="AZ245" s="1495"/>
      <c r="BA245" s="1495"/>
      <c r="BB245" s="1495"/>
      <c r="BC245" s="1331"/>
      <c r="BD245" s="1562"/>
      <c r="BE245" s="1325"/>
    </row>
    <row r="246" spans="1:59" ht="15.5" outlineLevel="2" x14ac:dyDescent="0.25">
      <c r="A246" s="1453">
        <v>53</v>
      </c>
      <c r="B246" s="1461" t="s">
        <v>1834</v>
      </c>
      <c r="C246" s="1493" t="s">
        <v>937</v>
      </c>
      <c r="D246" s="1453" t="s">
        <v>932</v>
      </c>
      <c r="E246" s="1494"/>
      <c r="F246" s="1332"/>
      <c r="G246" s="1558"/>
      <c r="H246" s="1558"/>
      <c r="I246" s="1327"/>
      <c r="J246" s="1328"/>
      <c r="K246" s="1329"/>
      <c r="L246" s="1330"/>
      <c r="M246" s="1330"/>
      <c r="N246" s="1366">
        <v>44594</v>
      </c>
      <c r="O246" s="1328"/>
      <c r="P246" s="1495"/>
      <c r="Q246" s="1560"/>
      <c r="R246" s="1564"/>
      <c r="S246" s="1564">
        <v>6.9999959999999996E-3</v>
      </c>
      <c r="T246" s="1489">
        <f t="shared" si="21"/>
        <v>6.9999959999999996E-3</v>
      </c>
      <c r="U246" s="1496"/>
      <c r="V246" s="1496"/>
      <c r="W246" s="1496"/>
      <c r="X246" s="1496"/>
      <c r="Y246" s="1496"/>
      <c r="Z246" s="1496"/>
      <c r="AA246" s="1496"/>
      <c r="AB246" s="1496"/>
      <c r="AC246" s="1497"/>
      <c r="AD246" s="1561"/>
      <c r="AE246" s="1561"/>
      <c r="AF246" s="1561">
        <v>1</v>
      </c>
      <c r="AG246" s="1492"/>
      <c r="AH246" s="1492"/>
      <c r="AI246" s="1492"/>
      <c r="AJ246" s="1492"/>
      <c r="AK246" s="1492"/>
      <c r="AL246" s="1492"/>
      <c r="AM246" s="1492"/>
      <c r="AN246" s="1492"/>
      <c r="AO246" s="1495"/>
      <c r="AP246" s="1495"/>
      <c r="AQ246" s="1495"/>
      <c r="AR246" s="1495">
        <v>6.9999959999999996E-3</v>
      </c>
      <c r="AS246" s="1489">
        <f t="shared" si="22"/>
        <v>6.9999959999999996E-3</v>
      </c>
      <c r="AT246" s="1495"/>
      <c r="AU246" s="1495"/>
      <c r="AV246" s="1495"/>
      <c r="AW246" s="1495"/>
      <c r="AX246" s="1495"/>
      <c r="AY246" s="1495"/>
      <c r="AZ246" s="1495"/>
      <c r="BA246" s="1495"/>
      <c r="BB246" s="1495"/>
      <c r="BC246" s="1331"/>
      <c r="BD246" s="1562"/>
      <c r="BE246" s="1325"/>
    </row>
    <row r="247" spans="1:59" ht="15.5" outlineLevel="2" x14ac:dyDescent="0.25">
      <c r="A247" s="1453">
        <v>54</v>
      </c>
      <c r="B247" s="1461" t="s">
        <v>1835</v>
      </c>
      <c r="C247" s="1493" t="s">
        <v>937</v>
      </c>
      <c r="D247" s="1453" t="s">
        <v>932</v>
      </c>
      <c r="E247" s="1494"/>
      <c r="F247" s="1332"/>
      <c r="G247" s="1558"/>
      <c r="H247" s="1558"/>
      <c r="I247" s="1327"/>
      <c r="J247" s="1328"/>
      <c r="K247" s="1329"/>
      <c r="L247" s="1330"/>
      <c r="M247" s="1330"/>
      <c r="N247" s="1366">
        <v>44650</v>
      </c>
      <c r="O247" s="1328"/>
      <c r="P247" s="1495"/>
      <c r="Q247" s="1560"/>
      <c r="R247" s="1564"/>
      <c r="S247" s="1564">
        <v>1.9458199999999998E-2</v>
      </c>
      <c r="T247" s="1489">
        <f t="shared" si="21"/>
        <v>1.9458199999999998E-2</v>
      </c>
      <c r="U247" s="1496"/>
      <c r="V247" s="1496"/>
      <c r="W247" s="1496"/>
      <c r="X247" s="1496"/>
      <c r="Y247" s="1496"/>
      <c r="Z247" s="1496"/>
      <c r="AA247" s="1496"/>
      <c r="AB247" s="1496"/>
      <c r="AC247" s="1497"/>
      <c r="AD247" s="1561"/>
      <c r="AE247" s="1561"/>
      <c r="AF247" s="1561">
        <v>1</v>
      </c>
      <c r="AG247" s="1492"/>
      <c r="AH247" s="1492"/>
      <c r="AI247" s="1492"/>
      <c r="AJ247" s="1492"/>
      <c r="AK247" s="1492"/>
      <c r="AL247" s="1492"/>
      <c r="AM247" s="1492"/>
      <c r="AN247" s="1492"/>
      <c r="AO247" s="1495"/>
      <c r="AP247" s="1495"/>
      <c r="AQ247" s="1495"/>
      <c r="AR247" s="1495">
        <v>1.9458199999999998E-2</v>
      </c>
      <c r="AS247" s="1489">
        <f t="shared" si="22"/>
        <v>1.9458199999999998E-2</v>
      </c>
      <c r="AT247" s="1495"/>
      <c r="AU247" s="1495"/>
      <c r="AV247" s="1495"/>
      <c r="AW247" s="1495"/>
      <c r="AX247" s="1495"/>
      <c r="AY247" s="1495"/>
      <c r="AZ247" s="1495"/>
      <c r="BA247" s="1495"/>
      <c r="BB247" s="1495"/>
      <c r="BC247" s="1331"/>
      <c r="BD247" s="1562"/>
      <c r="BE247" s="1325"/>
    </row>
    <row r="248" spans="1:59" ht="15.5" outlineLevel="2" x14ac:dyDescent="0.25">
      <c r="A248" s="1453">
        <v>55</v>
      </c>
      <c r="B248" s="1461" t="s">
        <v>1836</v>
      </c>
      <c r="C248" s="1493" t="s">
        <v>937</v>
      </c>
      <c r="D248" s="1453" t="s">
        <v>932</v>
      </c>
      <c r="E248" s="1494"/>
      <c r="F248" s="1332"/>
      <c r="G248" s="1558"/>
      <c r="H248" s="1558"/>
      <c r="I248" s="1327"/>
      <c r="J248" s="1328"/>
      <c r="K248" s="1329"/>
      <c r="L248" s="1330"/>
      <c r="M248" s="1330"/>
      <c r="N248" s="1366">
        <v>44313</v>
      </c>
      <c r="O248" s="1328"/>
      <c r="P248" s="1495"/>
      <c r="Q248" s="1560"/>
      <c r="R248" s="1564"/>
      <c r="S248" s="1564">
        <v>1.0397990000000001E-3</v>
      </c>
      <c r="T248" s="1489">
        <f t="shared" si="21"/>
        <v>1.0397990000000001E-3</v>
      </c>
      <c r="U248" s="1496"/>
      <c r="V248" s="1496"/>
      <c r="W248" s="1496"/>
      <c r="X248" s="1496"/>
      <c r="Y248" s="1496"/>
      <c r="Z248" s="1496"/>
      <c r="AA248" s="1496"/>
      <c r="AB248" s="1496"/>
      <c r="AC248" s="1497"/>
      <c r="AD248" s="1561"/>
      <c r="AE248" s="1561"/>
      <c r="AF248" s="1561">
        <v>1</v>
      </c>
      <c r="AG248" s="1492"/>
      <c r="AH248" s="1492"/>
      <c r="AI248" s="1492"/>
      <c r="AJ248" s="1492"/>
      <c r="AK248" s="1492"/>
      <c r="AL248" s="1492"/>
      <c r="AM248" s="1492"/>
      <c r="AN248" s="1492"/>
      <c r="AO248" s="1495"/>
      <c r="AP248" s="1495"/>
      <c r="AQ248" s="1495"/>
      <c r="AR248" s="1495">
        <v>1.0397990000000001E-3</v>
      </c>
      <c r="AS248" s="1489">
        <f t="shared" si="22"/>
        <v>1.0397990000000001E-3</v>
      </c>
      <c r="AT248" s="1495"/>
      <c r="AU248" s="1495"/>
      <c r="AV248" s="1495"/>
      <c r="AW248" s="1495"/>
      <c r="AX248" s="1495"/>
      <c r="AY248" s="1495"/>
      <c r="AZ248" s="1495"/>
      <c r="BA248" s="1495"/>
      <c r="BB248" s="1495"/>
      <c r="BC248" s="1331"/>
      <c r="BD248" s="1562"/>
      <c r="BE248" s="1325"/>
    </row>
    <row r="249" spans="1:59" ht="43.5" outlineLevel="2" x14ac:dyDescent="0.25">
      <c r="A249" s="1457">
        <v>56</v>
      </c>
      <c r="B249" s="1565" t="s">
        <v>1837</v>
      </c>
      <c r="C249" s="1510" t="s">
        <v>937</v>
      </c>
      <c r="D249" s="1457"/>
      <c r="E249" s="1511"/>
      <c r="F249" s="1322"/>
      <c r="G249" s="1540"/>
      <c r="H249" s="1540"/>
      <c r="I249" s="1504"/>
      <c r="J249" s="1350"/>
      <c r="K249" s="1505"/>
      <c r="L249" s="1506"/>
      <c r="M249" s="1506"/>
      <c r="N249" s="1566"/>
      <c r="O249" s="1350"/>
      <c r="P249" s="1485"/>
      <c r="Q249" s="1567"/>
      <c r="R249" s="1568"/>
      <c r="S249" s="1568"/>
      <c r="T249" s="1503">
        <f t="shared" si="21"/>
        <v>0</v>
      </c>
      <c r="U249" s="1515"/>
      <c r="V249" s="1515"/>
      <c r="W249" s="1515">
        <v>0.92630000000000001</v>
      </c>
      <c r="X249" s="1515"/>
      <c r="Y249" s="1515"/>
      <c r="Z249" s="1515"/>
      <c r="AA249" s="1515"/>
      <c r="AB249" s="1515"/>
      <c r="AC249" s="1486"/>
      <c r="AD249" s="1487"/>
      <c r="AE249" s="1487"/>
      <c r="AF249" s="1487"/>
      <c r="AG249" s="1509"/>
      <c r="AH249" s="1509"/>
      <c r="AI249" s="1509"/>
      <c r="AJ249" s="1509"/>
      <c r="AK249" s="1509"/>
      <c r="AL249" s="1509"/>
      <c r="AM249" s="1509"/>
      <c r="AN249" s="1509"/>
      <c r="AO249" s="1485"/>
      <c r="AP249" s="1485"/>
      <c r="AQ249" s="1485"/>
      <c r="AR249" s="1485"/>
      <c r="AS249" s="1503">
        <f t="shared" si="22"/>
        <v>0</v>
      </c>
      <c r="AT249" s="1485"/>
      <c r="AU249" s="1485"/>
      <c r="AV249" s="1485">
        <v>0.92630000000000001</v>
      </c>
      <c r="AW249" s="1485"/>
      <c r="AX249" s="1485"/>
      <c r="AY249" s="1485"/>
      <c r="AZ249" s="1485"/>
      <c r="BA249" s="1485"/>
      <c r="BB249" s="1485"/>
      <c r="BC249" s="1324"/>
      <c r="BD249" s="1499"/>
      <c r="BE249" s="1325"/>
    </row>
    <row r="250" spans="1:59" ht="29" outlineLevel="2" x14ac:dyDescent="0.25">
      <c r="A250" s="1457">
        <v>57</v>
      </c>
      <c r="B250" s="1565" t="s">
        <v>1838</v>
      </c>
      <c r="C250" s="1510" t="s">
        <v>937</v>
      </c>
      <c r="D250" s="1457"/>
      <c r="E250" s="1511"/>
      <c r="F250" s="1322"/>
      <c r="G250" s="1540"/>
      <c r="H250" s="1540"/>
      <c r="I250" s="1504"/>
      <c r="J250" s="1350"/>
      <c r="K250" s="1505"/>
      <c r="L250" s="1506"/>
      <c r="M250" s="1506"/>
      <c r="N250" s="1566"/>
      <c r="O250" s="1350"/>
      <c r="P250" s="1485"/>
      <c r="Q250" s="1567"/>
      <c r="R250" s="1568"/>
      <c r="S250" s="1568"/>
      <c r="T250" s="1503">
        <f t="shared" si="21"/>
        <v>0</v>
      </c>
      <c r="U250" s="1515"/>
      <c r="V250" s="1515"/>
      <c r="W250" s="1515">
        <v>0.69004335000000006</v>
      </c>
      <c r="X250" s="1515"/>
      <c r="Y250" s="1515"/>
      <c r="Z250" s="1515"/>
      <c r="AA250" s="1515"/>
      <c r="AB250" s="1515"/>
      <c r="AC250" s="1486"/>
      <c r="AD250" s="1487"/>
      <c r="AE250" s="1487"/>
      <c r="AF250" s="1487"/>
      <c r="AG250" s="1509"/>
      <c r="AH250" s="1509"/>
      <c r="AI250" s="1509"/>
      <c r="AJ250" s="1509"/>
      <c r="AK250" s="1509"/>
      <c r="AL250" s="1509"/>
      <c r="AM250" s="1509"/>
      <c r="AN250" s="1509"/>
      <c r="AO250" s="1485"/>
      <c r="AP250" s="1485"/>
      <c r="AQ250" s="1485"/>
      <c r="AR250" s="1485"/>
      <c r="AS250" s="1503">
        <f t="shared" si="22"/>
        <v>0</v>
      </c>
      <c r="AT250" s="1485"/>
      <c r="AU250" s="1485"/>
      <c r="AV250" s="1485">
        <v>0.69004335000000006</v>
      </c>
      <c r="AW250" s="1485"/>
      <c r="AX250" s="1485"/>
      <c r="AY250" s="1485"/>
      <c r="AZ250" s="1485"/>
      <c r="BA250" s="1485"/>
      <c r="BB250" s="1485"/>
      <c r="BC250" s="1324"/>
      <c r="BD250" s="1499"/>
      <c r="BE250" s="1325"/>
    </row>
    <row r="251" spans="1:59" ht="29" outlineLevel="2" x14ac:dyDescent="0.25">
      <c r="A251" s="1457">
        <v>58</v>
      </c>
      <c r="B251" s="1565" t="s">
        <v>1839</v>
      </c>
      <c r="C251" s="1510" t="s">
        <v>937</v>
      </c>
      <c r="D251" s="1457"/>
      <c r="E251" s="1511"/>
      <c r="F251" s="1322"/>
      <c r="G251" s="1540"/>
      <c r="H251" s="1540"/>
      <c r="I251" s="1504"/>
      <c r="J251" s="1350"/>
      <c r="K251" s="1505"/>
      <c r="L251" s="1506"/>
      <c r="M251" s="1506"/>
      <c r="N251" s="1566"/>
      <c r="O251" s="1350"/>
      <c r="P251" s="1485"/>
      <c r="Q251" s="1567"/>
      <c r="R251" s="1568"/>
      <c r="S251" s="1568"/>
      <c r="T251" s="1503">
        <f t="shared" si="21"/>
        <v>0</v>
      </c>
      <c r="U251" s="1515"/>
      <c r="V251" s="1515"/>
      <c r="W251" s="1515">
        <v>1.0930340000000001</v>
      </c>
      <c r="X251" s="1515"/>
      <c r="Y251" s="1515"/>
      <c r="Z251" s="1515"/>
      <c r="AA251" s="1515"/>
      <c r="AB251" s="1515"/>
      <c r="AC251" s="1486"/>
      <c r="AD251" s="1487"/>
      <c r="AE251" s="1487"/>
      <c r="AF251" s="1487"/>
      <c r="AG251" s="1509"/>
      <c r="AH251" s="1509"/>
      <c r="AI251" s="1509"/>
      <c r="AJ251" s="1509"/>
      <c r="AK251" s="1509"/>
      <c r="AL251" s="1509"/>
      <c r="AM251" s="1509"/>
      <c r="AN251" s="1509"/>
      <c r="AO251" s="1485"/>
      <c r="AP251" s="1485"/>
      <c r="AQ251" s="1485"/>
      <c r="AR251" s="1485"/>
      <c r="AS251" s="1503">
        <f t="shared" si="22"/>
        <v>0</v>
      </c>
      <c r="AT251" s="1485"/>
      <c r="AU251" s="1485"/>
      <c r="AV251" s="1485">
        <v>1.0930340000000001</v>
      </c>
      <c r="AW251" s="1485"/>
      <c r="AX251" s="1485"/>
      <c r="AY251" s="1485"/>
      <c r="AZ251" s="1485"/>
      <c r="BA251" s="1485"/>
      <c r="BB251" s="1485"/>
      <c r="BC251" s="1324"/>
      <c r="BD251" s="1499"/>
      <c r="BE251" s="1325"/>
    </row>
    <row r="252" spans="1:59" ht="43.5" outlineLevel="2" x14ac:dyDescent="0.25">
      <c r="A252" s="1457">
        <v>59</v>
      </c>
      <c r="B252" s="1565" t="s">
        <v>1840</v>
      </c>
      <c r="C252" s="1510" t="s">
        <v>937</v>
      </c>
      <c r="D252" s="1457"/>
      <c r="E252" s="1511"/>
      <c r="F252" s="1322"/>
      <c r="G252" s="1540"/>
      <c r="H252" s="1540"/>
      <c r="I252" s="1504"/>
      <c r="J252" s="1350"/>
      <c r="K252" s="1505"/>
      <c r="L252" s="1506"/>
      <c r="M252" s="1506"/>
      <c r="N252" s="1566"/>
      <c r="O252" s="1350"/>
      <c r="P252" s="1485"/>
      <c r="Q252" s="1567"/>
      <c r="R252" s="1568"/>
      <c r="S252" s="1568"/>
      <c r="T252" s="1503">
        <f t="shared" si="21"/>
        <v>0</v>
      </c>
      <c r="U252" s="1515"/>
      <c r="V252" s="1515"/>
      <c r="W252" s="1515">
        <v>0.64239199999999996</v>
      </c>
      <c r="X252" s="1515"/>
      <c r="Y252" s="1515"/>
      <c r="Z252" s="1515"/>
      <c r="AA252" s="1515"/>
      <c r="AB252" s="1515"/>
      <c r="AC252" s="1486"/>
      <c r="AD252" s="1487"/>
      <c r="AE252" s="1487"/>
      <c r="AF252" s="1487"/>
      <c r="AG252" s="1509"/>
      <c r="AH252" s="1509"/>
      <c r="AI252" s="1509"/>
      <c r="AJ252" s="1509"/>
      <c r="AK252" s="1509"/>
      <c r="AL252" s="1509"/>
      <c r="AM252" s="1509"/>
      <c r="AN252" s="1509"/>
      <c r="AO252" s="1485"/>
      <c r="AP252" s="1485"/>
      <c r="AQ252" s="1485"/>
      <c r="AR252" s="1485"/>
      <c r="AS252" s="1503">
        <f t="shared" si="22"/>
        <v>0</v>
      </c>
      <c r="AT252" s="1485"/>
      <c r="AU252" s="1485"/>
      <c r="AV252" s="1485">
        <v>0.64239199999999996</v>
      </c>
      <c r="AW252" s="1485"/>
      <c r="AX252" s="1485"/>
      <c r="AY252" s="1485"/>
      <c r="AZ252" s="1485"/>
      <c r="BA252" s="1485"/>
      <c r="BB252" s="1485"/>
      <c r="BC252" s="1324"/>
      <c r="BD252" s="1499"/>
      <c r="BE252" s="1325"/>
    </row>
    <row r="253" spans="1:59" ht="43.5" outlineLevel="1" x14ac:dyDescent="0.25">
      <c r="A253" s="1457">
        <v>60</v>
      </c>
      <c r="B253" s="1569" t="s">
        <v>1841</v>
      </c>
      <c r="C253" s="1510"/>
      <c r="D253" s="1457"/>
      <c r="E253" s="1511"/>
      <c r="F253" s="1322"/>
      <c r="G253" s="1540"/>
      <c r="H253" s="1540"/>
      <c r="I253" s="1504"/>
      <c r="J253" s="1350"/>
      <c r="K253" s="1505"/>
      <c r="L253" s="1506"/>
      <c r="M253" s="1506"/>
      <c r="N253" s="1506">
        <v>44999</v>
      </c>
      <c r="O253" s="1350" t="s">
        <v>1842</v>
      </c>
      <c r="P253" s="1485"/>
      <c r="Q253" s="1567"/>
      <c r="R253" s="1568"/>
      <c r="S253" s="1568"/>
      <c r="T253" s="1503">
        <f t="shared" si="21"/>
        <v>0</v>
      </c>
      <c r="U253" s="1515">
        <v>1.4407729199999999</v>
      </c>
      <c r="V253" s="1515"/>
      <c r="W253" s="1515"/>
      <c r="X253" s="1515"/>
      <c r="Y253" s="1515"/>
      <c r="Z253" s="1515"/>
      <c r="AA253" s="1515"/>
      <c r="AB253" s="1515"/>
      <c r="AC253" s="1486"/>
      <c r="AD253" s="1487"/>
      <c r="AE253" s="1487"/>
      <c r="AF253" s="1487"/>
      <c r="AG253" s="1509">
        <v>1</v>
      </c>
      <c r="AH253" s="1509">
        <v>1</v>
      </c>
      <c r="AI253" s="1509"/>
      <c r="AJ253" s="1509"/>
      <c r="AK253" s="1509"/>
      <c r="AL253" s="1509"/>
      <c r="AM253" s="1509"/>
      <c r="AN253" s="1509"/>
      <c r="AO253" s="1485"/>
      <c r="AP253" s="1485"/>
      <c r="AQ253" s="1485"/>
      <c r="AR253" s="1485"/>
      <c r="AS253" s="1503">
        <f t="shared" si="22"/>
        <v>0</v>
      </c>
      <c r="AT253" s="1485">
        <v>1.4407729199999999</v>
      </c>
      <c r="AU253" s="1485"/>
      <c r="AV253" s="1485"/>
      <c r="AW253" s="1485"/>
      <c r="AX253" s="1485"/>
      <c r="AY253" s="1485"/>
      <c r="AZ253" s="1485"/>
      <c r="BA253" s="1485"/>
      <c r="BB253" s="1485"/>
      <c r="BC253" s="1324" t="s">
        <v>1843</v>
      </c>
      <c r="BD253" s="1499"/>
      <c r="BE253" s="1325"/>
      <c r="BF253" s="1325"/>
      <c r="BG253" s="1325"/>
    </row>
    <row r="254" spans="1:59" ht="43.5" outlineLevel="1" x14ac:dyDescent="0.25">
      <c r="A254" s="1457">
        <v>61</v>
      </c>
      <c r="B254" s="1569" t="s">
        <v>1844</v>
      </c>
      <c r="C254" s="1510"/>
      <c r="D254" s="1457"/>
      <c r="E254" s="1511"/>
      <c r="F254" s="1322"/>
      <c r="G254" s="1540"/>
      <c r="H254" s="1540"/>
      <c r="I254" s="1504"/>
      <c r="J254" s="1350"/>
      <c r="K254" s="1505"/>
      <c r="L254" s="1506"/>
      <c r="M254" s="1506"/>
      <c r="N254" s="1506">
        <v>45013</v>
      </c>
      <c r="O254" s="1350" t="s">
        <v>1845</v>
      </c>
      <c r="P254" s="1485"/>
      <c r="Q254" s="1567"/>
      <c r="R254" s="1568"/>
      <c r="S254" s="1568"/>
      <c r="T254" s="1503">
        <f t="shared" si="21"/>
        <v>0</v>
      </c>
      <c r="U254" s="1515">
        <v>0.85669474999999995</v>
      </c>
      <c r="V254" s="1515"/>
      <c r="W254" s="1515"/>
      <c r="X254" s="1515"/>
      <c r="Y254" s="1515"/>
      <c r="Z254" s="1515"/>
      <c r="AA254" s="1515"/>
      <c r="AB254" s="1515"/>
      <c r="AC254" s="1486"/>
      <c r="AD254" s="1487"/>
      <c r="AE254" s="1487"/>
      <c r="AF254" s="1487"/>
      <c r="AG254" s="1509">
        <v>1</v>
      </c>
      <c r="AH254" s="1509">
        <v>1</v>
      </c>
      <c r="AI254" s="1509"/>
      <c r="AJ254" s="1509"/>
      <c r="AK254" s="1509"/>
      <c r="AL254" s="1509"/>
      <c r="AM254" s="1509"/>
      <c r="AN254" s="1509"/>
      <c r="AO254" s="1485"/>
      <c r="AP254" s="1485"/>
      <c r="AQ254" s="1485"/>
      <c r="AR254" s="1485"/>
      <c r="AS254" s="1503">
        <f t="shared" si="22"/>
        <v>0</v>
      </c>
      <c r="AT254" s="1485">
        <v>0.85669474999999995</v>
      </c>
      <c r="AU254" s="1485"/>
      <c r="AV254" s="1485"/>
      <c r="AW254" s="1485"/>
      <c r="AX254" s="1485"/>
      <c r="AY254" s="1485"/>
      <c r="AZ254" s="1485"/>
      <c r="BA254" s="1485"/>
      <c r="BB254" s="1485"/>
      <c r="BC254" s="1324" t="s">
        <v>1846</v>
      </c>
      <c r="BD254" s="1499"/>
      <c r="BE254" s="1325"/>
      <c r="BF254" s="1325"/>
      <c r="BG254" s="1325"/>
    </row>
    <row r="255" spans="1:59" ht="46.5" outlineLevel="1" x14ac:dyDescent="0.25">
      <c r="A255" s="1457">
        <v>62</v>
      </c>
      <c r="B255" s="1569" t="s">
        <v>1847</v>
      </c>
      <c r="C255" s="1510"/>
      <c r="D255" s="1457"/>
      <c r="E255" s="1511"/>
      <c r="F255" s="1322"/>
      <c r="G255" s="1540"/>
      <c r="H255" s="1540"/>
      <c r="I255" s="1504"/>
      <c r="J255" s="1350"/>
      <c r="K255" s="1505"/>
      <c r="L255" s="1506"/>
      <c r="M255" s="1506"/>
      <c r="N255" s="1506">
        <v>44943</v>
      </c>
      <c r="O255" s="1350"/>
      <c r="P255" s="1485"/>
      <c r="Q255" s="1567"/>
      <c r="R255" s="1568"/>
      <c r="S255" s="1568"/>
      <c r="T255" s="1503">
        <f t="shared" si="21"/>
        <v>0</v>
      </c>
      <c r="U255" s="1515">
        <v>1.1328E-2</v>
      </c>
      <c r="V255" s="1515"/>
      <c r="W255" s="1515"/>
      <c r="X255" s="1515"/>
      <c r="Y255" s="1515"/>
      <c r="Z255" s="1515"/>
      <c r="AA255" s="1515"/>
      <c r="AB255" s="1515"/>
      <c r="AC255" s="1486"/>
      <c r="AD255" s="1487"/>
      <c r="AE255" s="1487"/>
      <c r="AF255" s="1487"/>
      <c r="AG255" s="1509">
        <v>1</v>
      </c>
      <c r="AH255" s="1509">
        <v>1</v>
      </c>
      <c r="AI255" s="1509"/>
      <c r="AJ255" s="1509"/>
      <c r="AK255" s="1509"/>
      <c r="AL255" s="1509"/>
      <c r="AM255" s="1509"/>
      <c r="AN255" s="1509"/>
      <c r="AO255" s="1485"/>
      <c r="AP255" s="1485"/>
      <c r="AQ255" s="1485"/>
      <c r="AR255" s="1485"/>
      <c r="AS255" s="1503">
        <f t="shared" si="22"/>
        <v>0</v>
      </c>
      <c r="AT255" s="1485">
        <v>1.1328E-2</v>
      </c>
      <c r="AU255" s="1485"/>
      <c r="AV255" s="1485"/>
      <c r="AW255" s="1485"/>
      <c r="AX255" s="1485"/>
      <c r="AY255" s="1485"/>
      <c r="AZ255" s="1485"/>
      <c r="BA255" s="1485"/>
      <c r="BB255" s="1485"/>
      <c r="BC255" s="1324" t="s">
        <v>1848</v>
      </c>
      <c r="BD255" s="1499"/>
      <c r="BE255" s="1325"/>
      <c r="BF255" s="1325"/>
      <c r="BG255" s="1325"/>
    </row>
    <row r="256" spans="1:59" ht="31" outlineLevel="1" x14ac:dyDescent="0.25">
      <c r="A256" s="1457">
        <v>63</v>
      </c>
      <c r="B256" s="1569" t="s">
        <v>1849</v>
      </c>
      <c r="C256" s="1510"/>
      <c r="D256" s="1457"/>
      <c r="E256" s="1511"/>
      <c r="F256" s="1322"/>
      <c r="G256" s="1540"/>
      <c r="H256" s="1540"/>
      <c r="I256" s="1504"/>
      <c r="J256" s="1350"/>
      <c r="K256" s="1505"/>
      <c r="L256" s="1506"/>
      <c r="M256" s="1506"/>
      <c r="N256" s="1506">
        <v>44695</v>
      </c>
      <c r="O256" s="1350"/>
      <c r="P256" s="1485"/>
      <c r="Q256" s="1567"/>
      <c r="R256" s="1568"/>
      <c r="S256" s="1568"/>
      <c r="T256" s="1503">
        <f t="shared" si="21"/>
        <v>0</v>
      </c>
      <c r="U256" s="1515">
        <v>9.3399999999999997E-2</v>
      </c>
      <c r="V256" s="1515"/>
      <c r="W256" s="1515"/>
      <c r="X256" s="1515"/>
      <c r="Y256" s="1515"/>
      <c r="Z256" s="1515"/>
      <c r="AA256" s="1515"/>
      <c r="AB256" s="1515"/>
      <c r="AC256" s="1486"/>
      <c r="AD256" s="1487"/>
      <c r="AE256" s="1487"/>
      <c r="AF256" s="1487"/>
      <c r="AG256" s="1509">
        <v>1</v>
      </c>
      <c r="AH256" s="1509">
        <v>1</v>
      </c>
      <c r="AI256" s="1509"/>
      <c r="AJ256" s="1509"/>
      <c r="AK256" s="1509"/>
      <c r="AL256" s="1509"/>
      <c r="AM256" s="1509"/>
      <c r="AN256" s="1509"/>
      <c r="AO256" s="1485"/>
      <c r="AP256" s="1485"/>
      <c r="AQ256" s="1485"/>
      <c r="AR256" s="1485"/>
      <c r="AS256" s="1503">
        <f t="shared" si="22"/>
        <v>0</v>
      </c>
      <c r="AT256" s="1485">
        <v>9.3399999999999997E-2</v>
      </c>
      <c r="AU256" s="1485"/>
      <c r="AV256" s="1485"/>
      <c r="AW256" s="1485"/>
      <c r="AX256" s="1485"/>
      <c r="AY256" s="1485"/>
      <c r="AZ256" s="1485"/>
      <c r="BA256" s="1485"/>
      <c r="BB256" s="1485"/>
      <c r="BC256" s="1324" t="s">
        <v>1850</v>
      </c>
      <c r="BD256" s="1499"/>
      <c r="BE256" s="1325"/>
      <c r="BF256" s="1325"/>
      <c r="BG256" s="1325"/>
    </row>
    <row r="257" spans="1:59" ht="15.5" outlineLevel="1" x14ac:dyDescent="0.25">
      <c r="A257" s="1457">
        <v>64</v>
      </c>
      <c r="B257" s="1569" t="s">
        <v>1851</v>
      </c>
      <c r="C257" s="1510"/>
      <c r="D257" s="1457"/>
      <c r="E257" s="1511"/>
      <c r="F257" s="1322"/>
      <c r="G257" s="1540"/>
      <c r="H257" s="1540"/>
      <c r="I257" s="1504"/>
      <c r="J257" s="1350"/>
      <c r="K257" s="1505"/>
      <c r="L257" s="1506"/>
      <c r="M257" s="1506"/>
      <c r="N257" s="1506">
        <v>44834</v>
      </c>
      <c r="O257" s="1350"/>
      <c r="P257" s="1485"/>
      <c r="Q257" s="1567"/>
      <c r="R257" s="1568"/>
      <c r="S257" s="1568"/>
      <c r="T257" s="1503">
        <f t="shared" si="21"/>
        <v>0</v>
      </c>
      <c r="U257" s="1516">
        <v>8.03E-4</v>
      </c>
      <c r="V257" s="1515"/>
      <c r="W257" s="1515"/>
      <c r="X257" s="1515"/>
      <c r="Y257" s="1515"/>
      <c r="Z257" s="1515"/>
      <c r="AA257" s="1515"/>
      <c r="AB257" s="1515"/>
      <c r="AC257" s="1486"/>
      <c r="AD257" s="1487"/>
      <c r="AE257" s="1487"/>
      <c r="AF257" s="1487"/>
      <c r="AG257" s="1509">
        <v>1</v>
      </c>
      <c r="AH257" s="1509">
        <v>1</v>
      </c>
      <c r="AI257" s="1509"/>
      <c r="AJ257" s="1509"/>
      <c r="AK257" s="1509"/>
      <c r="AL257" s="1509"/>
      <c r="AM257" s="1509"/>
      <c r="AN257" s="1509"/>
      <c r="AO257" s="1485"/>
      <c r="AP257" s="1485"/>
      <c r="AQ257" s="1485"/>
      <c r="AR257" s="1485"/>
      <c r="AS257" s="1503">
        <f t="shared" si="22"/>
        <v>0</v>
      </c>
      <c r="AT257" s="1570">
        <v>8.03E-4</v>
      </c>
      <c r="AU257" s="1485"/>
      <c r="AV257" s="1485"/>
      <c r="AW257" s="1485"/>
      <c r="AX257" s="1485"/>
      <c r="AY257" s="1485"/>
      <c r="AZ257" s="1485"/>
      <c r="BA257" s="1485"/>
      <c r="BB257" s="1485"/>
      <c r="BC257" s="1324" t="s">
        <v>1852</v>
      </c>
      <c r="BD257" s="1499"/>
      <c r="BE257" s="1325"/>
      <c r="BF257" s="1325"/>
      <c r="BG257" s="1325"/>
    </row>
    <row r="258" spans="1:59" ht="46.5" outlineLevel="1" x14ac:dyDescent="0.25">
      <c r="A258" s="1457">
        <v>65</v>
      </c>
      <c r="B258" s="1569" t="s">
        <v>1853</v>
      </c>
      <c r="C258" s="1510"/>
      <c r="D258" s="1457"/>
      <c r="E258" s="1511"/>
      <c r="F258" s="1322"/>
      <c r="G258" s="1540"/>
      <c r="H258" s="1540"/>
      <c r="I258" s="1504"/>
      <c r="J258" s="1350"/>
      <c r="K258" s="1505"/>
      <c r="L258" s="1506"/>
      <c r="M258" s="1506"/>
      <c r="N258" s="1506">
        <v>44991</v>
      </c>
      <c r="O258" s="1350"/>
      <c r="P258" s="1485"/>
      <c r="Q258" s="1567"/>
      <c r="R258" s="1568"/>
      <c r="S258" s="1568"/>
      <c r="T258" s="1503">
        <f t="shared" si="21"/>
        <v>0</v>
      </c>
      <c r="U258" s="1516">
        <v>2.8199999999999999E-2</v>
      </c>
      <c r="V258" s="1515"/>
      <c r="W258" s="1515"/>
      <c r="X258" s="1515"/>
      <c r="Y258" s="1515"/>
      <c r="Z258" s="1515"/>
      <c r="AA258" s="1515"/>
      <c r="AB258" s="1515"/>
      <c r="AC258" s="1486"/>
      <c r="AD258" s="1487"/>
      <c r="AE258" s="1487"/>
      <c r="AF258" s="1487"/>
      <c r="AG258" s="1509">
        <v>1</v>
      </c>
      <c r="AH258" s="1509">
        <v>1</v>
      </c>
      <c r="AI258" s="1509"/>
      <c r="AJ258" s="1509"/>
      <c r="AK258" s="1509"/>
      <c r="AL258" s="1509"/>
      <c r="AM258" s="1509"/>
      <c r="AN258" s="1509"/>
      <c r="AO258" s="1485"/>
      <c r="AP258" s="1485"/>
      <c r="AQ258" s="1485"/>
      <c r="AR258" s="1485"/>
      <c r="AS258" s="1503">
        <f t="shared" si="22"/>
        <v>0</v>
      </c>
      <c r="AT258" s="1570">
        <v>2.8199999999999999E-2</v>
      </c>
      <c r="AU258" s="1485"/>
      <c r="AV258" s="1485"/>
      <c r="AW258" s="1485"/>
      <c r="AX258" s="1485"/>
      <c r="AY258" s="1485"/>
      <c r="AZ258" s="1485"/>
      <c r="BA258" s="1485"/>
      <c r="BB258" s="1485"/>
      <c r="BC258" s="1324" t="s">
        <v>1854</v>
      </c>
      <c r="BD258" s="1499"/>
      <c r="BE258" s="1325"/>
      <c r="BF258" s="1325"/>
      <c r="BG258" s="1325"/>
    </row>
    <row r="259" spans="1:59" ht="15.5" outlineLevel="1" x14ac:dyDescent="0.25">
      <c r="A259" s="1457">
        <v>66</v>
      </c>
      <c r="B259" s="1569" t="s">
        <v>1855</v>
      </c>
      <c r="C259" s="1510"/>
      <c r="D259" s="1457"/>
      <c r="E259" s="1511"/>
      <c r="F259" s="1322"/>
      <c r="G259" s="1540"/>
      <c r="H259" s="1540"/>
      <c r="I259" s="1504"/>
      <c r="J259" s="1350"/>
      <c r="K259" s="1505"/>
      <c r="L259" s="1506"/>
      <c r="M259" s="1506"/>
      <c r="N259" s="1506">
        <v>44728</v>
      </c>
      <c r="O259" s="1350"/>
      <c r="P259" s="1485"/>
      <c r="Q259" s="1567"/>
      <c r="R259" s="1568"/>
      <c r="S259" s="1568"/>
      <c r="T259" s="1503">
        <f t="shared" si="21"/>
        <v>0</v>
      </c>
      <c r="U259" s="1516">
        <v>1.3998999999999999E-3</v>
      </c>
      <c r="V259" s="1515"/>
      <c r="W259" s="1515"/>
      <c r="X259" s="1515"/>
      <c r="Y259" s="1515"/>
      <c r="Z259" s="1515"/>
      <c r="AA259" s="1515"/>
      <c r="AB259" s="1515"/>
      <c r="AC259" s="1486"/>
      <c r="AD259" s="1487"/>
      <c r="AE259" s="1487"/>
      <c r="AF259" s="1487"/>
      <c r="AG259" s="1509">
        <v>1</v>
      </c>
      <c r="AH259" s="1509">
        <v>1</v>
      </c>
      <c r="AI259" s="1509"/>
      <c r="AJ259" s="1509"/>
      <c r="AK259" s="1509"/>
      <c r="AL259" s="1509"/>
      <c r="AM259" s="1509"/>
      <c r="AN259" s="1509"/>
      <c r="AO259" s="1485"/>
      <c r="AP259" s="1485"/>
      <c r="AQ259" s="1485"/>
      <c r="AR259" s="1485"/>
      <c r="AS259" s="1503">
        <f t="shared" si="22"/>
        <v>0</v>
      </c>
      <c r="AT259" s="1570">
        <v>1.3998999999999999E-3</v>
      </c>
      <c r="AU259" s="1485"/>
      <c r="AV259" s="1485"/>
      <c r="AW259" s="1485"/>
      <c r="AX259" s="1485"/>
      <c r="AY259" s="1485"/>
      <c r="AZ259" s="1485"/>
      <c r="BA259" s="1485"/>
      <c r="BB259" s="1485"/>
      <c r="BC259" s="1324" t="s">
        <v>1856</v>
      </c>
      <c r="BD259" s="1499"/>
      <c r="BE259" s="1325"/>
      <c r="BF259" s="1325"/>
      <c r="BG259" s="1325"/>
    </row>
    <row r="260" spans="1:59" ht="15.5" outlineLevel="1" x14ac:dyDescent="0.25">
      <c r="A260" s="1457">
        <v>67</v>
      </c>
      <c r="B260" s="1569" t="s">
        <v>1855</v>
      </c>
      <c r="C260" s="1510"/>
      <c r="D260" s="1457"/>
      <c r="E260" s="1511"/>
      <c r="F260" s="1322"/>
      <c r="G260" s="1540"/>
      <c r="H260" s="1540"/>
      <c r="I260" s="1504"/>
      <c r="J260" s="1350"/>
      <c r="K260" s="1505"/>
      <c r="L260" s="1506"/>
      <c r="M260" s="1506"/>
      <c r="N260" s="1506">
        <v>44760</v>
      </c>
      <c r="O260" s="1350"/>
      <c r="P260" s="1485"/>
      <c r="Q260" s="1567"/>
      <c r="R260" s="1568"/>
      <c r="S260" s="1568"/>
      <c r="T260" s="1503">
        <f t="shared" si="21"/>
        <v>0</v>
      </c>
      <c r="U260" s="1516">
        <v>1.3499E-3</v>
      </c>
      <c r="V260" s="1515"/>
      <c r="W260" s="1515"/>
      <c r="X260" s="1515"/>
      <c r="Y260" s="1515"/>
      <c r="Z260" s="1515"/>
      <c r="AA260" s="1515"/>
      <c r="AB260" s="1515"/>
      <c r="AC260" s="1486"/>
      <c r="AD260" s="1487"/>
      <c r="AE260" s="1487"/>
      <c r="AF260" s="1487"/>
      <c r="AG260" s="1509">
        <v>1</v>
      </c>
      <c r="AH260" s="1509">
        <v>1</v>
      </c>
      <c r="AI260" s="1509"/>
      <c r="AJ260" s="1509"/>
      <c r="AK260" s="1509"/>
      <c r="AL260" s="1509"/>
      <c r="AM260" s="1509"/>
      <c r="AN260" s="1509"/>
      <c r="AO260" s="1485"/>
      <c r="AP260" s="1485"/>
      <c r="AQ260" s="1485"/>
      <c r="AR260" s="1485"/>
      <c r="AS260" s="1503">
        <f t="shared" si="22"/>
        <v>0</v>
      </c>
      <c r="AT260" s="1570">
        <v>1.3499E-3</v>
      </c>
      <c r="AU260" s="1485"/>
      <c r="AV260" s="1485"/>
      <c r="AW260" s="1485"/>
      <c r="AX260" s="1485"/>
      <c r="AY260" s="1485"/>
      <c r="AZ260" s="1485"/>
      <c r="BA260" s="1485"/>
      <c r="BB260" s="1485"/>
      <c r="BC260" s="1324" t="s">
        <v>1857</v>
      </c>
      <c r="BD260" s="1499"/>
      <c r="BE260" s="1325"/>
      <c r="BF260" s="1325"/>
      <c r="BG260" s="1325"/>
    </row>
    <row r="261" spans="1:59" ht="15.5" outlineLevel="1" x14ac:dyDescent="0.25">
      <c r="A261" s="1457">
        <v>68</v>
      </c>
      <c r="B261" s="1569" t="s">
        <v>1855</v>
      </c>
      <c r="C261" s="1510"/>
      <c r="D261" s="1457"/>
      <c r="E261" s="1511"/>
      <c r="F261" s="1322"/>
      <c r="G261" s="1540"/>
      <c r="H261" s="1540"/>
      <c r="I261" s="1504"/>
      <c r="J261" s="1350"/>
      <c r="K261" s="1505"/>
      <c r="L261" s="1506"/>
      <c r="M261" s="1506"/>
      <c r="N261" s="1506">
        <v>44760</v>
      </c>
      <c r="O261" s="1350"/>
      <c r="P261" s="1485"/>
      <c r="Q261" s="1567"/>
      <c r="R261" s="1568"/>
      <c r="S261" s="1568"/>
      <c r="T261" s="1503">
        <f t="shared" si="21"/>
        <v>0</v>
      </c>
      <c r="U261" s="1516">
        <v>1.3499E-3</v>
      </c>
      <c r="V261" s="1515"/>
      <c r="W261" s="1515"/>
      <c r="X261" s="1515"/>
      <c r="Y261" s="1515"/>
      <c r="Z261" s="1515"/>
      <c r="AA261" s="1515"/>
      <c r="AB261" s="1515"/>
      <c r="AC261" s="1486"/>
      <c r="AD261" s="1487"/>
      <c r="AE261" s="1487"/>
      <c r="AF261" s="1487"/>
      <c r="AG261" s="1509">
        <v>1</v>
      </c>
      <c r="AH261" s="1509">
        <v>1</v>
      </c>
      <c r="AI261" s="1509"/>
      <c r="AJ261" s="1509"/>
      <c r="AK261" s="1509"/>
      <c r="AL261" s="1509"/>
      <c r="AM261" s="1509"/>
      <c r="AN261" s="1509"/>
      <c r="AO261" s="1485"/>
      <c r="AP261" s="1485"/>
      <c r="AQ261" s="1485"/>
      <c r="AR261" s="1485"/>
      <c r="AS261" s="1503">
        <f t="shared" si="22"/>
        <v>0</v>
      </c>
      <c r="AT261" s="1570">
        <v>1.3499E-3</v>
      </c>
      <c r="AU261" s="1485"/>
      <c r="AV261" s="1485"/>
      <c r="AW261" s="1485"/>
      <c r="AX261" s="1485"/>
      <c r="AY261" s="1485"/>
      <c r="AZ261" s="1485"/>
      <c r="BA261" s="1485"/>
      <c r="BB261" s="1485"/>
      <c r="BC261" s="1324" t="s">
        <v>1858</v>
      </c>
      <c r="BD261" s="1499"/>
      <c r="BE261" s="1325"/>
      <c r="BF261" s="1325"/>
      <c r="BG261" s="1325"/>
    </row>
    <row r="262" spans="1:59" ht="31" outlineLevel="1" x14ac:dyDescent="0.25">
      <c r="A262" s="1457">
        <v>69</v>
      </c>
      <c r="B262" s="1569" t="s">
        <v>1859</v>
      </c>
      <c r="C262" s="1510"/>
      <c r="D262" s="1457"/>
      <c r="E262" s="1511"/>
      <c r="F262" s="1322"/>
      <c r="G262" s="1540"/>
      <c r="H262" s="1540"/>
      <c r="I262" s="1504"/>
      <c r="J262" s="1350"/>
      <c r="K262" s="1505"/>
      <c r="L262" s="1506"/>
      <c r="M262" s="1506"/>
      <c r="N262" s="1506">
        <v>44929</v>
      </c>
      <c r="O262" s="1350"/>
      <c r="P262" s="1485"/>
      <c r="Q262" s="1567"/>
      <c r="R262" s="1568"/>
      <c r="S262" s="1568"/>
      <c r="T262" s="1503">
        <f t="shared" si="21"/>
        <v>0</v>
      </c>
      <c r="U262" s="1516">
        <v>5.1684000000000001E-3</v>
      </c>
      <c r="V262" s="1515"/>
      <c r="W262" s="1515"/>
      <c r="X262" s="1515"/>
      <c r="Y262" s="1515"/>
      <c r="Z262" s="1515"/>
      <c r="AA262" s="1515"/>
      <c r="AB262" s="1515"/>
      <c r="AC262" s="1486"/>
      <c r="AD262" s="1487"/>
      <c r="AE262" s="1487"/>
      <c r="AF262" s="1487"/>
      <c r="AG262" s="1509">
        <v>1</v>
      </c>
      <c r="AH262" s="1509">
        <v>1</v>
      </c>
      <c r="AI262" s="1509"/>
      <c r="AJ262" s="1509"/>
      <c r="AK262" s="1509"/>
      <c r="AL262" s="1509"/>
      <c r="AM262" s="1509"/>
      <c r="AN262" s="1509"/>
      <c r="AO262" s="1485"/>
      <c r="AP262" s="1485"/>
      <c r="AQ262" s="1485"/>
      <c r="AR262" s="1485"/>
      <c r="AS262" s="1503">
        <f t="shared" si="22"/>
        <v>0</v>
      </c>
      <c r="AT262" s="1570">
        <v>5.1684000000000001E-3</v>
      </c>
      <c r="AU262" s="1485"/>
      <c r="AV262" s="1485"/>
      <c r="AW262" s="1485"/>
      <c r="AX262" s="1485"/>
      <c r="AY262" s="1485"/>
      <c r="AZ262" s="1485"/>
      <c r="BA262" s="1485"/>
      <c r="BB262" s="1485"/>
      <c r="BC262" s="1324" t="s">
        <v>1860</v>
      </c>
      <c r="BD262" s="1499"/>
      <c r="BE262" s="1325"/>
      <c r="BF262" s="1325"/>
      <c r="BG262" s="1325"/>
    </row>
    <row r="263" spans="1:59" ht="15.5" outlineLevel="1" x14ac:dyDescent="0.25">
      <c r="A263" s="1457">
        <v>70</v>
      </c>
      <c r="B263" s="1569" t="s">
        <v>1861</v>
      </c>
      <c r="C263" s="1510"/>
      <c r="D263" s="1457"/>
      <c r="E263" s="1511"/>
      <c r="F263" s="1322"/>
      <c r="G263" s="1540"/>
      <c r="H263" s="1540"/>
      <c r="I263" s="1504"/>
      <c r="J263" s="1350"/>
      <c r="K263" s="1505"/>
      <c r="L263" s="1506"/>
      <c r="M263" s="1506"/>
      <c r="N263" s="1506">
        <v>44978</v>
      </c>
      <c r="O263" s="1350"/>
      <c r="P263" s="1485"/>
      <c r="Q263" s="1567"/>
      <c r="R263" s="1568"/>
      <c r="S263" s="1568"/>
      <c r="T263" s="1503">
        <f t="shared" si="21"/>
        <v>0</v>
      </c>
      <c r="U263" s="1516">
        <v>8.4568504000000003E-2</v>
      </c>
      <c r="V263" s="1515"/>
      <c r="W263" s="1515"/>
      <c r="X263" s="1515"/>
      <c r="Y263" s="1515"/>
      <c r="Z263" s="1515"/>
      <c r="AA263" s="1515"/>
      <c r="AB263" s="1515"/>
      <c r="AC263" s="1486"/>
      <c r="AD263" s="1487"/>
      <c r="AE263" s="1487"/>
      <c r="AF263" s="1487"/>
      <c r="AG263" s="1509">
        <v>1</v>
      </c>
      <c r="AH263" s="1509">
        <v>1</v>
      </c>
      <c r="AI263" s="1509"/>
      <c r="AJ263" s="1509"/>
      <c r="AK263" s="1509"/>
      <c r="AL263" s="1509"/>
      <c r="AM263" s="1509"/>
      <c r="AN263" s="1509"/>
      <c r="AO263" s="1485"/>
      <c r="AP263" s="1485"/>
      <c r="AQ263" s="1485"/>
      <c r="AR263" s="1485"/>
      <c r="AS263" s="1503">
        <f t="shared" si="22"/>
        <v>0</v>
      </c>
      <c r="AT263" s="1570">
        <v>8.4568504000000003E-2</v>
      </c>
      <c r="AU263" s="1485"/>
      <c r="AV263" s="1485"/>
      <c r="AW263" s="1485"/>
      <c r="AX263" s="1485"/>
      <c r="AY263" s="1485"/>
      <c r="AZ263" s="1485"/>
      <c r="BA263" s="1485"/>
      <c r="BB263" s="1485"/>
      <c r="BC263" s="1324" t="s">
        <v>1862</v>
      </c>
      <c r="BD263" s="1499"/>
      <c r="BE263" s="1325"/>
      <c r="BF263" s="1325"/>
      <c r="BG263" s="1325"/>
    </row>
    <row r="264" spans="1:59" ht="15.5" outlineLevel="1" x14ac:dyDescent="0.25">
      <c r="A264" s="1457">
        <v>71</v>
      </c>
      <c r="B264" s="1569" t="s">
        <v>1863</v>
      </c>
      <c r="C264" s="1510"/>
      <c r="D264" s="1457"/>
      <c r="E264" s="1511"/>
      <c r="F264" s="1322"/>
      <c r="G264" s="1540"/>
      <c r="H264" s="1540"/>
      <c r="I264" s="1504"/>
      <c r="J264" s="1350"/>
      <c r="K264" s="1505"/>
      <c r="L264" s="1506"/>
      <c r="M264" s="1506"/>
      <c r="N264" s="1506">
        <v>44954</v>
      </c>
      <c r="O264" s="1350"/>
      <c r="P264" s="1485"/>
      <c r="Q264" s="1567"/>
      <c r="R264" s="1568"/>
      <c r="S264" s="1568"/>
      <c r="T264" s="1503">
        <f t="shared" si="21"/>
        <v>0</v>
      </c>
      <c r="U264" s="1516">
        <v>1.47E-3</v>
      </c>
      <c r="V264" s="1515"/>
      <c r="W264" s="1515"/>
      <c r="X264" s="1515"/>
      <c r="Y264" s="1515"/>
      <c r="Z264" s="1515"/>
      <c r="AA264" s="1515"/>
      <c r="AB264" s="1515"/>
      <c r="AC264" s="1486"/>
      <c r="AD264" s="1487"/>
      <c r="AE264" s="1487"/>
      <c r="AF264" s="1487"/>
      <c r="AG264" s="1509">
        <v>1</v>
      </c>
      <c r="AH264" s="1509">
        <v>1</v>
      </c>
      <c r="AI264" s="1509"/>
      <c r="AJ264" s="1509"/>
      <c r="AK264" s="1509"/>
      <c r="AL264" s="1509"/>
      <c r="AM264" s="1509"/>
      <c r="AN264" s="1509"/>
      <c r="AO264" s="1485"/>
      <c r="AP264" s="1485"/>
      <c r="AQ264" s="1485"/>
      <c r="AR264" s="1485"/>
      <c r="AS264" s="1503">
        <f t="shared" si="22"/>
        <v>0</v>
      </c>
      <c r="AT264" s="1570">
        <v>1.47E-3</v>
      </c>
      <c r="AU264" s="1485"/>
      <c r="AV264" s="1485"/>
      <c r="AW264" s="1485"/>
      <c r="AX264" s="1485"/>
      <c r="AY264" s="1485"/>
      <c r="AZ264" s="1485"/>
      <c r="BA264" s="1485"/>
      <c r="BB264" s="1485"/>
      <c r="BC264" s="1324" t="s">
        <v>1864</v>
      </c>
      <c r="BD264" s="1499"/>
      <c r="BE264" s="1325"/>
      <c r="BF264" s="1325"/>
      <c r="BG264" s="1325"/>
    </row>
    <row r="265" spans="1:59" ht="15.5" outlineLevel="1" x14ac:dyDescent="0.25">
      <c r="A265" s="1457">
        <v>72</v>
      </c>
      <c r="B265" s="1569" t="s">
        <v>1865</v>
      </c>
      <c r="C265" s="1510"/>
      <c r="D265" s="1457"/>
      <c r="E265" s="1511"/>
      <c r="F265" s="1322"/>
      <c r="G265" s="1540"/>
      <c r="H265" s="1540"/>
      <c r="I265" s="1504"/>
      <c r="J265" s="1350"/>
      <c r="K265" s="1505"/>
      <c r="L265" s="1506"/>
      <c r="M265" s="1506"/>
      <c r="N265" s="1506">
        <v>44954</v>
      </c>
      <c r="O265" s="1350"/>
      <c r="P265" s="1485"/>
      <c r="Q265" s="1567"/>
      <c r="R265" s="1568"/>
      <c r="S265" s="1568"/>
      <c r="T265" s="1503">
        <f t="shared" si="21"/>
        <v>0</v>
      </c>
      <c r="U265" s="1516">
        <v>1.2492E-3</v>
      </c>
      <c r="V265" s="1515"/>
      <c r="W265" s="1515"/>
      <c r="X265" s="1515"/>
      <c r="Y265" s="1515"/>
      <c r="Z265" s="1515"/>
      <c r="AA265" s="1515"/>
      <c r="AB265" s="1515"/>
      <c r="AC265" s="1486"/>
      <c r="AD265" s="1487"/>
      <c r="AE265" s="1487"/>
      <c r="AF265" s="1487"/>
      <c r="AG265" s="1509">
        <v>1</v>
      </c>
      <c r="AH265" s="1509">
        <v>1</v>
      </c>
      <c r="AI265" s="1509"/>
      <c r="AJ265" s="1509"/>
      <c r="AK265" s="1509"/>
      <c r="AL265" s="1509"/>
      <c r="AM265" s="1509"/>
      <c r="AN265" s="1509"/>
      <c r="AO265" s="1485"/>
      <c r="AP265" s="1485"/>
      <c r="AQ265" s="1485"/>
      <c r="AR265" s="1485"/>
      <c r="AS265" s="1503">
        <f t="shared" si="22"/>
        <v>0</v>
      </c>
      <c r="AT265" s="1570">
        <v>1.2492E-3</v>
      </c>
      <c r="AU265" s="1485"/>
      <c r="AV265" s="1485"/>
      <c r="AW265" s="1485"/>
      <c r="AX265" s="1485"/>
      <c r="AY265" s="1485"/>
      <c r="AZ265" s="1485"/>
      <c r="BA265" s="1485"/>
      <c r="BB265" s="1485"/>
      <c r="BC265" s="1324" t="s">
        <v>1866</v>
      </c>
      <c r="BD265" s="1499"/>
      <c r="BE265" s="1325"/>
      <c r="BF265" s="1325"/>
      <c r="BG265" s="1325"/>
    </row>
    <row r="266" spans="1:59" ht="15.5" outlineLevel="1" x14ac:dyDescent="0.25">
      <c r="A266" s="1457">
        <v>73</v>
      </c>
      <c r="B266" s="1569" t="s">
        <v>1867</v>
      </c>
      <c r="C266" s="1510"/>
      <c r="D266" s="1457"/>
      <c r="E266" s="1511"/>
      <c r="F266" s="1322"/>
      <c r="G266" s="1540"/>
      <c r="H266" s="1540"/>
      <c r="I266" s="1504"/>
      <c r="J266" s="1350"/>
      <c r="K266" s="1505"/>
      <c r="L266" s="1506"/>
      <c r="M266" s="1506"/>
      <c r="N266" s="1506">
        <v>44988</v>
      </c>
      <c r="O266" s="1350"/>
      <c r="P266" s="1485"/>
      <c r="Q266" s="1567"/>
      <c r="R266" s="1568"/>
      <c r="S266" s="1568"/>
      <c r="T266" s="1503">
        <f t="shared" si="21"/>
        <v>0</v>
      </c>
      <c r="U266" s="1516">
        <v>1.5E-3</v>
      </c>
      <c r="V266" s="1515"/>
      <c r="W266" s="1515"/>
      <c r="X266" s="1515"/>
      <c r="Y266" s="1515"/>
      <c r="Z266" s="1515"/>
      <c r="AA266" s="1515"/>
      <c r="AB266" s="1515"/>
      <c r="AC266" s="1486"/>
      <c r="AD266" s="1487"/>
      <c r="AE266" s="1487"/>
      <c r="AF266" s="1487"/>
      <c r="AG266" s="1509">
        <v>1</v>
      </c>
      <c r="AH266" s="1509">
        <v>1</v>
      </c>
      <c r="AI266" s="1509"/>
      <c r="AJ266" s="1509"/>
      <c r="AK266" s="1509"/>
      <c r="AL266" s="1509"/>
      <c r="AM266" s="1509"/>
      <c r="AN266" s="1509"/>
      <c r="AO266" s="1485"/>
      <c r="AP266" s="1485"/>
      <c r="AQ266" s="1485"/>
      <c r="AR266" s="1485"/>
      <c r="AS266" s="1503">
        <f t="shared" si="22"/>
        <v>0</v>
      </c>
      <c r="AT266" s="1570">
        <v>1.5E-3</v>
      </c>
      <c r="AU266" s="1485"/>
      <c r="AV266" s="1485"/>
      <c r="AW266" s="1485"/>
      <c r="AX266" s="1485"/>
      <c r="AY266" s="1485"/>
      <c r="AZ266" s="1485"/>
      <c r="BA266" s="1485"/>
      <c r="BB266" s="1485"/>
      <c r="BC266" s="1324" t="s">
        <v>1868</v>
      </c>
      <c r="BD266" s="1499"/>
      <c r="BE266" s="1325"/>
      <c r="BF266" s="1325"/>
      <c r="BG266" s="1325"/>
    </row>
    <row r="267" spans="1:59" ht="31" outlineLevel="1" x14ac:dyDescent="0.25">
      <c r="A267" s="1457">
        <v>74</v>
      </c>
      <c r="B267" s="1569" t="s">
        <v>1869</v>
      </c>
      <c r="C267" s="1510"/>
      <c r="D267" s="1457"/>
      <c r="E267" s="1511"/>
      <c r="F267" s="1322"/>
      <c r="G267" s="1540"/>
      <c r="H267" s="1540"/>
      <c r="I267" s="1504"/>
      <c r="J267" s="1350"/>
      <c r="K267" s="1505"/>
      <c r="L267" s="1506"/>
      <c r="M267" s="1506"/>
      <c r="N267" s="1506">
        <v>45012</v>
      </c>
      <c r="O267" s="1350"/>
      <c r="P267" s="1485"/>
      <c r="Q267" s="1567"/>
      <c r="R267" s="1568"/>
      <c r="S267" s="1568"/>
      <c r="T267" s="1503">
        <f t="shared" ref="T267:T290" si="23">SUM(P267:S267)</f>
        <v>0</v>
      </c>
      <c r="U267" s="1516">
        <v>1.01E-3</v>
      </c>
      <c r="V267" s="1515"/>
      <c r="W267" s="1515"/>
      <c r="X267" s="1515"/>
      <c r="Y267" s="1515"/>
      <c r="Z267" s="1515"/>
      <c r="AA267" s="1515"/>
      <c r="AB267" s="1515"/>
      <c r="AC267" s="1486"/>
      <c r="AD267" s="1487"/>
      <c r="AE267" s="1487"/>
      <c r="AF267" s="1487"/>
      <c r="AG267" s="1509">
        <v>1</v>
      </c>
      <c r="AH267" s="1509">
        <v>1</v>
      </c>
      <c r="AI267" s="1509"/>
      <c r="AJ267" s="1509"/>
      <c r="AK267" s="1509"/>
      <c r="AL267" s="1509"/>
      <c r="AM267" s="1509"/>
      <c r="AN267" s="1509"/>
      <c r="AO267" s="1485"/>
      <c r="AP267" s="1485"/>
      <c r="AQ267" s="1485"/>
      <c r="AR267" s="1485"/>
      <c r="AS267" s="1503">
        <f t="shared" ref="AS267:AS290" si="24">SUM(AO267:AR267)</f>
        <v>0</v>
      </c>
      <c r="AT267" s="1570">
        <v>1.01E-3</v>
      </c>
      <c r="AU267" s="1485"/>
      <c r="AV267" s="1485"/>
      <c r="AW267" s="1485"/>
      <c r="AX267" s="1485"/>
      <c r="AY267" s="1485"/>
      <c r="AZ267" s="1485"/>
      <c r="BA267" s="1485"/>
      <c r="BB267" s="1485"/>
      <c r="BC267" s="1324" t="s">
        <v>1870</v>
      </c>
      <c r="BD267" s="1499"/>
      <c r="BE267" s="1325"/>
      <c r="BF267" s="1325"/>
      <c r="BG267" s="1325"/>
    </row>
    <row r="268" spans="1:59" ht="15.5" outlineLevel="1" x14ac:dyDescent="0.25">
      <c r="A268" s="1457">
        <v>75</v>
      </c>
      <c r="B268" s="1569" t="s">
        <v>1871</v>
      </c>
      <c r="C268" s="1510"/>
      <c r="D268" s="1457"/>
      <c r="E268" s="1511"/>
      <c r="F268" s="1322"/>
      <c r="G268" s="1540"/>
      <c r="H268" s="1540"/>
      <c r="I268" s="1504"/>
      <c r="J268" s="1350"/>
      <c r="K268" s="1505"/>
      <c r="L268" s="1506"/>
      <c r="M268" s="1506"/>
      <c r="N268" s="1506">
        <v>44835</v>
      </c>
      <c r="O268" s="1350"/>
      <c r="P268" s="1485"/>
      <c r="Q268" s="1567"/>
      <c r="R268" s="1568"/>
      <c r="S268" s="1568"/>
      <c r="T268" s="1503">
        <f t="shared" si="23"/>
        <v>0</v>
      </c>
      <c r="U268" s="1516">
        <v>0.12117600000000001</v>
      </c>
      <c r="V268" s="1515"/>
      <c r="W268" s="1515"/>
      <c r="X268" s="1515"/>
      <c r="Y268" s="1515"/>
      <c r="Z268" s="1515"/>
      <c r="AA268" s="1515"/>
      <c r="AB268" s="1515"/>
      <c r="AC268" s="1486"/>
      <c r="AD268" s="1487"/>
      <c r="AE268" s="1487"/>
      <c r="AF268" s="1487"/>
      <c r="AG268" s="1509">
        <v>1</v>
      </c>
      <c r="AH268" s="1509">
        <v>1</v>
      </c>
      <c r="AI268" s="1509"/>
      <c r="AJ268" s="1509"/>
      <c r="AK268" s="1509"/>
      <c r="AL268" s="1509"/>
      <c r="AM268" s="1509"/>
      <c r="AN268" s="1509"/>
      <c r="AO268" s="1485"/>
      <c r="AP268" s="1485"/>
      <c r="AQ268" s="1485"/>
      <c r="AR268" s="1485"/>
      <c r="AS268" s="1503">
        <f t="shared" si="24"/>
        <v>0</v>
      </c>
      <c r="AT268" s="1570">
        <v>0.12117600000000001</v>
      </c>
      <c r="AU268" s="1485"/>
      <c r="AV268" s="1485"/>
      <c r="AW268" s="1485"/>
      <c r="AX268" s="1485"/>
      <c r="AY268" s="1485"/>
      <c r="AZ268" s="1485"/>
      <c r="BA268" s="1485"/>
      <c r="BB268" s="1485"/>
      <c r="BC268" s="1324" t="s">
        <v>1872</v>
      </c>
      <c r="BD268" s="1499"/>
      <c r="BE268" s="1325"/>
      <c r="BF268" s="1325"/>
      <c r="BG268" s="1325"/>
    </row>
    <row r="269" spans="1:59" ht="15.5" outlineLevel="1" x14ac:dyDescent="0.25">
      <c r="A269" s="1457">
        <v>76</v>
      </c>
      <c r="B269" s="1569" t="s">
        <v>1873</v>
      </c>
      <c r="C269" s="1510"/>
      <c r="D269" s="1457"/>
      <c r="E269" s="1511"/>
      <c r="F269" s="1322"/>
      <c r="G269" s="1540"/>
      <c r="H269" s="1540"/>
      <c r="I269" s="1504"/>
      <c r="J269" s="1350"/>
      <c r="K269" s="1505"/>
      <c r="L269" s="1506"/>
      <c r="M269" s="1506"/>
      <c r="N269" s="1506"/>
      <c r="O269" s="1350"/>
      <c r="P269" s="1485"/>
      <c r="Q269" s="1567"/>
      <c r="R269" s="1568"/>
      <c r="S269" s="1568"/>
      <c r="T269" s="1503">
        <f t="shared" si="23"/>
        <v>0</v>
      </c>
      <c r="U269" s="1515"/>
      <c r="V269" s="1515"/>
      <c r="W269" s="1515"/>
      <c r="X269" s="1515"/>
      <c r="Y269" s="1515"/>
      <c r="Z269" s="1515"/>
      <c r="AA269" s="1515"/>
      <c r="AB269" s="1515"/>
      <c r="AC269" s="1486"/>
      <c r="AD269" s="1487"/>
      <c r="AE269" s="1487"/>
      <c r="AF269" s="1487"/>
      <c r="AG269" s="1509"/>
      <c r="AH269" s="1509"/>
      <c r="AI269" s="1509"/>
      <c r="AJ269" s="1509"/>
      <c r="AK269" s="1509"/>
      <c r="AL269" s="1509"/>
      <c r="AM269" s="1509"/>
      <c r="AN269" s="1509"/>
      <c r="AO269" s="1485"/>
      <c r="AP269" s="1485"/>
      <c r="AQ269" s="1485"/>
      <c r="AR269" s="1485"/>
      <c r="AS269" s="1503">
        <f t="shared" si="24"/>
        <v>0</v>
      </c>
      <c r="AT269" s="1485"/>
      <c r="AU269" s="1485"/>
      <c r="AV269" s="1485"/>
      <c r="AW269" s="1485"/>
      <c r="AX269" s="1485"/>
      <c r="AY269" s="1485"/>
      <c r="AZ269" s="1485"/>
      <c r="BA269" s="1485"/>
      <c r="BB269" s="1485"/>
      <c r="BC269" s="1324"/>
      <c r="BD269" s="1499"/>
      <c r="BE269" s="1325"/>
      <c r="BF269" s="1325"/>
      <c r="BG269" s="1325"/>
    </row>
    <row r="270" spans="1:59" ht="46.5" outlineLevel="1" x14ac:dyDescent="0.25">
      <c r="A270" s="1457">
        <v>77</v>
      </c>
      <c r="B270" s="1569" t="s">
        <v>1874</v>
      </c>
      <c r="C270" s="1510"/>
      <c r="D270" s="1457"/>
      <c r="E270" s="1511"/>
      <c r="F270" s="1322"/>
      <c r="G270" s="1540"/>
      <c r="H270" s="1540"/>
      <c r="I270" s="1504"/>
      <c r="J270" s="1350"/>
      <c r="K270" s="1505"/>
      <c r="L270" s="1506"/>
      <c r="M270" s="1506"/>
      <c r="N270" s="1506"/>
      <c r="O270" s="1350"/>
      <c r="P270" s="1485"/>
      <c r="Q270" s="1567"/>
      <c r="R270" s="1568"/>
      <c r="S270" s="1568"/>
      <c r="T270" s="1503">
        <f t="shared" si="23"/>
        <v>0</v>
      </c>
      <c r="U270" s="1515"/>
      <c r="V270" s="1516">
        <v>3.3915000000000002</v>
      </c>
      <c r="W270" s="1515"/>
      <c r="X270" s="1515"/>
      <c r="Y270" s="1515"/>
      <c r="Z270" s="1515"/>
      <c r="AA270" s="1515"/>
      <c r="AB270" s="1515"/>
      <c r="AC270" s="1486"/>
      <c r="AD270" s="1487"/>
      <c r="AE270" s="1487"/>
      <c r="AF270" s="1487"/>
      <c r="AG270" s="1509"/>
      <c r="AH270" s="1509"/>
      <c r="AI270" s="1509">
        <v>1</v>
      </c>
      <c r="AJ270" s="1509"/>
      <c r="AK270" s="1509"/>
      <c r="AL270" s="1509"/>
      <c r="AM270" s="1509"/>
      <c r="AN270" s="1509"/>
      <c r="AO270" s="1485"/>
      <c r="AP270" s="1485"/>
      <c r="AQ270" s="1485"/>
      <c r="AR270" s="1485"/>
      <c r="AS270" s="1503">
        <f t="shared" si="24"/>
        <v>0</v>
      </c>
      <c r="AT270" s="1485"/>
      <c r="AU270" s="1570">
        <v>3.3915000000000002</v>
      </c>
      <c r="AV270" s="1485"/>
      <c r="AW270" s="1485"/>
      <c r="AX270" s="1485"/>
      <c r="AY270" s="1485"/>
      <c r="AZ270" s="1485"/>
      <c r="BA270" s="1485"/>
      <c r="BB270" s="1485"/>
      <c r="BC270" s="1324" t="s">
        <v>1875</v>
      </c>
      <c r="BD270" s="1499"/>
      <c r="BE270" s="1325"/>
      <c r="BF270" s="1325"/>
      <c r="BG270" s="1325"/>
    </row>
    <row r="271" spans="1:59" ht="31" outlineLevel="1" x14ac:dyDescent="0.25">
      <c r="A271" s="1457">
        <v>78</v>
      </c>
      <c r="B271" s="1569" t="s">
        <v>1876</v>
      </c>
      <c r="C271" s="1510"/>
      <c r="D271" s="1457"/>
      <c r="E271" s="1511"/>
      <c r="F271" s="1322"/>
      <c r="G271" s="1540"/>
      <c r="H271" s="1540"/>
      <c r="I271" s="1504"/>
      <c r="J271" s="1350"/>
      <c r="K271" s="1505"/>
      <c r="L271" s="1506"/>
      <c r="M271" s="1506"/>
      <c r="N271" s="1506">
        <v>45129</v>
      </c>
      <c r="O271" s="1350"/>
      <c r="P271" s="1485"/>
      <c r="Q271" s="1567"/>
      <c r="R271" s="1568"/>
      <c r="S271" s="1568"/>
      <c r="T271" s="1503">
        <f t="shared" si="23"/>
        <v>0</v>
      </c>
      <c r="U271" s="1516"/>
      <c r="V271" s="1516">
        <v>3.5046000000000001E-2</v>
      </c>
      <c r="W271" s="1515"/>
      <c r="X271" s="1515"/>
      <c r="Y271" s="1515"/>
      <c r="Z271" s="1515"/>
      <c r="AA271" s="1515"/>
      <c r="AB271" s="1515"/>
      <c r="AC271" s="1486"/>
      <c r="AD271" s="1487"/>
      <c r="AE271" s="1487"/>
      <c r="AF271" s="1487"/>
      <c r="AG271" s="1509"/>
      <c r="AH271" s="1509"/>
      <c r="AI271" s="1509">
        <v>1</v>
      </c>
      <c r="AJ271" s="1509"/>
      <c r="AK271" s="1509"/>
      <c r="AL271" s="1509"/>
      <c r="AM271" s="1509"/>
      <c r="AN271" s="1509"/>
      <c r="AO271" s="1485"/>
      <c r="AP271" s="1485"/>
      <c r="AQ271" s="1485"/>
      <c r="AR271" s="1485"/>
      <c r="AS271" s="1503">
        <f t="shared" si="24"/>
        <v>0</v>
      </c>
      <c r="AT271" s="1485"/>
      <c r="AU271" s="1570">
        <v>3.5046000000000001E-2</v>
      </c>
      <c r="AV271" s="1485"/>
      <c r="AW271" s="1485"/>
      <c r="AX271" s="1485"/>
      <c r="AY271" s="1485"/>
      <c r="AZ271" s="1485"/>
      <c r="BA271" s="1485"/>
      <c r="BB271" s="1485"/>
      <c r="BC271" s="1324" t="s">
        <v>1877</v>
      </c>
      <c r="BD271" s="1499"/>
      <c r="BE271" s="1325"/>
      <c r="BF271" s="1325"/>
      <c r="BG271" s="1325"/>
    </row>
    <row r="272" spans="1:59" ht="31" outlineLevel="1" x14ac:dyDescent="0.25">
      <c r="A272" s="1457">
        <v>79</v>
      </c>
      <c r="B272" s="1569" t="s">
        <v>1878</v>
      </c>
      <c r="C272" s="1510"/>
      <c r="D272" s="1457"/>
      <c r="E272" s="1511"/>
      <c r="F272" s="1322"/>
      <c r="G272" s="1540"/>
      <c r="H272" s="1540"/>
      <c r="I272" s="1504"/>
      <c r="J272" s="1350"/>
      <c r="K272" s="1505"/>
      <c r="L272" s="1506"/>
      <c r="M272" s="1506"/>
      <c r="N272" s="1506">
        <v>45177</v>
      </c>
      <c r="O272" s="1350"/>
      <c r="P272" s="1485"/>
      <c r="Q272" s="1567"/>
      <c r="R272" s="1568"/>
      <c r="S272" s="1568"/>
      <c r="T272" s="1503">
        <f t="shared" si="23"/>
        <v>0</v>
      </c>
      <c r="U272" s="1516"/>
      <c r="V272" s="1516">
        <v>1.6767799999999999E-2</v>
      </c>
      <c r="W272" s="1515"/>
      <c r="X272" s="1515"/>
      <c r="Y272" s="1515"/>
      <c r="Z272" s="1515"/>
      <c r="AA272" s="1515"/>
      <c r="AB272" s="1515"/>
      <c r="AC272" s="1486"/>
      <c r="AD272" s="1487"/>
      <c r="AE272" s="1487"/>
      <c r="AF272" s="1487"/>
      <c r="AG272" s="1509"/>
      <c r="AH272" s="1509"/>
      <c r="AI272" s="1509">
        <v>1</v>
      </c>
      <c r="AJ272" s="1509"/>
      <c r="AK272" s="1509"/>
      <c r="AL272" s="1509"/>
      <c r="AM272" s="1509"/>
      <c r="AN272" s="1509"/>
      <c r="AO272" s="1485"/>
      <c r="AP272" s="1485"/>
      <c r="AQ272" s="1485"/>
      <c r="AR272" s="1485"/>
      <c r="AS272" s="1503">
        <f t="shared" si="24"/>
        <v>0</v>
      </c>
      <c r="AT272" s="1485"/>
      <c r="AU272" s="1570">
        <v>1.6767799999999999E-2</v>
      </c>
      <c r="AV272" s="1485"/>
      <c r="AW272" s="1485"/>
      <c r="AX272" s="1485"/>
      <c r="AY272" s="1485"/>
      <c r="AZ272" s="1485"/>
      <c r="BA272" s="1485"/>
      <c r="BB272" s="1485"/>
      <c r="BC272" s="1324" t="s">
        <v>1879</v>
      </c>
      <c r="BD272" s="1499"/>
      <c r="BE272" s="1325"/>
      <c r="BF272" s="1325"/>
      <c r="BG272" s="1325"/>
    </row>
    <row r="273" spans="1:59" ht="31" outlineLevel="1" x14ac:dyDescent="0.25">
      <c r="A273" s="1457">
        <v>80</v>
      </c>
      <c r="B273" s="1569" t="s">
        <v>1880</v>
      </c>
      <c r="C273" s="1510"/>
      <c r="D273" s="1457"/>
      <c r="E273" s="1511"/>
      <c r="F273" s="1322"/>
      <c r="G273" s="1540"/>
      <c r="H273" s="1540"/>
      <c r="I273" s="1504"/>
      <c r="J273" s="1350"/>
      <c r="K273" s="1505"/>
      <c r="L273" s="1506"/>
      <c r="M273" s="1506"/>
      <c r="N273" s="1506">
        <v>45177</v>
      </c>
      <c r="O273" s="1350"/>
      <c r="P273" s="1485"/>
      <c r="Q273" s="1567"/>
      <c r="R273" s="1568"/>
      <c r="S273" s="1568"/>
      <c r="T273" s="1503">
        <f t="shared" si="23"/>
        <v>0</v>
      </c>
      <c r="U273" s="1516"/>
      <c r="V273" s="1516">
        <v>8.5313999999999997E-3</v>
      </c>
      <c r="W273" s="1515"/>
      <c r="X273" s="1515"/>
      <c r="Y273" s="1515"/>
      <c r="Z273" s="1515"/>
      <c r="AA273" s="1515"/>
      <c r="AB273" s="1515"/>
      <c r="AC273" s="1486"/>
      <c r="AD273" s="1487"/>
      <c r="AE273" s="1487"/>
      <c r="AF273" s="1487"/>
      <c r="AG273" s="1509"/>
      <c r="AH273" s="1509"/>
      <c r="AI273" s="1509">
        <v>1</v>
      </c>
      <c r="AJ273" s="1509"/>
      <c r="AK273" s="1509"/>
      <c r="AL273" s="1509"/>
      <c r="AM273" s="1509"/>
      <c r="AN273" s="1509"/>
      <c r="AO273" s="1485"/>
      <c r="AP273" s="1485"/>
      <c r="AQ273" s="1485"/>
      <c r="AR273" s="1485"/>
      <c r="AS273" s="1503">
        <f t="shared" si="24"/>
        <v>0</v>
      </c>
      <c r="AT273" s="1485"/>
      <c r="AU273" s="1570">
        <v>8.5313999999999997E-3</v>
      </c>
      <c r="AV273" s="1485"/>
      <c r="AW273" s="1485"/>
      <c r="AX273" s="1485"/>
      <c r="AY273" s="1485"/>
      <c r="AZ273" s="1485"/>
      <c r="BA273" s="1485"/>
      <c r="BB273" s="1485"/>
      <c r="BC273" s="1324" t="s">
        <v>1881</v>
      </c>
      <c r="BD273" s="1499"/>
      <c r="BE273" s="1325"/>
      <c r="BF273" s="1325"/>
      <c r="BG273" s="1325"/>
    </row>
    <row r="274" spans="1:59" ht="43.5" outlineLevel="1" x14ac:dyDescent="0.25">
      <c r="A274" s="1457">
        <v>81</v>
      </c>
      <c r="B274" s="1569" t="s">
        <v>1882</v>
      </c>
      <c r="C274" s="1510"/>
      <c r="D274" s="1457"/>
      <c r="E274" s="1511"/>
      <c r="F274" s="1322"/>
      <c r="G274" s="1540"/>
      <c r="H274" s="1540"/>
      <c r="I274" s="1504"/>
      <c r="J274" s="1350"/>
      <c r="K274" s="1505"/>
      <c r="L274" s="1506"/>
      <c r="M274" s="1506"/>
      <c r="N274" s="1506">
        <v>45177</v>
      </c>
      <c r="O274" s="1350"/>
      <c r="P274" s="1485"/>
      <c r="Q274" s="1567"/>
      <c r="R274" s="1568"/>
      <c r="S274" s="1568"/>
      <c r="T274" s="1503">
        <f t="shared" si="23"/>
        <v>0</v>
      </c>
      <c r="U274" s="1516"/>
      <c r="V274" s="1516">
        <v>9.2399999999999999E-3</v>
      </c>
      <c r="W274" s="1515"/>
      <c r="X274" s="1515"/>
      <c r="Y274" s="1515"/>
      <c r="Z274" s="1515"/>
      <c r="AA274" s="1515"/>
      <c r="AB274" s="1515"/>
      <c r="AC274" s="1486"/>
      <c r="AD274" s="1487"/>
      <c r="AE274" s="1487"/>
      <c r="AF274" s="1487"/>
      <c r="AG274" s="1509"/>
      <c r="AH274" s="1509"/>
      <c r="AI274" s="1509">
        <v>1</v>
      </c>
      <c r="AJ274" s="1509"/>
      <c r="AK274" s="1509"/>
      <c r="AL274" s="1509"/>
      <c r="AM274" s="1509"/>
      <c r="AN274" s="1509"/>
      <c r="AO274" s="1485"/>
      <c r="AP274" s="1485"/>
      <c r="AQ274" s="1485"/>
      <c r="AR274" s="1485"/>
      <c r="AS274" s="1503">
        <f t="shared" si="24"/>
        <v>0</v>
      </c>
      <c r="AT274" s="1485"/>
      <c r="AU274" s="1570">
        <v>9.2399999999999999E-3</v>
      </c>
      <c r="AV274" s="1485"/>
      <c r="AW274" s="1485"/>
      <c r="AX274" s="1485"/>
      <c r="AY274" s="1485"/>
      <c r="AZ274" s="1485"/>
      <c r="BA274" s="1485"/>
      <c r="BB274" s="1485"/>
      <c r="BC274" s="1324" t="s">
        <v>1883</v>
      </c>
      <c r="BD274" s="1499"/>
      <c r="BE274" s="1325"/>
      <c r="BF274" s="1325"/>
      <c r="BG274" s="1325"/>
    </row>
    <row r="275" spans="1:59" ht="43.5" outlineLevel="1" x14ac:dyDescent="0.25">
      <c r="A275" s="1457">
        <v>82</v>
      </c>
      <c r="B275" s="1569" t="s">
        <v>1884</v>
      </c>
      <c r="C275" s="1510"/>
      <c r="D275" s="1457"/>
      <c r="E275" s="1511"/>
      <c r="F275" s="1322"/>
      <c r="G275" s="1540"/>
      <c r="H275" s="1540"/>
      <c r="I275" s="1504"/>
      <c r="J275" s="1350"/>
      <c r="K275" s="1505"/>
      <c r="L275" s="1506"/>
      <c r="M275" s="1506"/>
      <c r="N275" s="1506">
        <v>45199</v>
      </c>
      <c r="O275" s="1350"/>
      <c r="P275" s="1485"/>
      <c r="Q275" s="1567"/>
      <c r="R275" s="1568"/>
      <c r="S275" s="1568"/>
      <c r="T275" s="1503">
        <f t="shared" si="23"/>
        <v>0</v>
      </c>
      <c r="U275" s="1516"/>
      <c r="V275" s="1516">
        <v>1.3585501000000002E-2</v>
      </c>
      <c r="W275" s="1515"/>
      <c r="X275" s="1515"/>
      <c r="Y275" s="1515"/>
      <c r="Z275" s="1515"/>
      <c r="AA275" s="1515"/>
      <c r="AB275" s="1515"/>
      <c r="AC275" s="1486"/>
      <c r="AD275" s="1487"/>
      <c r="AE275" s="1487"/>
      <c r="AF275" s="1487"/>
      <c r="AG275" s="1509"/>
      <c r="AH275" s="1509"/>
      <c r="AI275" s="1509">
        <v>1</v>
      </c>
      <c r="AJ275" s="1509"/>
      <c r="AK275" s="1509"/>
      <c r="AL275" s="1509"/>
      <c r="AM275" s="1509"/>
      <c r="AN275" s="1509"/>
      <c r="AO275" s="1485"/>
      <c r="AP275" s="1485"/>
      <c r="AQ275" s="1485"/>
      <c r="AR275" s="1485"/>
      <c r="AS275" s="1503">
        <f t="shared" si="24"/>
        <v>0</v>
      </c>
      <c r="AT275" s="1485"/>
      <c r="AU275" s="1570">
        <v>1.3585501000000002E-2</v>
      </c>
      <c r="AV275" s="1485"/>
      <c r="AW275" s="1485"/>
      <c r="AX275" s="1485"/>
      <c r="AY275" s="1485"/>
      <c r="AZ275" s="1485"/>
      <c r="BA275" s="1485"/>
      <c r="BB275" s="1485"/>
      <c r="BC275" s="1324" t="s">
        <v>1885</v>
      </c>
      <c r="BD275" s="1499"/>
      <c r="BE275" s="1325"/>
      <c r="BF275" s="1325"/>
      <c r="BG275" s="1325"/>
    </row>
    <row r="276" spans="1:59" ht="31" outlineLevel="1" x14ac:dyDescent="0.25">
      <c r="A276" s="1457">
        <v>83</v>
      </c>
      <c r="B276" s="1569" t="s">
        <v>1886</v>
      </c>
      <c r="C276" s="1510"/>
      <c r="D276" s="1457"/>
      <c r="E276" s="1511"/>
      <c r="F276" s="1322"/>
      <c r="G276" s="1540"/>
      <c r="H276" s="1540"/>
      <c r="I276" s="1504"/>
      <c r="J276" s="1350"/>
      <c r="K276" s="1505"/>
      <c r="L276" s="1506"/>
      <c r="M276" s="1506"/>
      <c r="N276" s="1506">
        <v>45240</v>
      </c>
      <c r="O276" s="1350"/>
      <c r="P276" s="1485"/>
      <c r="Q276" s="1567"/>
      <c r="R276" s="1568"/>
      <c r="S276" s="1568"/>
      <c r="T276" s="1503">
        <f t="shared" si="23"/>
        <v>0</v>
      </c>
      <c r="U276" s="1516"/>
      <c r="V276" s="1516">
        <v>1.44E-2</v>
      </c>
      <c r="W276" s="1515"/>
      <c r="X276" s="1515"/>
      <c r="Y276" s="1515"/>
      <c r="Z276" s="1515"/>
      <c r="AA276" s="1515"/>
      <c r="AB276" s="1515"/>
      <c r="AC276" s="1486"/>
      <c r="AD276" s="1487"/>
      <c r="AE276" s="1487"/>
      <c r="AF276" s="1487"/>
      <c r="AG276" s="1509"/>
      <c r="AH276" s="1509"/>
      <c r="AI276" s="1509">
        <v>1</v>
      </c>
      <c r="AJ276" s="1509"/>
      <c r="AK276" s="1509"/>
      <c r="AL276" s="1509"/>
      <c r="AM276" s="1509"/>
      <c r="AN276" s="1509"/>
      <c r="AO276" s="1485"/>
      <c r="AP276" s="1485"/>
      <c r="AQ276" s="1485"/>
      <c r="AR276" s="1485"/>
      <c r="AS276" s="1503">
        <f t="shared" si="24"/>
        <v>0</v>
      </c>
      <c r="AT276" s="1485"/>
      <c r="AU276" s="1570">
        <v>1.44E-2</v>
      </c>
      <c r="AV276" s="1485"/>
      <c r="AW276" s="1485"/>
      <c r="AX276" s="1485"/>
      <c r="AY276" s="1485"/>
      <c r="AZ276" s="1485"/>
      <c r="BA276" s="1485"/>
      <c r="BB276" s="1485"/>
      <c r="BC276" s="1324" t="s">
        <v>1887</v>
      </c>
      <c r="BD276" s="1499"/>
      <c r="BE276" s="1325"/>
      <c r="BF276" s="1325"/>
      <c r="BG276" s="1325"/>
    </row>
    <row r="277" spans="1:59" ht="30" customHeight="1" outlineLevel="1" x14ac:dyDescent="0.25">
      <c r="A277" s="1457">
        <v>84</v>
      </c>
      <c r="B277" s="1569" t="s">
        <v>1888</v>
      </c>
      <c r="C277" s="1510"/>
      <c r="D277" s="1457"/>
      <c r="E277" s="1511"/>
      <c r="F277" s="1322"/>
      <c r="G277" s="1540"/>
      <c r="H277" s="1540"/>
      <c r="I277" s="1504"/>
      <c r="J277" s="1350"/>
      <c r="K277" s="1505"/>
      <c r="L277" s="1506"/>
      <c r="M277" s="1506"/>
      <c r="N277" s="1506">
        <v>45306</v>
      </c>
      <c r="O277" s="1350"/>
      <c r="P277" s="1485"/>
      <c r="Q277" s="1567"/>
      <c r="R277" s="1568"/>
      <c r="S277" s="1568"/>
      <c r="T277" s="1503">
        <f t="shared" si="23"/>
        <v>0</v>
      </c>
      <c r="U277" s="1516"/>
      <c r="V277" s="1516">
        <v>5.4989990000000001E-3</v>
      </c>
      <c r="W277" s="1515"/>
      <c r="X277" s="1515"/>
      <c r="Y277" s="1515"/>
      <c r="Z277" s="1515"/>
      <c r="AA277" s="1515"/>
      <c r="AB277" s="1515"/>
      <c r="AC277" s="1486"/>
      <c r="AD277" s="1487"/>
      <c r="AE277" s="1487"/>
      <c r="AF277" s="1487"/>
      <c r="AG277" s="1509"/>
      <c r="AH277" s="1509"/>
      <c r="AI277" s="1509">
        <v>1</v>
      </c>
      <c r="AJ277" s="1509"/>
      <c r="AK277" s="1509"/>
      <c r="AL277" s="1509"/>
      <c r="AM277" s="1509"/>
      <c r="AN277" s="1509"/>
      <c r="AO277" s="1485"/>
      <c r="AP277" s="1485"/>
      <c r="AQ277" s="1485"/>
      <c r="AR277" s="1485"/>
      <c r="AS277" s="1503">
        <f t="shared" si="24"/>
        <v>0</v>
      </c>
      <c r="AT277" s="1485"/>
      <c r="AU277" s="1570">
        <v>5.4989990000000001E-3</v>
      </c>
      <c r="AV277" s="1485"/>
      <c r="AW277" s="1485"/>
      <c r="AX277" s="1485"/>
      <c r="AY277" s="1485"/>
      <c r="AZ277" s="1485"/>
      <c r="BA277" s="1485"/>
      <c r="BB277" s="1485"/>
      <c r="BC277" s="1324" t="s">
        <v>1889</v>
      </c>
      <c r="BD277" s="1499"/>
      <c r="BE277" s="1325"/>
      <c r="BF277" s="1325"/>
      <c r="BG277" s="1325"/>
    </row>
    <row r="278" spans="1:59" ht="31" outlineLevel="1" x14ac:dyDescent="0.25">
      <c r="A278" s="1457">
        <v>85</v>
      </c>
      <c r="B278" s="1569" t="s">
        <v>1890</v>
      </c>
      <c r="C278" s="1510"/>
      <c r="D278" s="1457"/>
      <c r="E278" s="1511"/>
      <c r="F278" s="1322"/>
      <c r="G278" s="1540"/>
      <c r="H278" s="1540"/>
      <c r="I278" s="1504"/>
      <c r="J278" s="1350"/>
      <c r="K278" s="1505"/>
      <c r="L278" s="1506"/>
      <c r="M278" s="1506"/>
      <c r="N278" s="1506">
        <v>45244</v>
      </c>
      <c r="O278" s="1350"/>
      <c r="P278" s="1485"/>
      <c r="Q278" s="1567"/>
      <c r="R278" s="1568"/>
      <c r="S278" s="1568"/>
      <c r="T278" s="1503">
        <f t="shared" si="23"/>
        <v>0</v>
      </c>
      <c r="U278" s="1516"/>
      <c r="V278" s="1516">
        <v>3.0762600000000001E-2</v>
      </c>
      <c r="W278" s="1515"/>
      <c r="X278" s="1515"/>
      <c r="Y278" s="1515"/>
      <c r="Z278" s="1515"/>
      <c r="AA278" s="1515"/>
      <c r="AB278" s="1515"/>
      <c r="AC278" s="1486"/>
      <c r="AD278" s="1487"/>
      <c r="AE278" s="1487"/>
      <c r="AF278" s="1487"/>
      <c r="AG278" s="1509"/>
      <c r="AH278" s="1509"/>
      <c r="AI278" s="1509">
        <v>1</v>
      </c>
      <c r="AJ278" s="1509"/>
      <c r="AK278" s="1509"/>
      <c r="AL278" s="1509"/>
      <c r="AM278" s="1509"/>
      <c r="AN278" s="1509"/>
      <c r="AO278" s="1485"/>
      <c r="AP278" s="1485"/>
      <c r="AQ278" s="1485"/>
      <c r="AR278" s="1485"/>
      <c r="AS278" s="1503">
        <f t="shared" si="24"/>
        <v>0</v>
      </c>
      <c r="AT278" s="1485"/>
      <c r="AU278" s="1570">
        <v>3.0762600000000001E-2</v>
      </c>
      <c r="AV278" s="1485"/>
      <c r="AW278" s="1485"/>
      <c r="AX278" s="1485"/>
      <c r="AY278" s="1485"/>
      <c r="AZ278" s="1485"/>
      <c r="BA278" s="1485"/>
      <c r="BB278" s="1485"/>
      <c r="BC278" s="1324" t="s">
        <v>1891</v>
      </c>
      <c r="BD278" s="1499"/>
      <c r="BE278" s="1325"/>
      <c r="BF278" s="1325"/>
      <c r="BG278" s="1325"/>
    </row>
    <row r="279" spans="1:59" ht="31" outlineLevel="1" x14ac:dyDescent="0.25">
      <c r="A279" s="1457">
        <v>86</v>
      </c>
      <c r="B279" s="1569" t="s">
        <v>1892</v>
      </c>
      <c r="C279" s="1510"/>
      <c r="D279" s="1457"/>
      <c r="E279" s="1511"/>
      <c r="F279" s="1322"/>
      <c r="G279" s="1540"/>
      <c r="H279" s="1540"/>
      <c r="I279" s="1504"/>
      <c r="J279" s="1350"/>
      <c r="K279" s="1505"/>
      <c r="L279" s="1506"/>
      <c r="M279" s="1506"/>
      <c r="N279" s="1506">
        <v>45198</v>
      </c>
      <c r="O279" s="1350"/>
      <c r="P279" s="1485"/>
      <c r="Q279" s="1567"/>
      <c r="R279" s="1568"/>
      <c r="S279" s="1568"/>
      <c r="T279" s="1503">
        <f t="shared" si="23"/>
        <v>0</v>
      </c>
      <c r="U279" s="1516"/>
      <c r="V279" s="1516">
        <v>2.850001E-3</v>
      </c>
      <c r="W279" s="1515"/>
      <c r="X279" s="1515"/>
      <c r="Y279" s="1515"/>
      <c r="Z279" s="1515"/>
      <c r="AA279" s="1515"/>
      <c r="AB279" s="1515"/>
      <c r="AC279" s="1486"/>
      <c r="AD279" s="1487"/>
      <c r="AE279" s="1487"/>
      <c r="AF279" s="1487"/>
      <c r="AG279" s="1509"/>
      <c r="AH279" s="1509"/>
      <c r="AI279" s="1509">
        <v>1</v>
      </c>
      <c r="AJ279" s="1509"/>
      <c r="AK279" s="1509"/>
      <c r="AL279" s="1509"/>
      <c r="AM279" s="1509"/>
      <c r="AN279" s="1509"/>
      <c r="AO279" s="1485"/>
      <c r="AP279" s="1485"/>
      <c r="AQ279" s="1485"/>
      <c r="AR279" s="1485"/>
      <c r="AS279" s="1503">
        <f t="shared" si="24"/>
        <v>0</v>
      </c>
      <c r="AT279" s="1485"/>
      <c r="AU279" s="1570">
        <v>2.850001E-3</v>
      </c>
      <c r="AV279" s="1485"/>
      <c r="AW279" s="1485"/>
      <c r="AX279" s="1485"/>
      <c r="AY279" s="1485"/>
      <c r="AZ279" s="1485"/>
      <c r="BA279" s="1485"/>
      <c r="BB279" s="1485"/>
      <c r="BC279" s="1324" t="s">
        <v>1893</v>
      </c>
      <c r="BD279" s="1499"/>
      <c r="BE279" s="1325"/>
      <c r="BF279" s="1325"/>
      <c r="BG279" s="1325"/>
    </row>
    <row r="280" spans="1:59" ht="31" outlineLevel="1" x14ac:dyDescent="0.25">
      <c r="A280" s="1457">
        <v>87</v>
      </c>
      <c r="B280" s="1569" t="s">
        <v>1894</v>
      </c>
      <c r="C280" s="1510"/>
      <c r="D280" s="1457"/>
      <c r="E280" s="1511"/>
      <c r="F280" s="1322"/>
      <c r="G280" s="1540"/>
      <c r="H280" s="1540"/>
      <c r="I280" s="1504"/>
      <c r="J280" s="1350"/>
      <c r="K280" s="1505"/>
      <c r="L280" s="1506"/>
      <c r="M280" s="1506"/>
      <c r="N280" s="1506">
        <v>45309</v>
      </c>
      <c r="O280" s="1350"/>
      <c r="P280" s="1485"/>
      <c r="Q280" s="1567"/>
      <c r="R280" s="1568"/>
      <c r="S280" s="1568"/>
      <c r="T280" s="1503">
        <f t="shared" si="23"/>
        <v>0</v>
      </c>
      <c r="U280" s="1516"/>
      <c r="V280" s="1516">
        <v>8.378E-3</v>
      </c>
      <c r="W280" s="1515"/>
      <c r="X280" s="1515"/>
      <c r="Y280" s="1515"/>
      <c r="Z280" s="1515"/>
      <c r="AA280" s="1515"/>
      <c r="AB280" s="1515"/>
      <c r="AC280" s="1486"/>
      <c r="AD280" s="1487"/>
      <c r="AE280" s="1487"/>
      <c r="AF280" s="1487"/>
      <c r="AG280" s="1509"/>
      <c r="AH280" s="1509"/>
      <c r="AI280" s="1509">
        <v>1</v>
      </c>
      <c r="AJ280" s="1509"/>
      <c r="AK280" s="1509"/>
      <c r="AL280" s="1509"/>
      <c r="AM280" s="1509"/>
      <c r="AN280" s="1509"/>
      <c r="AO280" s="1485"/>
      <c r="AP280" s="1485"/>
      <c r="AQ280" s="1485"/>
      <c r="AR280" s="1485"/>
      <c r="AS280" s="1503">
        <f t="shared" si="24"/>
        <v>0</v>
      </c>
      <c r="AT280" s="1485"/>
      <c r="AU280" s="1570">
        <v>8.378E-3</v>
      </c>
      <c r="AV280" s="1485"/>
      <c r="AW280" s="1485"/>
      <c r="AX280" s="1485"/>
      <c r="AY280" s="1485"/>
      <c r="AZ280" s="1485"/>
      <c r="BA280" s="1485"/>
      <c r="BB280" s="1485"/>
      <c r="BC280" s="1324" t="s">
        <v>1895</v>
      </c>
      <c r="BD280" s="1499"/>
      <c r="BE280" s="1325"/>
      <c r="BF280" s="1325"/>
      <c r="BG280" s="1325"/>
    </row>
    <row r="281" spans="1:59" ht="31" outlineLevel="1" x14ac:dyDescent="0.25">
      <c r="A281" s="1457">
        <v>88</v>
      </c>
      <c r="B281" s="1569" t="s">
        <v>1896</v>
      </c>
      <c r="C281" s="1510"/>
      <c r="D281" s="1457"/>
      <c r="E281" s="1511"/>
      <c r="F281" s="1322"/>
      <c r="G281" s="1540"/>
      <c r="H281" s="1540"/>
      <c r="I281" s="1504"/>
      <c r="J281" s="1350"/>
      <c r="K281" s="1505"/>
      <c r="L281" s="1506"/>
      <c r="M281" s="1506"/>
      <c r="N281" s="1506">
        <v>45308</v>
      </c>
      <c r="O281" s="1350"/>
      <c r="P281" s="1485"/>
      <c r="Q281" s="1567"/>
      <c r="R281" s="1568"/>
      <c r="S281" s="1568"/>
      <c r="T281" s="1503">
        <f t="shared" si="23"/>
        <v>0</v>
      </c>
      <c r="U281" s="1516"/>
      <c r="V281" s="1516">
        <v>1.2951199E-2</v>
      </c>
      <c r="W281" s="1515"/>
      <c r="X281" s="1515"/>
      <c r="Y281" s="1515"/>
      <c r="Z281" s="1515"/>
      <c r="AA281" s="1515"/>
      <c r="AB281" s="1515"/>
      <c r="AC281" s="1486"/>
      <c r="AD281" s="1487"/>
      <c r="AE281" s="1487"/>
      <c r="AF281" s="1487"/>
      <c r="AG281" s="1509"/>
      <c r="AH281" s="1509"/>
      <c r="AI281" s="1509">
        <v>1</v>
      </c>
      <c r="AJ281" s="1509"/>
      <c r="AK281" s="1509"/>
      <c r="AL281" s="1509"/>
      <c r="AM281" s="1509"/>
      <c r="AN281" s="1509"/>
      <c r="AO281" s="1485"/>
      <c r="AP281" s="1485"/>
      <c r="AQ281" s="1485"/>
      <c r="AR281" s="1485"/>
      <c r="AS281" s="1503">
        <f t="shared" si="24"/>
        <v>0</v>
      </c>
      <c r="AT281" s="1485"/>
      <c r="AU281" s="1570">
        <v>1.2951199E-2</v>
      </c>
      <c r="AV281" s="1485"/>
      <c r="AW281" s="1485"/>
      <c r="AX281" s="1485"/>
      <c r="AY281" s="1485"/>
      <c r="AZ281" s="1485"/>
      <c r="BA281" s="1485"/>
      <c r="BB281" s="1485"/>
      <c r="BC281" s="1324" t="s">
        <v>1897</v>
      </c>
      <c r="BD281" s="1499"/>
      <c r="BE281" s="1325"/>
      <c r="BF281" s="1325"/>
      <c r="BG281" s="1325"/>
    </row>
    <row r="282" spans="1:59" ht="31" outlineLevel="1" x14ac:dyDescent="0.25">
      <c r="A282" s="1457">
        <v>89</v>
      </c>
      <c r="B282" s="1569" t="s">
        <v>1898</v>
      </c>
      <c r="C282" s="1510"/>
      <c r="D282" s="1457"/>
      <c r="E282" s="1511"/>
      <c r="F282" s="1322"/>
      <c r="G282" s="1540"/>
      <c r="H282" s="1540"/>
      <c r="I282" s="1504"/>
      <c r="J282" s="1350"/>
      <c r="K282" s="1505"/>
      <c r="L282" s="1506"/>
      <c r="M282" s="1506"/>
      <c r="N282" s="1506">
        <v>45324</v>
      </c>
      <c r="O282" s="1350"/>
      <c r="P282" s="1485"/>
      <c r="Q282" s="1567"/>
      <c r="R282" s="1568"/>
      <c r="S282" s="1568"/>
      <c r="T282" s="1503">
        <f t="shared" si="23"/>
        <v>0</v>
      </c>
      <c r="U282" s="1516"/>
      <c r="V282" s="1516">
        <v>1.475E-3</v>
      </c>
      <c r="W282" s="1515"/>
      <c r="X282" s="1515"/>
      <c r="Y282" s="1515"/>
      <c r="Z282" s="1515"/>
      <c r="AA282" s="1515"/>
      <c r="AB282" s="1515"/>
      <c r="AC282" s="1486"/>
      <c r="AD282" s="1487"/>
      <c r="AE282" s="1487"/>
      <c r="AF282" s="1487"/>
      <c r="AG282" s="1509"/>
      <c r="AH282" s="1509"/>
      <c r="AI282" s="1509">
        <v>1</v>
      </c>
      <c r="AJ282" s="1509"/>
      <c r="AK282" s="1509"/>
      <c r="AL282" s="1509"/>
      <c r="AM282" s="1509"/>
      <c r="AN282" s="1509"/>
      <c r="AO282" s="1485"/>
      <c r="AP282" s="1485"/>
      <c r="AQ282" s="1485"/>
      <c r="AR282" s="1485"/>
      <c r="AS282" s="1503">
        <f t="shared" si="24"/>
        <v>0</v>
      </c>
      <c r="AT282" s="1485"/>
      <c r="AU282" s="1570">
        <v>1.475E-3</v>
      </c>
      <c r="AV282" s="1485"/>
      <c r="AW282" s="1485"/>
      <c r="AX282" s="1485"/>
      <c r="AY282" s="1485"/>
      <c r="AZ282" s="1485"/>
      <c r="BA282" s="1485"/>
      <c r="BB282" s="1485"/>
      <c r="BC282" s="1324" t="s">
        <v>1899</v>
      </c>
      <c r="BD282" s="1499"/>
      <c r="BE282" s="1325"/>
      <c r="BF282" s="1325"/>
      <c r="BG282" s="1325"/>
    </row>
    <row r="283" spans="1:59" ht="130" outlineLevel="1" x14ac:dyDescent="0.25">
      <c r="A283" s="1457">
        <v>90</v>
      </c>
      <c r="B283" s="1569" t="s">
        <v>1900</v>
      </c>
      <c r="C283" s="1510"/>
      <c r="D283" s="1457"/>
      <c r="E283" s="1511"/>
      <c r="F283" s="1322"/>
      <c r="G283" s="1540"/>
      <c r="H283" s="1540"/>
      <c r="I283" s="1504"/>
      <c r="J283" s="1350"/>
      <c r="K283" s="1505"/>
      <c r="L283" s="1506"/>
      <c r="M283" s="1506"/>
      <c r="N283" s="1506">
        <v>45357</v>
      </c>
      <c r="O283" s="1350"/>
      <c r="P283" s="1485"/>
      <c r="Q283" s="1567"/>
      <c r="R283" s="1568"/>
      <c r="S283" s="1568"/>
      <c r="T283" s="1503">
        <f t="shared" si="23"/>
        <v>0</v>
      </c>
      <c r="U283" s="1516"/>
      <c r="V283" s="1516">
        <v>6.1545000000000002E-3</v>
      </c>
      <c r="W283" s="1515"/>
      <c r="X283" s="1515"/>
      <c r="Y283" s="1515"/>
      <c r="Z283" s="1515"/>
      <c r="AA283" s="1515"/>
      <c r="AB283" s="1515"/>
      <c r="AC283" s="1486"/>
      <c r="AD283" s="1487"/>
      <c r="AE283" s="1487"/>
      <c r="AF283" s="1487"/>
      <c r="AG283" s="1509"/>
      <c r="AH283" s="1509"/>
      <c r="AI283" s="1509">
        <v>1</v>
      </c>
      <c r="AJ283" s="1509"/>
      <c r="AK283" s="1509"/>
      <c r="AL283" s="1509"/>
      <c r="AM283" s="1509"/>
      <c r="AN283" s="1509"/>
      <c r="AO283" s="1485"/>
      <c r="AP283" s="1485"/>
      <c r="AQ283" s="1485"/>
      <c r="AR283" s="1485"/>
      <c r="AS283" s="1503">
        <f t="shared" si="24"/>
        <v>0</v>
      </c>
      <c r="AT283" s="1485"/>
      <c r="AU283" s="1570">
        <v>6.1545000000000002E-3</v>
      </c>
      <c r="AV283" s="1485"/>
      <c r="AW283" s="1485"/>
      <c r="AX283" s="1485"/>
      <c r="AY283" s="1485"/>
      <c r="AZ283" s="1485"/>
      <c r="BA283" s="1485"/>
      <c r="BB283" s="1485"/>
      <c r="BC283" s="1571" t="s">
        <v>1901</v>
      </c>
      <c r="BD283" s="1499"/>
      <c r="BE283" s="1325"/>
      <c r="BF283" s="1325"/>
      <c r="BG283" s="1325"/>
    </row>
    <row r="284" spans="1:59" ht="25.5" customHeight="1" outlineLevel="1" x14ac:dyDescent="0.25">
      <c r="A284" s="1457">
        <v>91</v>
      </c>
      <c r="B284" s="1569" t="s">
        <v>1888</v>
      </c>
      <c r="C284" s="1510"/>
      <c r="D284" s="1457"/>
      <c r="E284" s="1511"/>
      <c r="F284" s="1322"/>
      <c r="G284" s="1540"/>
      <c r="H284" s="1540"/>
      <c r="I284" s="1504"/>
      <c r="J284" s="1350"/>
      <c r="K284" s="1505"/>
      <c r="L284" s="1506"/>
      <c r="M284" s="1506"/>
      <c r="N284" s="1506">
        <v>45301</v>
      </c>
      <c r="O284" s="1350"/>
      <c r="P284" s="1485"/>
      <c r="Q284" s="1567"/>
      <c r="R284" s="1568"/>
      <c r="S284" s="1568"/>
      <c r="T284" s="1503">
        <f t="shared" si="23"/>
        <v>0</v>
      </c>
      <c r="U284" s="1516"/>
      <c r="V284" s="1516">
        <v>8.7999990000000011E-3</v>
      </c>
      <c r="W284" s="1515"/>
      <c r="X284" s="1515"/>
      <c r="Y284" s="1515"/>
      <c r="Z284" s="1515"/>
      <c r="AA284" s="1515"/>
      <c r="AB284" s="1515"/>
      <c r="AC284" s="1486"/>
      <c r="AD284" s="1487"/>
      <c r="AE284" s="1487"/>
      <c r="AF284" s="1487"/>
      <c r="AG284" s="1509"/>
      <c r="AH284" s="1509"/>
      <c r="AI284" s="1509">
        <v>1</v>
      </c>
      <c r="AJ284" s="1509"/>
      <c r="AK284" s="1509"/>
      <c r="AL284" s="1509"/>
      <c r="AM284" s="1509"/>
      <c r="AN284" s="1509"/>
      <c r="AO284" s="1485"/>
      <c r="AP284" s="1485"/>
      <c r="AQ284" s="1485"/>
      <c r="AR284" s="1485"/>
      <c r="AS284" s="1503">
        <f t="shared" si="24"/>
        <v>0</v>
      </c>
      <c r="AT284" s="1485"/>
      <c r="AU284" s="1570">
        <v>8.7999990000000011E-3</v>
      </c>
      <c r="AV284" s="1485"/>
      <c r="AW284" s="1485"/>
      <c r="AX284" s="1485"/>
      <c r="AY284" s="1485"/>
      <c r="AZ284" s="1485"/>
      <c r="BA284" s="1485"/>
      <c r="BB284" s="1485"/>
      <c r="BC284" s="1324" t="s">
        <v>1902</v>
      </c>
      <c r="BD284" s="1499"/>
      <c r="BE284" s="1325"/>
      <c r="BF284" s="1325"/>
      <c r="BG284" s="1325"/>
    </row>
    <row r="285" spans="1:59" ht="31" outlineLevel="1" x14ac:dyDescent="0.25">
      <c r="A285" s="1457">
        <v>92</v>
      </c>
      <c r="B285" s="1569" t="s">
        <v>1903</v>
      </c>
      <c r="C285" s="1510"/>
      <c r="D285" s="1457"/>
      <c r="E285" s="1511"/>
      <c r="F285" s="1322"/>
      <c r="G285" s="1540"/>
      <c r="H285" s="1540"/>
      <c r="I285" s="1504"/>
      <c r="J285" s="1350"/>
      <c r="K285" s="1505"/>
      <c r="L285" s="1506"/>
      <c r="M285" s="1506"/>
      <c r="N285" s="1506">
        <v>45040</v>
      </c>
      <c r="O285" s="1350"/>
      <c r="P285" s="1485"/>
      <c r="Q285" s="1567"/>
      <c r="R285" s="1568"/>
      <c r="S285" s="1568"/>
      <c r="T285" s="1503">
        <f t="shared" si="23"/>
        <v>0</v>
      </c>
      <c r="U285" s="1515"/>
      <c r="V285" s="1516">
        <v>6.3790000000000001E-3</v>
      </c>
      <c r="W285" s="1515"/>
      <c r="X285" s="1515"/>
      <c r="Y285" s="1515"/>
      <c r="Z285" s="1515"/>
      <c r="AA285" s="1515"/>
      <c r="AB285" s="1515"/>
      <c r="AC285" s="1486"/>
      <c r="AD285" s="1487"/>
      <c r="AE285" s="1487"/>
      <c r="AF285" s="1487"/>
      <c r="AG285" s="1509"/>
      <c r="AH285" s="1509"/>
      <c r="AI285" s="1509">
        <v>1</v>
      </c>
      <c r="AJ285" s="1509"/>
      <c r="AK285" s="1509"/>
      <c r="AL285" s="1509"/>
      <c r="AM285" s="1509"/>
      <c r="AN285" s="1509"/>
      <c r="AO285" s="1485"/>
      <c r="AP285" s="1485"/>
      <c r="AQ285" s="1485"/>
      <c r="AR285" s="1485"/>
      <c r="AS285" s="1503">
        <f t="shared" si="24"/>
        <v>0</v>
      </c>
      <c r="AT285" s="1485"/>
      <c r="AU285" s="1570">
        <v>6.3790000000000001E-3</v>
      </c>
      <c r="AV285" s="1485"/>
      <c r="AW285" s="1485"/>
      <c r="AX285" s="1485"/>
      <c r="AY285" s="1485"/>
      <c r="AZ285" s="1485"/>
      <c r="BA285" s="1485"/>
      <c r="BB285" s="1485"/>
      <c r="BC285" s="1324" t="s">
        <v>1904</v>
      </c>
      <c r="BD285" s="1499"/>
      <c r="BE285" s="1325"/>
      <c r="BF285" s="1325"/>
      <c r="BG285" s="1325"/>
    </row>
    <row r="286" spans="1:59" ht="31" outlineLevel="1" x14ac:dyDescent="0.25">
      <c r="A286" s="1457">
        <v>93</v>
      </c>
      <c r="B286" s="1569" t="s">
        <v>1905</v>
      </c>
      <c r="C286" s="1510"/>
      <c r="D286" s="1457"/>
      <c r="E286" s="1511"/>
      <c r="F286" s="1322"/>
      <c r="G286" s="1540"/>
      <c r="H286" s="1540"/>
      <c r="I286" s="1504"/>
      <c r="J286" s="1350"/>
      <c r="K286" s="1505"/>
      <c r="L286" s="1506"/>
      <c r="M286" s="1506"/>
      <c r="N286" s="1506">
        <v>45382</v>
      </c>
      <c r="O286" s="1350"/>
      <c r="P286" s="1485"/>
      <c r="Q286" s="1567"/>
      <c r="R286" s="1568"/>
      <c r="S286" s="1568"/>
      <c r="T286" s="1503">
        <f t="shared" si="23"/>
        <v>0</v>
      </c>
      <c r="U286" s="1515"/>
      <c r="V286" s="1516">
        <v>4.248E-3</v>
      </c>
      <c r="W286" s="1515"/>
      <c r="X286" s="1515"/>
      <c r="Y286" s="1515"/>
      <c r="Z286" s="1515"/>
      <c r="AA286" s="1515"/>
      <c r="AB286" s="1515"/>
      <c r="AC286" s="1486"/>
      <c r="AD286" s="1487"/>
      <c r="AE286" s="1487"/>
      <c r="AF286" s="1487"/>
      <c r="AG286" s="1509"/>
      <c r="AH286" s="1509"/>
      <c r="AI286" s="1509">
        <v>1</v>
      </c>
      <c r="AJ286" s="1509"/>
      <c r="AK286" s="1509"/>
      <c r="AL286" s="1509"/>
      <c r="AM286" s="1509"/>
      <c r="AN286" s="1509"/>
      <c r="AO286" s="1485"/>
      <c r="AP286" s="1485"/>
      <c r="AQ286" s="1485"/>
      <c r="AR286" s="1485"/>
      <c r="AS286" s="1503">
        <f t="shared" si="24"/>
        <v>0</v>
      </c>
      <c r="AT286" s="1485"/>
      <c r="AU286" s="1570">
        <v>4.248E-3</v>
      </c>
      <c r="AV286" s="1485"/>
      <c r="AW286" s="1485"/>
      <c r="AX286" s="1485"/>
      <c r="AY286" s="1485"/>
      <c r="AZ286" s="1485"/>
      <c r="BA286" s="1485"/>
      <c r="BB286" s="1485"/>
      <c r="BC286" s="1324" t="s">
        <v>1906</v>
      </c>
      <c r="BD286" s="1499"/>
      <c r="BE286" s="1325"/>
      <c r="BF286" s="1325"/>
      <c r="BG286" s="1325"/>
    </row>
    <row r="287" spans="1:59" ht="31" outlineLevel="1" x14ac:dyDescent="0.25">
      <c r="A287" s="1457">
        <v>94</v>
      </c>
      <c r="B287" s="1569" t="s">
        <v>1907</v>
      </c>
      <c r="C287" s="1510"/>
      <c r="D287" s="1457"/>
      <c r="E287" s="1511"/>
      <c r="F287" s="1322"/>
      <c r="G287" s="1540"/>
      <c r="H287" s="1540"/>
      <c r="I287" s="1504"/>
      <c r="J287" s="1350"/>
      <c r="K287" s="1505"/>
      <c r="L287" s="1506"/>
      <c r="M287" s="1506"/>
      <c r="N287" s="1506">
        <v>45364</v>
      </c>
      <c r="O287" s="1350"/>
      <c r="P287" s="1485"/>
      <c r="Q287" s="1567"/>
      <c r="R287" s="1568"/>
      <c r="S287" s="1568"/>
      <c r="T287" s="1503">
        <f t="shared" si="23"/>
        <v>0</v>
      </c>
      <c r="U287" s="1515"/>
      <c r="V287" s="1516">
        <v>1.1741E-2</v>
      </c>
      <c r="W287" s="1515"/>
      <c r="X287" s="1515"/>
      <c r="Y287" s="1515"/>
      <c r="Z287" s="1515"/>
      <c r="AA287" s="1515"/>
      <c r="AB287" s="1515"/>
      <c r="AC287" s="1486"/>
      <c r="AD287" s="1487"/>
      <c r="AE287" s="1487"/>
      <c r="AF287" s="1487"/>
      <c r="AG287" s="1509"/>
      <c r="AH287" s="1509"/>
      <c r="AI287" s="1509">
        <v>1</v>
      </c>
      <c r="AJ287" s="1509"/>
      <c r="AK287" s="1509"/>
      <c r="AL287" s="1509"/>
      <c r="AM287" s="1509"/>
      <c r="AN287" s="1509"/>
      <c r="AO287" s="1485"/>
      <c r="AP287" s="1485"/>
      <c r="AQ287" s="1485"/>
      <c r="AR287" s="1485"/>
      <c r="AS287" s="1503">
        <f t="shared" si="24"/>
        <v>0</v>
      </c>
      <c r="AT287" s="1485"/>
      <c r="AU287" s="1570">
        <v>1.1741E-2</v>
      </c>
      <c r="AV287" s="1485"/>
      <c r="AW287" s="1485"/>
      <c r="AX287" s="1485"/>
      <c r="AY287" s="1485"/>
      <c r="AZ287" s="1485"/>
      <c r="BA287" s="1485"/>
      <c r="BB287" s="1485"/>
      <c r="BC287" s="1324" t="s">
        <v>1908</v>
      </c>
      <c r="BD287" s="1499"/>
      <c r="BE287" s="1325"/>
      <c r="BF287" s="1325"/>
      <c r="BG287" s="1325"/>
    </row>
    <row r="288" spans="1:59" ht="58" outlineLevel="1" x14ac:dyDescent="0.25">
      <c r="A288" s="1457">
        <v>95</v>
      </c>
      <c r="B288" s="1569" t="s">
        <v>1909</v>
      </c>
      <c r="C288" s="1510"/>
      <c r="D288" s="1457"/>
      <c r="E288" s="1511"/>
      <c r="F288" s="1322"/>
      <c r="G288" s="1540">
        <f>AV288+AW288</f>
        <v>3.628028</v>
      </c>
      <c r="H288" s="1540"/>
      <c r="I288" s="1504"/>
      <c r="J288" s="1350"/>
      <c r="K288" s="1505"/>
      <c r="L288" s="1506"/>
      <c r="M288" s="1506"/>
      <c r="N288" s="1506"/>
      <c r="O288" s="1350" t="s">
        <v>1545</v>
      </c>
      <c r="P288" s="1485"/>
      <c r="Q288" s="1567"/>
      <c r="R288" s="1568"/>
      <c r="S288" s="1568"/>
      <c r="T288" s="1503">
        <f t="shared" si="23"/>
        <v>0</v>
      </c>
      <c r="U288" s="1515"/>
      <c r="V288" s="1516"/>
      <c r="W288" s="1515"/>
      <c r="X288" s="1515">
        <v>3.628028</v>
      </c>
      <c r="Y288" s="1515"/>
      <c r="Z288" s="1515"/>
      <c r="AA288" s="1515"/>
      <c r="AB288" s="1515"/>
      <c r="AC288" s="1486"/>
      <c r="AD288" s="1487"/>
      <c r="AE288" s="1487"/>
      <c r="AF288" s="1487"/>
      <c r="AG288" s="1509"/>
      <c r="AH288" s="1509"/>
      <c r="AI288" s="1509"/>
      <c r="AJ288" s="1509"/>
      <c r="AK288" s="1509"/>
      <c r="AL288" s="1509"/>
      <c r="AM288" s="1509"/>
      <c r="AN288" s="1509"/>
      <c r="AO288" s="1485"/>
      <c r="AP288" s="1485"/>
      <c r="AQ288" s="1485"/>
      <c r="AR288" s="1485"/>
      <c r="AS288" s="1503">
        <f t="shared" si="24"/>
        <v>0</v>
      </c>
      <c r="AT288" s="1485"/>
      <c r="AU288" s="1570"/>
      <c r="AV288" s="1485"/>
      <c r="AW288" s="1485">
        <v>3.628028</v>
      </c>
      <c r="AX288" s="1485"/>
      <c r="AY288" s="1485"/>
      <c r="AZ288" s="1485"/>
      <c r="BA288" s="1485"/>
      <c r="BB288" s="1485"/>
      <c r="BC288" s="1324"/>
      <c r="BD288" s="1499"/>
      <c r="BE288" s="1325"/>
      <c r="BF288" s="1325"/>
    </row>
    <row r="289" spans="1:58" ht="43.5" outlineLevel="1" x14ac:dyDescent="0.25">
      <c r="A289" s="1457">
        <v>96</v>
      </c>
      <c r="B289" s="1569" t="s">
        <v>1910</v>
      </c>
      <c r="C289" s="1510"/>
      <c r="D289" s="1457"/>
      <c r="E289" s="1511"/>
      <c r="F289" s="1322"/>
      <c r="G289" s="1540">
        <f>AV289+AW289</f>
        <v>3.6969400000000001</v>
      </c>
      <c r="H289" s="1540"/>
      <c r="I289" s="1504"/>
      <c r="J289" s="1350"/>
      <c r="K289" s="1505"/>
      <c r="L289" s="1506"/>
      <c r="M289" s="1506"/>
      <c r="N289" s="1506"/>
      <c r="O289" s="1350" t="s">
        <v>1545</v>
      </c>
      <c r="P289" s="1485"/>
      <c r="Q289" s="1567"/>
      <c r="R289" s="1568"/>
      <c r="S289" s="1568"/>
      <c r="T289" s="1503">
        <f t="shared" si="23"/>
        <v>0</v>
      </c>
      <c r="U289" s="1515"/>
      <c r="V289" s="1516"/>
      <c r="W289" s="1515"/>
      <c r="X289" s="1515">
        <v>3.6969400000000001</v>
      </c>
      <c r="Y289" s="1515"/>
      <c r="Z289" s="1515"/>
      <c r="AA289" s="1515"/>
      <c r="AB289" s="1515"/>
      <c r="AC289" s="1486"/>
      <c r="AD289" s="1487"/>
      <c r="AE289" s="1487"/>
      <c r="AF289" s="1487"/>
      <c r="AG289" s="1509"/>
      <c r="AH289" s="1509"/>
      <c r="AI289" s="1509"/>
      <c r="AJ289" s="1509"/>
      <c r="AK289" s="1509"/>
      <c r="AL289" s="1509"/>
      <c r="AM289" s="1509"/>
      <c r="AN289" s="1509"/>
      <c r="AO289" s="1485"/>
      <c r="AP289" s="1485"/>
      <c r="AQ289" s="1485"/>
      <c r="AR289" s="1485"/>
      <c r="AS289" s="1503">
        <f t="shared" si="24"/>
        <v>0</v>
      </c>
      <c r="AT289" s="1485"/>
      <c r="AU289" s="1570"/>
      <c r="AV289" s="1485"/>
      <c r="AW289" s="1485">
        <v>3.6969400000000001</v>
      </c>
      <c r="AX289" s="1485"/>
      <c r="AY289" s="1485"/>
      <c r="AZ289" s="1485"/>
      <c r="BA289" s="1485"/>
      <c r="BB289" s="1485"/>
      <c r="BC289" s="1324"/>
      <c r="BD289" s="1499"/>
      <c r="BE289" s="1325"/>
      <c r="BF289" s="1325"/>
    </row>
    <row r="290" spans="1:58" ht="43.5" outlineLevel="1" x14ac:dyDescent="0.25">
      <c r="A290" s="1457">
        <v>97</v>
      </c>
      <c r="B290" s="1569" t="s">
        <v>1911</v>
      </c>
      <c r="C290" s="1510"/>
      <c r="D290" s="1457"/>
      <c r="E290" s="1511"/>
      <c r="F290" s="1322"/>
      <c r="G290" s="1540">
        <f>AV290+AW290</f>
        <v>4.1154506</v>
      </c>
      <c r="H290" s="1540"/>
      <c r="I290" s="1504"/>
      <c r="J290" s="1350"/>
      <c r="K290" s="1505"/>
      <c r="L290" s="1506"/>
      <c r="M290" s="1506"/>
      <c r="N290" s="1506"/>
      <c r="O290" s="1350" t="s">
        <v>1572</v>
      </c>
      <c r="P290" s="1485"/>
      <c r="Q290" s="1567"/>
      <c r="R290" s="1568"/>
      <c r="S290" s="1568"/>
      <c r="T290" s="1503">
        <f t="shared" si="23"/>
        <v>0</v>
      </c>
      <c r="U290" s="1515"/>
      <c r="V290" s="1516"/>
      <c r="W290" s="1515"/>
      <c r="X290" s="1515">
        <v>4.1154506</v>
      </c>
      <c r="Y290" s="1515"/>
      <c r="Z290" s="1515"/>
      <c r="AA290" s="1515"/>
      <c r="AB290" s="1515"/>
      <c r="AC290" s="1486"/>
      <c r="AD290" s="1487"/>
      <c r="AE290" s="1487"/>
      <c r="AF290" s="1487"/>
      <c r="AG290" s="1509"/>
      <c r="AH290" s="1509"/>
      <c r="AI290" s="1509"/>
      <c r="AJ290" s="1509"/>
      <c r="AK290" s="1509"/>
      <c r="AL290" s="1509"/>
      <c r="AM290" s="1509"/>
      <c r="AN290" s="1509"/>
      <c r="AO290" s="1485"/>
      <c r="AP290" s="1485"/>
      <c r="AQ290" s="1485"/>
      <c r="AR290" s="1485"/>
      <c r="AS290" s="1503">
        <f t="shared" si="24"/>
        <v>0</v>
      </c>
      <c r="AT290" s="1485"/>
      <c r="AU290" s="1570"/>
      <c r="AV290" s="1485"/>
      <c r="AW290" s="1485">
        <f>41154506/10^7</f>
        <v>4.1154506</v>
      </c>
      <c r="AX290" s="1485"/>
      <c r="AY290" s="1485"/>
      <c r="AZ290" s="1485"/>
      <c r="BA290" s="1485"/>
      <c r="BB290" s="1485"/>
      <c r="BC290" s="1324"/>
      <c r="BD290" s="1499"/>
      <c r="BE290" s="1325"/>
      <c r="BF290" s="1325"/>
    </row>
    <row r="291" spans="1:58" ht="15.5" x14ac:dyDescent="0.25">
      <c r="A291" s="1369"/>
      <c r="B291" s="1370" t="s">
        <v>271</v>
      </c>
      <c r="C291" s="1371"/>
      <c r="D291" s="1371"/>
      <c r="E291" s="1372"/>
      <c r="F291" s="1373"/>
      <c r="G291" s="1572"/>
      <c r="H291" s="1572"/>
      <c r="I291" s="1371"/>
      <c r="J291" s="1370"/>
      <c r="K291" s="1373"/>
      <c r="L291" s="1372"/>
      <c r="M291" s="1372"/>
      <c r="N291" s="1372"/>
      <c r="O291" s="1370"/>
      <c r="P291" s="1464">
        <f t="shared" ref="P291:AB291" si="25">SUM(P10:P287)</f>
        <v>38.672469591999999</v>
      </c>
      <c r="Q291" s="1464">
        <f t="shared" si="25"/>
        <v>0.87431812699999989</v>
      </c>
      <c r="R291" s="1464">
        <f t="shared" si="25"/>
        <v>8.1844828999999972</v>
      </c>
      <c r="S291" s="1464">
        <f t="shared" si="25"/>
        <v>8.6742174940000023</v>
      </c>
      <c r="T291" s="1464">
        <f t="shared" si="25"/>
        <v>56.405488112999983</v>
      </c>
      <c r="U291" s="1464">
        <f t="shared" si="25"/>
        <v>17.402123673999998</v>
      </c>
      <c r="V291" s="1464">
        <f t="shared" si="25"/>
        <v>21.858399996000003</v>
      </c>
      <c r="W291" s="1464">
        <f t="shared" si="25"/>
        <v>27.43914253306</v>
      </c>
      <c r="X291" s="1464">
        <f t="shared" si="25"/>
        <v>248.31022741079997</v>
      </c>
      <c r="Y291" s="1464">
        <f t="shared" si="25"/>
        <v>336.24432832720004</v>
      </c>
      <c r="Z291" s="1464">
        <f t="shared" si="25"/>
        <v>267.10000000000002</v>
      </c>
      <c r="AA291" s="1464">
        <f t="shared" si="25"/>
        <v>133.66999999999999</v>
      </c>
      <c r="AB291" s="1464">
        <f t="shared" si="25"/>
        <v>131.80000000000001</v>
      </c>
      <c r="AC291" s="1464"/>
      <c r="AD291" s="1464"/>
      <c r="AE291" s="1464"/>
      <c r="AF291" s="1464"/>
      <c r="AG291" s="1464"/>
      <c r="AH291" s="1464"/>
      <c r="AI291" s="1464"/>
      <c r="AJ291" s="1464"/>
      <c r="AK291" s="1464"/>
      <c r="AL291" s="1464"/>
      <c r="AM291" s="1464"/>
      <c r="AN291" s="1464"/>
      <c r="AO291" s="1464">
        <f>SUM(AO10:AO287)</f>
        <v>38.672469591999999</v>
      </c>
      <c r="AP291" s="1464">
        <f>SUM(AP10:AP287)</f>
        <v>0.87431812699999989</v>
      </c>
      <c r="AQ291" s="1464">
        <f>SUM(AQ10:AQ287)</f>
        <v>8.1844828999999972</v>
      </c>
      <c r="AR291" s="1464">
        <f>SUM(AR10:AR287)</f>
        <v>0.15421749400000004</v>
      </c>
      <c r="AS291" s="1464">
        <f>SUM(AS10:AS287)</f>
        <v>47.885488112999987</v>
      </c>
      <c r="AT291" s="1464">
        <f>SUM(AT10:AT290)</f>
        <v>17.402123673999998</v>
      </c>
      <c r="AU291" s="1464">
        <f t="shared" ref="AU291:BA291" si="26">SUM(AU10:AU290)</f>
        <v>21.858399996000003</v>
      </c>
      <c r="AV291" s="1464">
        <f t="shared" si="26"/>
        <v>92.404600033059992</v>
      </c>
      <c r="AW291" s="1464">
        <f t="shared" si="26"/>
        <v>259.75064601079998</v>
      </c>
      <c r="AX291" s="1464">
        <f t="shared" si="26"/>
        <v>336.24432832720004</v>
      </c>
      <c r="AY291" s="1464">
        <f t="shared" si="26"/>
        <v>267.10000000000002</v>
      </c>
      <c r="AZ291" s="1464">
        <f t="shared" si="26"/>
        <v>133.66999999999999</v>
      </c>
      <c r="BA291" s="1464">
        <f t="shared" si="26"/>
        <v>131.80000000000001</v>
      </c>
      <c r="BB291" s="1464">
        <f>SUM(BB10:BB287)</f>
        <v>0</v>
      </c>
      <c r="BC291" s="1464">
        <f>SUM(BC10:BC287)</f>
        <v>0</v>
      </c>
      <c r="BD291" s="1464">
        <f>SUM(BD10:BD287)</f>
        <v>0</v>
      </c>
    </row>
    <row r="294" spans="1:58" x14ac:dyDescent="0.25">
      <c r="AT294" s="1467">
        <f>SUM(AT194:AT290)</f>
        <v>2.6514404739999997</v>
      </c>
      <c r="AU294" s="1467">
        <f>SUM(AU194:AU290)</f>
        <v>3.5883089990000006</v>
      </c>
      <c r="AV294" s="1467">
        <f>SUM(AV194:AV290)</f>
        <v>3.3517693500000005</v>
      </c>
    </row>
  </sheetData>
  <mergeCells count="29">
    <mergeCell ref="O5:O7"/>
    <mergeCell ref="BD5:BD7"/>
    <mergeCell ref="BE5:BE7"/>
    <mergeCell ref="P6:P7"/>
    <mergeCell ref="T6:T7"/>
    <mergeCell ref="AC6:AC7"/>
    <mergeCell ref="AO6:AO7"/>
    <mergeCell ref="AS6:AS7"/>
    <mergeCell ref="P5:W5"/>
    <mergeCell ref="AC5:AI5"/>
    <mergeCell ref="AO5:AV5"/>
    <mergeCell ref="BB5:BB7"/>
    <mergeCell ref="BC5:BC7"/>
    <mergeCell ref="BC16:BC17"/>
    <mergeCell ref="BC31:BC32"/>
    <mergeCell ref="A5:A7"/>
    <mergeCell ref="B5:B7"/>
    <mergeCell ref="C5:C7"/>
    <mergeCell ref="D5:D7"/>
    <mergeCell ref="E5:E7"/>
    <mergeCell ref="F5:F7"/>
    <mergeCell ref="G5:G7"/>
    <mergeCell ref="H5:H7"/>
    <mergeCell ref="I5:I7"/>
    <mergeCell ref="J5:J7"/>
    <mergeCell ref="K5:K7"/>
    <mergeCell ref="L5:L7"/>
    <mergeCell ref="M5:M7"/>
    <mergeCell ref="N5:N7"/>
  </mergeCells>
  <conditionalFormatting sqref="D10 E291:E299">
    <cfRule type="containsText" dxfId="826" priority="287" operator="containsText" text="DPR not submitted">
      <formula>NOT(ISERROR(SEARCH("DPR not submitted",D10)))</formula>
    </cfRule>
    <cfRule type="containsText" dxfId="825" priority="288" operator="containsText" text="Yet to be approved">
      <formula>NOT(ISERROR(SEARCH("Yet to be approved",D10)))</formula>
    </cfRule>
  </conditionalFormatting>
  <conditionalFormatting sqref="E11">
    <cfRule type="containsText" dxfId="824" priority="342" operator="containsText" text="DPR not submitted">
      <formula>NOT(ISERROR(SEARCH("DPR not submitted",E11)))</formula>
    </cfRule>
    <cfRule type="containsText" dxfId="823" priority="343" operator="containsText" text="Yet to be approved">
      <formula>NOT(ISERROR(SEARCH("Yet to be approved",E11)))</formula>
    </cfRule>
  </conditionalFormatting>
  <conditionalFormatting sqref="D12">
    <cfRule type="containsText" dxfId="822" priority="336" operator="containsText" text="DPR not submitted">
      <formula>NOT(ISERROR(SEARCH("DPR not submitted",D12)))</formula>
    </cfRule>
    <cfRule type="containsText" dxfId="821" priority="337" operator="containsText" text="Yet to be approved">
      <formula>NOT(ISERROR(SEARCH("Yet to be approved",D12)))</formula>
    </cfRule>
  </conditionalFormatting>
  <conditionalFormatting sqref="E12">
    <cfRule type="containsText" dxfId="820" priority="338" operator="containsText" text="DPR not submitted">
      <formula>NOT(ISERROR(SEARCH("DPR not submitted",E12)))</formula>
    </cfRule>
    <cfRule type="containsText" dxfId="819" priority="339" operator="containsText" text="Yet to be approved">
      <formula>NOT(ISERROR(SEARCH("Yet to be approved",E12)))</formula>
    </cfRule>
  </conditionalFormatting>
  <conditionalFormatting sqref="D13">
    <cfRule type="containsText" dxfId="818" priority="279" operator="containsText" text="DPR not submitted">
      <formula>NOT(ISERROR(SEARCH("DPR not submitted",D13)))</formula>
    </cfRule>
    <cfRule type="containsText" dxfId="817" priority="280" operator="containsText" text="Yet to be approved">
      <formula>NOT(ISERROR(SEARCH("Yet to be approved",D13)))</formula>
    </cfRule>
  </conditionalFormatting>
  <conditionalFormatting sqref="D14">
    <cfRule type="containsText" dxfId="816" priority="332" operator="containsText" text="DPR not submitted">
      <formula>NOT(ISERROR(SEARCH("DPR not submitted",D14)))</formula>
    </cfRule>
    <cfRule type="containsText" dxfId="815" priority="333" operator="containsText" text="Yet to be approved">
      <formula>NOT(ISERROR(SEARCH("Yet to be approved",D14)))</formula>
    </cfRule>
  </conditionalFormatting>
  <conditionalFormatting sqref="E14">
    <cfRule type="containsText" dxfId="814" priority="334" operator="containsText" text="DPR not submitted">
      <formula>NOT(ISERROR(SEARCH("DPR not submitted",E14)))</formula>
    </cfRule>
    <cfRule type="containsText" dxfId="813" priority="335" operator="containsText" text="Yet to be approved">
      <formula>NOT(ISERROR(SEARCH("Yet to be approved",E14)))</formula>
    </cfRule>
  </conditionalFormatting>
  <conditionalFormatting sqref="BD292:BD299">
    <cfRule type="containsText" dxfId="812" priority="323" operator="containsText" text="Capitalised">
      <formula>NOT(ISERROR(SEARCH("Capitalised",BD292)))</formula>
    </cfRule>
    <cfRule type="containsText" dxfId="811" priority="324" operator="containsText" text="WIP">
      <formula>NOT(ISERROR(SEARCH("WIP",BD292)))</formula>
    </cfRule>
    <cfRule type="containsText" dxfId="810" priority="325" operator="containsText" text="Cancelled">
      <formula>NOT(ISERROR(SEARCH("Cancelled",BD292)))</formula>
    </cfRule>
    <cfRule type="containsText" dxfId="809" priority="326" operator="containsText" text="Deferred">
      <formula>NOT(ISERROR(SEARCH("Deferred",BD292)))</formula>
    </cfRule>
    <cfRule type="containsText" dxfId="808" priority="327" operator="containsText" text="Not Initiated">
      <formula>NOT(ISERROR(SEARCH("Not Initiated",BD292)))</formula>
    </cfRule>
    <cfRule type="containsText" dxfId="807" priority="328" operator="containsText" text="To be Confirmed">
      <formula>NOT(ISERROR(SEARCH("To be Confirmed",BD292)))</formula>
    </cfRule>
    <cfRule type="containsText" dxfId="806" priority="329" stopIfTrue="1" operator="containsText" text="Capitalised">
      <formula>NOT(ISERROR(SEARCH("Capitalised",BD292)))</formula>
    </cfRule>
    <cfRule type="containsText" dxfId="805" priority="330" stopIfTrue="1" operator="containsText" text="Cancelled">
      <formula>NOT(ISERROR(SEARCH("Cancelled",BD292)))</formula>
    </cfRule>
    <cfRule type="containsText" dxfId="804" priority="331" stopIfTrue="1" operator="containsText" text="WIP">
      <formula>NOT(ISERROR(SEARCH("WIP",BD292)))</formula>
    </cfRule>
  </conditionalFormatting>
  <conditionalFormatting sqref="D15">
    <cfRule type="containsText" dxfId="803" priority="277" operator="containsText" text="DPR not submitted">
      <formula>NOT(ISERROR(SEARCH("DPR not submitted",D15)))</formula>
    </cfRule>
    <cfRule type="containsText" dxfId="802" priority="278" operator="containsText" text="Yet to be approved">
      <formula>NOT(ISERROR(SEARCH("Yet to be approved",D15)))</formula>
    </cfRule>
  </conditionalFormatting>
  <conditionalFormatting sqref="D19">
    <cfRule type="containsText" dxfId="801" priority="275" operator="containsText" text="DPR not submitted">
      <formula>NOT(ISERROR(SEARCH("DPR not submitted",D19)))</formula>
    </cfRule>
    <cfRule type="containsText" dxfId="800" priority="276" operator="containsText" text="Yet to be approved">
      <formula>NOT(ISERROR(SEARCH("Yet to be approved",D19)))</formula>
    </cfRule>
  </conditionalFormatting>
  <conditionalFormatting sqref="D22">
    <cfRule type="containsText" dxfId="799" priority="273" operator="containsText" text="DPR not submitted">
      <formula>NOT(ISERROR(SEARCH("DPR not submitted",D22)))</formula>
    </cfRule>
    <cfRule type="containsText" dxfId="798" priority="274" operator="containsText" text="Yet to be approved">
      <formula>NOT(ISERROR(SEARCH("Yet to be approved",D22)))</formula>
    </cfRule>
  </conditionalFormatting>
  <conditionalFormatting sqref="D26">
    <cfRule type="containsText" dxfId="797" priority="271" operator="containsText" text="DPR not submitted">
      <formula>NOT(ISERROR(SEARCH("DPR not submitted",D26)))</formula>
    </cfRule>
    <cfRule type="containsText" dxfId="796" priority="272" operator="containsText" text="Yet to be approved">
      <formula>NOT(ISERROR(SEARCH("Yet to be approved",D26)))</formula>
    </cfRule>
  </conditionalFormatting>
  <conditionalFormatting sqref="D30">
    <cfRule type="containsText" dxfId="795" priority="269" operator="containsText" text="DPR not submitted">
      <formula>NOT(ISERROR(SEARCH("DPR not submitted",D30)))</formula>
    </cfRule>
    <cfRule type="containsText" dxfId="794" priority="270" operator="containsText" text="Yet to be approved">
      <formula>NOT(ISERROR(SEARCH("Yet to be approved",D30)))</formula>
    </cfRule>
  </conditionalFormatting>
  <conditionalFormatting sqref="D34">
    <cfRule type="containsText" dxfId="793" priority="267" operator="containsText" text="DPR not submitted">
      <formula>NOT(ISERROR(SEARCH("DPR not submitted",D34)))</formula>
    </cfRule>
    <cfRule type="containsText" dxfId="792" priority="268" operator="containsText" text="Yet to be approved">
      <formula>NOT(ISERROR(SEARCH("Yet to be approved",D34)))</formula>
    </cfRule>
  </conditionalFormatting>
  <conditionalFormatting sqref="D37">
    <cfRule type="containsText" dxfId="791" priority="265" operator="containsText" text="DPR not submitted">
      <formula>NOT(ISERROR(SEARCH("DPR not submitted",D37)))</formula>
    </cfRule>
    <cfRule type="containsText" dxfId="790" priority="266" operator="containsText" text="Yet to be approved">
      <formula>NOT(ISERROR(SEARCH("Yet to be approved",D37)))</formula>
    </cfRule>
  </conditionalFormatting>
  <conditionalFormatting sqref="D50">
    <cfRule type="containsText" dxfId="789" priority="259" operator="containsText" text="DPR not submitted">
      <formula>NOT(ISERROR(SEARCH("DPR not submitted",D50)))</formula>
    </cfRule>
    <cfRule type="containsText" dxfId="788" priority="260" operator="containsText" text="Yet to be approved">
      <formula>NOT(ISERROR(SEARCH("Yet to be approved",D50)))</formula>
    </cfRule>
  </conditionalFormatting>
  <conditionalFormatting sqref="D53">
    <cfRule type="containsText" dxfId="787" priority="263" operator="containsText" text="DPR not submitted">
      <formula>NOT(ISERROR(SEARCH("DPR not submitted",D53)))</formula>
    </cfRule>
    <cfRule type="containsText" dxfId="786" priority="264" operator="containsText" text="Yet to be approved">
      <formula>NOT(ISERROR(SEARCH("Yet to be approved",D53)))</formula>
    </cfRule>
  </conditionalFormatting>
  <conditionalFormatting sqref="D56">
    <cfRule type="containsText" dxfId="785" priority="261" operator="containsText" text="DPR not submitted">
      <formula>NOT(ISERROR(SEARCH("DPR not submitted",D56)))</formula>
    </cfRule>
    <cfRule type="containsText" dxfId="784" priority="262" operator="containsText" text="Yet to be approved">
      <formula>NOT(ISERROR(SEARCH("Yet to be approved",D56)))</formula>
    </cfRule>
  </conditionalFormatting>
  <conditionalFormatting sqref="D214">
    <cfRule type="containsText" dxfId="783" priority="197" operator="containsText" text="DPR not submitted">
      <formula>NOT(ISERROR(SEARCH("DPR not submitted",D214)))</formula>
    </cfRule>
    <cfRule type="containsText" dxfId="782" priority="217" operator="containsText" text="Yet to be approved">
      <formula>NOT(ISERROR(SEARCH("Yet to be approved",D214)))</formula>
    </cfRule>
  </conditionalFormatting>
  <conditionalFormatting sqref="E214">
    <cfRule type="containsText" dxfId="781" priority="237" operator="containsText" text="DPR not submitted">
      <formula>NOT(ISERROR(SEARCH("DPR not submitted",E214)))</formula>
    </cfRule>
    <cfRule type="containsText" dxfId="780" priority="257" operator="containsText" text="Yet to be approved">
      <formula>NOT(ISERROR(SEARCH("Yet to be approved",E214)))</formula>
    </cfRule>
  </conditionalFormatting>
  <conditionalFormatting sqref="D215">
    <cfRule type="containsText" dxfId="779" priority="196" operator="containsText" text="DPR not submitted">
      <formula>NOT(ISERROR(SEARCH("DPR not submitted",D215)))</formula>
    </cfRule>
    <cfRule type="containsText" dxfId="778" priority="216" operator="containsText" text="Yet to be approved">
      <formula>NOT(ISERROR(SEARCH("Yet to be approved",D215)))</formula>
    </cfRule>
  </conditionalFormatting>
  <conditionalFormatting sqref="E215">
    <cfRule type="containsText" dxfId="777" priority="236" operator="containsText" text="DPR not submitted">
      <formula>NOT(ISERROR(SEARCH("DPR not submitted",E215)))</formula>
    </cfRule>
    <cfRule type="containsText" dxfId="776" priority="256" operator="containsText" text="Yet to be approved">
      <formula>NOT(ISERROR(SEARCH("Yet to be approved",E215)))</formula>
    </cfRule>
  </conditionalFormatting>
  <conditionalFormatting sqref="D216">
    <cfRule type="containsText" dxfId="775" priority="195" operator="containsText" text="DPR not submitted">
      <formula>NOT(ISERROR(SEARCH("DPR not submitted",D216)))</formula>
    </cfRule>
    <cfRule type="containsText" dxfId="774" priority="215" operator="containsText" text="Yet to be approved">
      <formula>NOT(ISERROR(SEARCH("Yet to be approved",D216)))</formula>
    </cfRule>
  </conditionalFormatting>
  <conditionalFormatting sqref="E216">
    <cfRule type="containsText" dxfId="773" priority="235" operator="containsText" text="DPR not submitted">
      <formula>NOT(ISERROR(SEARCH("DPR not submitted",E216)))</formula>
    </cfRule>
    <cfRule type="containsText" dxfId="772" priority="255" operator="containsText" text="Yet to be approved">
      <formula>NOT(ISERROR(SEARCH("Yet to be approved",E216)))</formula>
    </cfRule>
  </conditionalFormatting>
  <conditionalFormatting sqref="Q216">
    <cfRule type="expression" dxfId="771" priority="178">
      <formula>$K$6&gt;$J$6*0.2</formula>
    </cfRule>
  </conditionalFormatting>
  <conditionalFormatting sqref="D217">
    <cfRule type="containsText" dxfId="770" priority="194" operator="containsText" text="DPR not submitted">
      <formula>NOT(ISERROR(SEARCH("DPR not submitted",D217)))</formula>
    </cfRule>
    <cfRule type="containsText" dxfId="769" priority="214" operator="containsText" text="Yet to be approved">
      <formula>NOT(ISERROR(SEARCH("Yet to be approved",D217)))</formula>
    </cfRule>
  </conditionalFormatting>
  <conditionalFormatting sqref="E217">
    <cfRule type="containsText" dxfId="768" priority="234" operator="containsText" text="DPR not submitted">
      <formula>NOT(ISERROR(SEARCH("DPR not submitted",E217)))</formula>
    </cfRule>
    <cfRule type="containsText" dxfId="767" priority="254" operator="containsText" text="Yet to be approved">
      <formula>NOT(ISERROR(SEARCH("Yet to be approved",E217)))</formula>
    </cfRule>
  </conditionalFormatting>
  <conditionalFormatting sqref="D218">
    <cfRule type="containsText" dxfId="766" priority="193" operator="containsText" text="DPR not submitted">
      <formula>NOT(ISERROR(SEARCH("DPR not submitted",D218)))</formula>
    </cfRule>
    <cfRule type="containsText" dxfId="765" priority="213" operator="containsText" text="Yet to be approved">
      <formula>NOT(ISERROR(SEARCH("Yet to be approved",D218)))</formula>
    </cfRule>
  </conditionalFormatting>
  <conditionalFormatting sqref="E218">
    <cfRule type="containsText" dxfId="764" priority="233" operator="containsText" text="DPR not submitted">
      <formula>NOT(ISERROR(SEARCH("DPR not submitted",E218)))</formula>
    </cfRule>
    <cfRule type="containsText" dxfId="763" priority="253" operator="containsText" text="Yet to be approved">
      <formula>NOT(ISERROR(SEARCH("Yet to be approved",E218)))</formula>
    </cfRule>
  </conditionalFormatting>
  <conditionalFormatting sqref="D219">
    <cfRule type="containsText" dxfId="762" priority="192" operator="containsText" text="DPR not submitted">
      <formula>NOT(ISERROR(SEARCH("DPR not submitted",D219)))</formula>
    </cfRule>
    <cfRule type="containsText" dxfId="761" priority="212" operator="containsText" text="Yet to be approved">
      <formula>NOT(ISERROR(SEARCH("Yet to be approved",D219)))</formula>
    </cfRule>
  </conditionalFormatting>
  <conditionalFormatting sqref="E219">
    <cfRule type="containsText" dxfId="760" priority="232" operator="containsText" text="DPR not submitted">
      <formula>NOT(ISERROR(SEARCH("DPR not submitted",E219)))</formula>
    </cfRule>
    <cfRule type="containsText" dxfId="759" priority="252" operator="containsText" text="Yet to be approved">
      <formula>NOT(ISERROR(SEARCH("Yet to be approved",E219)))</formula>
    </cfRule>
  </conditionalFormatting>
  <conditionalFormatting sqref="D220">
    <cfRule type="containsText" dxfId="758" priority="191" operator="containsText" text="DPR not submitted">
      <formula>NOT(ISERROR(SEARCH("DPR not submitted",D220)))</formula>
    </cfRule>
    <cfRule type="containsText" dxfId="757" priority="211" operator="containsText" text="Yet to be approved">
      <formula>NOT(ISERROR(SEARCH("Yet to be approved",D220)))</formula>
    </cfRule>
  </conditionalFormatting>
  <conditionalFormatting sqref="E220">
    <cfRule type="containsText" dxfId="756" priority="231" operator="containsText" text="DPR not submitted">
      <formula>NOT(ISERROR(SEARCH("DPR not submitted",E220)))</formula>
    </cfRule>
    <cfRule type="containsText" dxfId="755" priority="251" operator="containsText" text="Yet to be approved">
      <formula>NOT(ISERROR(SEARCH("Yet to be approved",E220)))</formula>
    </cfRule>
  </conditionalFormatting>
  <conditionalFormatting sqref="D221">
    <cfRule type="containsText" dxfId="754" priority="190" operator="containsText" text="DPR not submitted">
      <formula>NOT(ISERROR(SEARCH("DPR not submitted",D221)))</formula>
    </cfRule>
    <cfRule type="containsText" dxfId="753" priority="210" operator="containsText" text="Yet to be approved">
      <formula>NOT(ISERROR(SEARCH("Yet to be approved",D221)))</formula>
    </cfRule>
  </conditionalFormatting>
  <conditionalFormatting sqref="E221">
    <cfRule type="containsText" dxfId="752" priority="230" operator="containsText" text="DPR not submitted">
      <formula>NOT(ISERROR(SEARCH("DPR not submitted",E221)))</formula>
    </cfRule>
    <cfRule type="containsText" dxfId="751" priority="250" operator="containsText" text="Yet to be approved">
      <formula>NOT(ISERROR(SEARCH("Yet to be approved",E221)))</formula>
    </cfRule>
  </conditionalFormatting>
  <conditionalFormatting sqref="D223">
    <cfRule type="containsText" dxfId="750" priority="188" operator="containsText" text="DPR not submitted">
      <formula>NOT(ISERROR(SEARCH("DPR not submitted",D223)))</formula>
    </cfRule>
    <cfRule type="containsText" dxfId="749" priority="208" operator="containsText" text="Yet to be approved">
      <formula>NOT(ISERROR(SEARCH("Yet to be approved",D223)))</formula>
    </cfRule>
  </conditionalFormatting>
  <conditionalFormatting sqref="E223">
    <cfRule type="containsText" dxfId="748" priority="228" operator="containsText" text="DPR not submitted">
      <formula>NOT(ISERROR(SEARCH("DPR not submitted",E223)))</formula>
    </cfRule>
    <cfRule type="containsText" dxfId="747" priority="248" operator="containsText" text="Yet to be approved">
      <formula>NOT(ISERROR(SEARCH("Yet to be approved",E223)))</formula>
    </cfRule>
  </conditionalFormatting>
  <conditionalFormatting sqref="D224">
    <cfRule type="containsText" dxfId="746" priority="187" operator="containsText" text="DPR not submitted">
      <formula>NOT(ISERROR(SEARCH("DPR not submitted",D224)))</formula>
    </cfRule>
    <cfRule type="containsText" dxfId="745" priority="207" operator="containsText" text="Yet to be approved">
      <formula>NOT(ISERROR(SEARCH("Yet to be approved",D224)))</formula>
    </cfRule>
  </conditionalFormatting>
  <conditionalFormatting sqref="E224">
    <cfRule type="containsText" dxfId="744" priority="227" operator="containsText" text="DPR not submitted">
      <formula>NOT(ISERROR(SEARCH("DPR not submitted",E224)))</formula>
    </cfRule>
    <cfRule type="containsText" dxfId="743" priority="247" operator="containsText" text="Yet to be approved">
      <formula>NOT(ISERROR(SEARCH("Yet to be approved",E224)))</formula>
    </cfRule>
  </conditionalFormatting>
  <conditionalFormatting sqref="D225">
    <cfRule type="containsText" dxfId="742" priority="186" operator="containsText" text="DPR not submitted">
      <formula>NOT(ISERROR(SEARCH("DPR not submitted",D225)))</formula>
    </cfRule>
    <cfRule type="containsText" dxfId="741" priority="206" operator="containsText" text="Yet to be approved">
      <formula>NOT(ISERROR(SEARCH("Yet to be approved",D225)))</formula>
    </cfRule>
  </conditionalFormatting>
  <conditionalFormatting sqref="E225">
    <cfRule type="containsText" dxfId="740" priority="226" operator="containsText" text="DPR not submitted">
      <formula>NOT(ISERROR(SEARCH("DPR not submitted",E225)))</formula>
    </cfRule>
    <cfRule type="containsText" dxfId="739" priority="246" operator="containsText" text="Yet to be approved">
      <formula>NOT(ISERROR(SEARCH("Yet to be approved",E225)))</formula>
    </cfRule>
  </conditionalFormatting>
  <conditionalFormatting sqref="D226">
    <cfRule type="containsText" dxfId="738" priority="185" operator="containsText" text="DPR not submitted">
      <formula>NOT(ISERROR(SEARCH("DPR not submitted",D226)))</formula>
    </cfRule>
    <cfRule type="containsText" dxfId="737" priority="205" operator="containsText" text="Yet to be approved">
      <formula>NOT(ISERROR(SEARCH("Yet to be approved",D226)))</formula>
    </cfRule>
  </conditionalFormatting>
  <conditionalFormatting sqref="E226">
    <cfRule type="containsText" dxfId="736" priority="225" operator="containsText" text="DPR not submitted">
      <formula>NOT(ISERROR(SEARCH("DPR not submitted",E226)))</formula>
    </cfRule>
    <cfRule type="containsText" dxfId="735" priority="245" operator="containsText" text="Yet to be approved">
      <formula>NOT(ISERROR(SEARCH("Yet to be approved",E226)))</formula>
    </cfRule>
  </conditionalFormatting>
  <conditionalFormatting sqref="D227">
    <cfRule type="containsText" dxfId="734" priority="184" operator="containsText" text="DPR not submitted">
      <formula>NOT(ISERROR(SEARCH("DPR not submitted",D227)))</formula>
    </cfRule>
    <cfRule type="containsText" dxfId="733" priority="204" operator="containsText" text="Yet to be approved">
      <formula>NOT(ISERROR(SEARCH("Yet to be approved",D227)))</formula>
    </cfRule>
  </conditionalFormatting>
  <conditionalFormatting sqref="E227">
    <cfRule type="containsText" dxfId="732" priority="224" operator="containsText" text="DPR not submitted">
      <formula>NOT(ISERROR(SEARCH("DPR not submitted",E227)))</formula>
    </cfRule>
    <cfRule type="containsText" dxfId="731" priority="244" operator="containsText" text="Yet to be approved">
      <formula>NOT(ISERROR(SEARCH("Yet to be approved",E227)))</formula>
    </cfRule>
  </conditionalFormatting>
  <conditionalFormatting sqref="D228">
    <cfRule type="containsText" dxfId="730" priority="183" operator="containsText" text="DPR not submitted">
      <formula>NOT(ISERROR(SEARCH("DPR not submitted",D228)))</formula>
    </cfRule>
    <cfRule type="containsText" dxfId="729" priority="203" operator="containsText" text="Yet to be approved">
      <formula>NOT(ISERROR(SEARCH("Yet to be approved",D228)))</formula>
    </cfRule>
  </conditionalFormatting>
  <conditionalFormatting sqref="E228">
    <cfRule type="containsText" dxfId="728" priority="223" operator="containsText" text="DPR not submitted">
      <formula>NOT(ISERROR(SEARCH("DPR not submitted",E228)))</formula>
    </cfRule>
    <cfRule type="containsText" dxfId="727" priority="243" operator="containsText" text="Yet to be approved">
      <formula>NOT(ISERROR(SEARCH("Yet to be approved",E228)))</formula>
    </cfRule>
  </conditionalFormatting>
  <conditionalFormatting sqref="D229">
    <cfRule type="containsText" dxfId="726" priority="182" operator="containsText" text="DPR not submitted">
      <formula>NOT(ISERROR(SEARCH("DPR not submitted",D229)))</formula>
    </cfRule>
    <cfRule type="containsText" dxfId="725" priority="202" operator="containsText" text="Yet to be approved">
      <formula>NOT(ISERROR(SEARCH("Yet to be approved",D229)))</formula>
    </cfRule>
  </conditionalFormatting>
  <conditionalFormatting sqref="E229">
    <cfRule type="containsText" dxfId="724" priority="222" operator="containsText" text="DPR not submitted">
      <formula>NOT(ISERROR(SEARCH("DPR not submitted",E229)))</formula>
    </cfRule>
    <cfRule type="containsText" dxfId="723" priority="242" operator="containsText" text="Yet to be approved">
      <formula>NOT(ISERROR(SEARCH("Yet to be approved",E229)))</formula>
    </cfRule>
  </conditionalFormatting>
  <conditionalFormatting sqref="D230">
    <cfRule type="containsText" dxfId="722" priority="181" operator="containsText" text="DPR not submitted">
      <formula>NOT(ISERROR(SEARCH("DPR not submitted",D230)))</formula>
    </cfRule>
    <cfRule type="containsText" dxfId="721" priority="201" operator="containsText" text="Yet to be approved">
      <formula>NOT(ISERROR(SEARCH("Yet to be approved",D230)))</formula>
    </cfRule>
  </conditionalFormatting>
  <conditionalFormatting sqref="E230">
    <cfRule type="containsText" dxfId="720" priority="221" operator="containsText" text="DPR not submitted">
      <formula>NOT(ISERROR(SEARCH("DPR not submitted",E230)))</formula>
    </cfRule>
    <cfRule type="containsText" dxfId="719" priority="241" operator="containsText" text="Yet to be approved">
      <formula>NOT(ISERROR(SEARCH("Yet to be approved",E230)))</formula>
    </cfRule>
  </conditionalFormatting>
  <conditionalFormatting sqref="D231">
    <cfRule type="containsText" dxfId="718" priority="180" operator="containsText" text="DPR not submitted">
      <formula>NOT(ISERROR(SEARCH("DPR not submitted",D231)))</formula>
    </cfRule>
    <cfRule type="containsText" dxfId="717" priority="200" operator="containsText" text="Yet to be approved">
      <formula>NOT(ISERROR(SEARCH("Yet to be approved",D231)))</formula>
    </cfRule>
  </conditionalFormatting>
  <conditionalFormatting sqref="E231">
    <cfRule type="containsText" dxfId="716" priority="220" operator="containsText" text="DPR not submitted">
      <formula>NOT(ISERROR(SEARCH("DPR not submitted",E231)))</formula>
    </cfRule>
    <cfRule type="containsText" dxfId="715" priority="240" operator="containsText" text="Yet to be approved">
      <formula>NOT(ISERROR(SEARCH("Yet to be approved",E231)))</formula>
    </cfRule>
  </conditionalFormatting>
  <conditionalFormatting sqref="D232">
    <cfRule type="containsText" dxfId="714" priority="179" operator="containsText" text="DPR not submitted">
      <formula>NOT(ISERROR(SEARCH("DPR not submitted",D232)))</formula>
    </cfRule>
    <cfRule type="containsText" dxfId="713" priority="199" operator="containsText" text="Yet to be approved">
      <formula>NOT(ISERROR(SEARCH("Yet to be approved",D232)))</formula>
    </cfRule>
  </conditionalFormatting>
  <conditionalFormatting sqref="E232">
    <cfRule type="containsText" dxfId="712" priority="219" operator="containsText" text="DPR not submitted">
      <formula>NOT(ISERROR(SEARCH("DPR not submitted",E232)))</formula>
    </cfRule>
    <cfRule type="containsText" dxfId="711" priority="239" operator="containsText" text="Yet to be approved">
      <formula>NOT(ISERROR(SEARCH("Yet to be approved",E232)))</formula>
    </cfRule>
  </conditionalFormatting>
  <conditionalFormatting sqref="D234">
    <cfRule type="containsText" dxfId="710" priority="161" operator="containsText" text="DPR not submitted">
      <formula>NOT(ISERROR(SEARCH("DPR not submitted",D234)))</formula>
    </cfRule>
    <cfRule type="containsText" dxfId="709" priority="166" operator="containsText" text="Yet to be approved">
      <formula>NOT(ISERROR(SEARCH("Yet to be approved",D234)))</formula>
    </cfRule>
  </conditionalFormatting>
  <conditionalFormatting sqref="E234">
    <cfRule type="containsText" dxfId="708" priority="171" operator="containsText" text="DPR not submitted">
      <formula>NOT(ISERROR(SEARCH("DPR not submitted",E234)))</formula>
    </cfRule>
    <cfRule type="containsText" dxfId="707" priority="176" operator="containsText" text="Yet to be approved">
      <formula>NOT(ISERROR(SEARCH("Yet to be approved",E234)))</formula>
    </cfRule>
  </conditionalFormatting>
  <conditionalFormatting sqref="D235">
    <cfRule type="containsText" dxfId="706" priority="160" operator="containsText" text="DPR not submitted">
      <formula>NOT(ISERROR(SEARCH("DPR not submitted",D235)))</formula>
    </cfRule>
    <cfRule type="containsText" dxfId="705" priority="165" operator="containsText" text="Yet to be approved">
      <formula>NOT(ISERROR(SEARCH("Yet to be approved",D235)))</formula>
    </cfRule>
  </conditionalFormatting>
  <conditionalFormatting sqref="E235">
    <cfRule type="containsText" dxfId="704" priority="170" operator="containsText" text="DPR not submitted">
      <formula>NOT(ISERROR(SEARCH("DPR not submitted",E235)))</formula>
    </cfRule>
    <cfRule type="containsText" dxfId="703" priority="175" operator="containsText" text="Yet to be approved">
      <formula>NOT(ISERROR(SEARCH("Yet to be approved",E235)))</formula>
    </cfRule>
  </conditionalFormatting>
  <conditionalFormatting sqref="D236">
    <cfRule type="containsText" dxfId="702" priority="159" operator="containsText" text="DPR not submitted">
      <formula>NOT(ISERROR(SEARCH("DPR not submitted",D236)))</formula>
    </cfRule>
    <cfRule type="containsText" dxfId="701" priority="164" operator="containsText" text="Yet to be approved">
      <formula>NOT(ISERROR(SEARCH("Yet to be approved",D236)))</formula>
    </cfRule>
  </conditionalFormatting>
  <conditionalFormatting sqref="E236">
    <cfRule type="containsText" dxfId="700" priority="169" operator="containsText" text="DPR not submitted">
      <formula>NOT(ISERROR(SEARCH("DPR not submitted",E236)))</formula>
    </cfRule>
    <cfRule type="containsText" dxfId="699" priority="174" operator="containsText" text="Yet to be approved">
      <formula>NOT(ISERROR(SEARCH("Yet to be approved",E236)))</formula>
    </cfRule>
  </conditionalFormatting>
  <conditionalFormatting sqref="D238">
    <cfRule type="containsText" dxfId="698" priority="157" operator="containsText" text="DPR not submitted">
      <formula>NOT(ISERROR(SEARCH("DPR not submitted",D238)))</formula>
    </cfRule>
    <cfRule type="containsText" dxfId="697" priority="162" operator="containsText" text="Yet to be approved">
      <formula>NOT(ISERROR(SEARCH("Yet to be approved",D238)))</formula>
    </cfRule>
  </conditionalFormatting>
  <conditionalFormatting sqref="D16:D18">
    <cfRule type="containsText" dxfId="696" priority="319" operator="containsText" text="DPR not submitted">
      <formula>NOT(ISERROR(SEARCH("DPR not submitted",D16)))</formula>
    </cfRule>
    <cfRule type="containsText" dxfId="695" priority="320" operator="containsText" text="Yet to be approved">
      <formula>NOT(ISERROR(SEARCH("Yet to be approved",D16)))</formula>
    </cfRule>
  </conditionalFormatting>
  <conditionalFormatting sqref="D20:D21">
    <cfRule type="containsText" dxfId="694" priority="315" operator="containsText" text="DPR not submitted">
      <formula>NOT(ISERROR(SEARCH("DPR not submitted",D20)))</formula>
    </cfRule>
    <cfRule type="containsText" dxfId="693" priority="316" operator="containsText" text="Yet to be approved">
      <formula>NOT(ISERROR(SEARCH("Yet to be approved",D20)))</formula>
    </cfRule>
  </conditionalFormatting>
  <conditionalFormatting sqref="D23:D25">
    <cfRule type="containsText" dxfId="692" priority="311" operator="containsText" text="DPR not submitted">
      <formula>NOT(ISERROR(SEARCH("DPR not submitted",D23)))</formula>
    </cfRule>
    <cfRule type="containsText" dxfId="691" priority="312" operator="containsText" text="Yet to be approved">
      <formula>NOT(ISERROR(SEARCH("Yet to be approved",D23)))</formula>
    </cfRule>
  </conditionalFormatting>
  <conditionalFormatting sqref="D27:D29">
    <cfRule type="containsText" dxfId="690" priority="307" operator="containsText" text="DPR not submitted">
      <formula>NOT(ISERROR(SEARCH("DPR not submitted",D27)))</formula>
    </cfRule>
    <cfRule type="containsText" dxfId="689" priority="308" operator="containsText" text="Yet to be approved">
      <formula>NOT(ISERROR(SEARCH("Yet to be approved",D27)))</formula>
    </cfRule>
  </conditionalFormatting>
  <conditionalFormatting sqref="D31:D33">
    <cfRule type="containsText" dxfId="688" priority="303" operator="containsText" text="DPR not submitted">
      <formula>NOT(ISERROR(SEARCH("DPR not submitted",D31)))</formula>
    </cfRule>
    <cfRule type="containsText" dxfId="687" priority="304" operator="containsText" text="Yet to be approved">
      <formula>NOT(ISERROR(SEARCH("Yet to be approved",D31)))</formula>
    </cfRule>
  </conditionalFormatting>
  <conditionalFormatting sqref="D35:D36">
    <cfRule type="containsText" dxfId="686" priority="299" operator="containsText" text="DPR not submitted">
      <formula>NOT(ISERROR(SEARCH("DPR not submitted",D35)))</formula>
    </cfRule>
    <cfRule type="containsText" dxfId="685" priority="300" operator="containsText" text="Yet to be approved">
      <formula>NOT(ISERROR(SEARCH("Yet to be approved",D35)))</formula>
    </cfRule>
  </conditionalFormatting>
  <conditionalFormatting sqref="D38 D46:D49">
    <cfRule type="containsText" dxfId="684" priority="295" operator="containsText" text="DPR not submitted">
      <formula>NOT(ISERROR(SEARCH("DPR not submitted",D38)))</formula>
    </cfRule>
    <cfRule type="containsText" dxfId="683" priority="296" operator="containsText" text="Yet to be approved">
      <formula>NOT(ISERROR(SEARCH("Yet to be approved",D38)))</formula>
    </cfRule>
  </conditionalFormatting>
  <conditionalFormatting sqref="D51:D52">
    <cfRule type="containsText" dxfId="682" priority="281" operator="containsText" text="DPR not submitted">
      <formula>NOT(ISERROR(SEARCH("DPR not submitted",D51)))</formula>
    </cfRule>
    <cfRule type="containsText" dxfId="681" priority="282" operator="containsText" text="Yet to be approved">
      <formula>NOT(ISERROR(SEARCH("Yet to be approved",D51)))</formula>
    </cfRule>
  </conditionalFormatting>
  <conditionalFormatting sqref="D213:D223">
    <cfRule type="containsText" dxfId="680" priority="198" operator="containsText" text="DPR not submitted">
      <formula>NOT(ISERROR(SEARCH("DPR not submitted",D213)))</formula>
    </cfRule>
    <cfRule type="containsText" dxfId="679" priority="218" operator="containsText" text="Yet to be approved">
      <formula>NOT(ISERROR(SEARCH("Yet to be approved",D213)))</formula>
    </cfRule>
  </conditionalFormatting>
  <conditionalFormatting sqref="D239:D248">
    <cfRule type="containsText" dxfId="678" priority="150" operator="containsText" text="DPR not submitted">
      <formula>NOT(ISERROR(SEARCH("DPR not submitted",D239)))</formula>
    </cfRule>
    <cfRule type="containsText" dxfId="677" priority="151" operator="containsText" text="DPR not submitted">
      <formula>NOT(ISERROR(SEARCH("DPR not submitted",D239)))</formula>
    </cfRule>
    <cfRule type="containsText" dxfId="676" priority="152" operator="containsText" text="Yet to be approved">
      <formula>NOT(ISERROR(SEARCH("Yet to be approved",D239)))</formula>
    </cfRule>
    <cfRule type="containsText" dxfId="675" priority="153" operator="containsText" text="Yet to be approved">
      <formula>NOT(ISERROR(SEARCH("Yet to be approved",D239)))</formula>
    </cfRule>
    <cfRule type="containsText" dxfId="674" priority="154" operator="containsText" text="DPR not submitted">
      <formula>NOT(ISERROR(SEARCH("DPR not submitted",D239)))</formula>
    </cfRule>
    <cfRule type="containsText" dxfId="673" priority="155" operator="containsText" text="Yet to be approved">
      <formula>NOT(ISERROR(SEARCH("Yet to be approved",D239)))</formula>
    </cfRule>
  </conditionalFormatting>
  <conditionalFormatting sqref="E16:E18">
    <cfRule type="containsText" dxfId="672" priority="321" operator="containsText" text="DPR not submitted">
      <formula>NOT(ISERROR(SEARCH("DPR not submitted",E16)))</formula>
    </cfRule>
    <cfRule type="containsText" dxfId="671" priority="322" operator="containsText" text="Yet to be approved">
      <formula>NOT(ISERROR(SEARCH("Yet to be approved",E16)))</formula>
    </cfRule>
  </conditionalFormatting>
  <conditionalFormatting sqref="E20:E21">
    <cfRule type="containsText" dxfId="670" priority="317" operator="containsText" text="DPR not submitted">
      <formula>NOT(ISERROR(SEARCH("DPR not submitted",E20)))</formula>
    </cfRule>
    <cfRule type="containsText" dxfId="669" priority="318" operator="containsText" text="Yet to be approved">
      <formula>NOT(ISERROR(SEARCH("Yet to be approved",E20)))</formula>
    </cfRule>
  </conditionalFormatting>
  <conditionalFormatting sqref="E23:E25">
    <cfRule type="containsText" dxfId="668" priority="313" operator="containsText" text="DPR not submitted">
      <formula>NOT(ISERROR(SEARCH("DPR not submitted",E23)))</formula>
    </cfRule>
    <cfRule type="containsText" dxfId="667" priority="314" operator="containsText" text="Yet to be approved">
      <formula>NOT(ISERROR(SEARCH("Yet to be approved",E23)))</formula>
    </cfRule>
  </conditionalFormatting>
  <conditionalFormatting sqref="E27:E29">
    <cfRule type="containsText" dxfId="666" priority="309" operator="containsText" text="DPR not submitted">
      <formula>NOT(ISERROR(SEARCH("DPR not submitted",E27)))</formula>
    </cfRule>
    <cfRule type="containsText" dxfId="665" priority="310" operator="containsText" text="Yet to be approved">
      <formula>NOT(ISERROR(SEARCH("Yet to be approved",E27)))</formula>
    </cfRule>
  </conditionalFormatting>
  <conditionalFormatting sqref="E31:E33">
    <cfRule type="containsText" dxfId="664" priority="305" operator="containsText" text="DPR not submitted">
      <formula>NOT(ISERROR(SEARCH("DPR not submitted",E31)))</formula>
    </cfRule>
    <cfRule type="containsText" dxfId="663" priority="306" operator="containsText" text="Yet to be approved">
      <formula>NOT(ISERROR(SEARCH("Yet to be approved",E31)))</formula>
    </cfRule>
  </conditionalFormatting>
  <conditionalFormatting sqref="E35:E36">
    <cfRule type="containsText" dxfId="662" priority="301" operator="containsText" text="DPR not submitted">
      <formula>NOT(ISERROR(SEARCH("DPR not submitted",E35)))</formula>
    </cfRule>
    <cfRule type="containsText" dxfId="661" priority="302" operator="containsText" text="Yet to be approved">
      <formula>NOT(ISERROR(SEARCH("Yet to be approved",E35)))</formula>
    </cfRule>
  </conditionalFormatting>
  <conditionalFormatting sqref="E38 E46:E49">
    <cfRule type="containsText" dxfId="660" priority="297" operator="containsText" text="DPR not submitted">
      <formula>NOT(ISERROR(SEARCH("DPR not submitted",E38)))</formula>
    </cfRule>
    <cfRule type="containsText" dxfId="659" priority="298" operator="containsText" text="Yet to be approved">
      <formula>NOT(ISERROR(SEARCH("Yet to be approved",E38)))</formula>
    </cfRule>
  </conditionalFormatting>
  <conditionalFormatting sqref="E51:E52">
    <cfRule type="containsText" dxfId="658" priority="283" operator="containsText" text="DPR not submitted">
      <formula>NOT(ISERROR(SEARCH("DPR not submitted",E51)))</formula>
    </cfRule>
    <cfRule type="containsText" dxfId="657" priority="284" operator="containsText" text="Yet to be approved">
      <formula>NOT(ISERROR(SEARCH("Yet to be approved",E51)))</formula>
    </cfRule>
  </conditionalFormatting>
  <conditionalFormatting sqref="E213:E223">
    <cfRule type="containsText" dxfId="656" priority="238" operator="containsText" text="DPR not submitted">
      <formula>NOT(ISERROR(SEARCH("DPR not submitted",E213)))</formula>
    </cfRule>
    <cfRule type="containsText" dxfId="655" priority="258" operator="containsText" text="Yet to be approved">
      <formula>NOT(ISERROR(SEARCH("Yet to be approved",E213)))</formula>
    </cfRule>
  </conditionalFormatting>
  <conditionalFormatting sqref="E222:E248">
    <cfRule type="containsText" dxfId="654" priority="229" operator="containsText" text="DPR not submitted">
      <formula>NOT(ISERROR(SEARCH("DPR not submitted",E222)))</formula>
    </cfRule>
    <cfRule type="containsText" dxfId="653" priority="249" operator="containsText" text="Yet to be approved">
      <formula>NOT(ISERROR(SEARCH("Yet to be approved",E222)))</formula>
    </cfRule>
  </conditionalFormatting>
  <conditionalFormatting sqref="E237:E248">
    <cfRule type="containsText" dxfId="652" priority="168" operator="containsText" text="DPR not submitted">
      <formula>NOT(ISERROR(SEARCH("DPR not submitted",E237)))</formula>
    </cfRule>
    <cfRule type="containsText" dxfId="651" priority="173" operator="containsText" text="Yet to be approved">
      <formula>NOT(ISERROR(SEARCH("Yet to be approved",E237)))</formula>
    </cfRule>
  </conditionalFormatting>
  <conditionalFormatting sqref="E238:E248">
    <cfRule type="containsText" dxfId="650" priority="167" operator="containsText" text="DPR not submitted">
      <formula>NOT(ISERROR(SEARCH("DPR not submitted",E238)))</formula>
    </cfRule>
    <cfRule type="containsText" dxfId="649" priority="172" operator="containsText" text="Yet to be approved">
      <formula>NOT(ISERROR(SEARCH("Yet to be approved",E238)))</formula>
    </cfRule>
  </conditionalFormatting>
  <conditionalFormatting sqref="Q194:Q215">
    <cfRule type="expression" dxfId="648" priority="177">
      <formula>$K$6&gt;$J$6*0.2</formula>
    </cfRule>
  </conditionalFormatting>
  <conditionalFormatting sqref="R217:R248">
    <cfRule type="expression" dxfId="647" priority="156">
      <formula>$J$5&gt;$I$5*0.2</formula>
    </cfRule>
  </conditionalFormatting>
  <conditionalFormatting sqref="S239:S248">
    <cfRule type="expression" dxfId="646" priority="149">
      <formula>$J$5&gt;$I$5*0.2</formula>
    </cfRule>
  </conditionalFormatting>
  <conditionalFormatting sqref="D11 D54:E55">
    <cfRule type="containsText" dxfId="645" priority="340" operator="containsText" text="DPR not submitted">
      <formula>NOT(ISERROR(SEARCH("DPR not submitted",D11)))</formula>
    </cfRule>
    <cfRule type="containsText" dxfId="644" priority="341" operator="containsText" text="Yet to be approved">
      <formula>NOT(ISERROR(SEARCH("Yet to be approved",D11)))</formula>
    </cfRule>
  </conditionalFormatting>
  <conditionalFormatting sqref="G31:H33">
    <cfRule type="containsText" dxfId="643" priority="289" operator="containsText" text="DPR not submitted">
      <formula>NOT(ISERROR(SEARCH("DPR not submitted",G31)))</formula>
    </cfRule>
    <cfRule type="containsText" dxfId="642" priority="290" operator="containsText" text="Yet to be approved">
      <formula>NOT(ISERROR(SEARCH("Yet to be approved",G31)))</formula>
    </cfRule>
  </conditionalFormatting>
  <conditionalFormatting sqref="D57:E58">
    <cfRule type="containsText" dxfId="641" priority="285" operator="containsText" text="DPR not submitted">
      <formula>NOT(ISERROR(SEARCH("DPR not submitted",D57)))</formula>
    </cfRule>
    <cfRule type="containsText" dxfId="640" priority="286" operator="containsText" text="Yet to be approved">
      <formula>NOT(ISERROR(SEARCH("Yet to be approved",D57)))</formula>
    </cfRule>
  </conditionalFormatting>
  <conditionalFormatting sqref="D194:D223 D233">
    <cfRule type="containsText" dxfId="639" priority="291" operator="containsText" text="DPR not submitted">
      <formula>NOT(ISERROR(SEARCH("DPR not submitted",D194)))</formula>
    </cfRule>
    <cfRule type="containsText" dxfId="638" priority="292" operator="containsText" text="Yet to be approved">
      <formula>NOT(ISERROR(SEARCH("Yet to be approved",D194)))</formula>
    </cfRule>
  </conditionalFormatting>
  <conditionalFormatting sqref="E194:E223 E233">
    <cfRule type="containsText" dxfId="637" priority="293" operator="containsText" text="DPR not submitted">
      <formula>NOT(ISERROR(SEARCH("DPR not submitted",E194)))</formula>
    </cfRule>
    <cfRule type="containsText" dxfId="636" priority="294" operator="containsText" text="Yet to be approved">
      <formula>NOT(ISERROR(SEARCH("Yet to be approved",E194)))</formula>
    </cfRule>
  </conditionalFormatting>
  <conditionalFormatting sqref="D222:D238 D291:D299">
    <cfRule type="containsText" dxfId="635" priority="189" operator="containsText" text="DPR not submitted">
      <formula>NOT(ISERROR(SEARCH("DPR not submitted",D222)))</formula>
    </cfRule>
    <cfRule type="containsText" dxfId="634" priority="209" operator="containsText" text="Yet to be approved">
      <formula>NOT(ISERROR(SEARCH("Yet to be approved",D222)))</formula>
    </cfRule>
  </conditionalFormatting>
  <conditionalFormatting sqref="D237:D238 D291:D299">
    <cfRule type="containsText" dxfId="633" priority="158" operator="containsText" text="DPR not submitted">
      <formula>NOT(ISERROR(SEARCH("DPR not submitted",D237)))</formula>
    </cfRule>
    <cfRule type="containsText" dxfId="632" priority="163" operator="containsText" text="Yet to be approved">
      <formula>NOT(ISERROR(SEARCH("Yet to be approved",D237)))</formula>
    </cfRule>
  </conditionalFormatting>
  <conditionalFormatting sqref="E253:E287">
    <cfRule type="containsText" dxfId="631" priority="147" operator="containsText" text="DPR not submitted">
      <formula>NOT(ISERROR(SEARCH("DPR not submitted",E253)))</formula>
    </cfRule>
    <cfRule type="containsText" dxfId="630" priority="148" operator="containsText" text="Yet to be approved">
      <formula>NOT(ISERROR(SEARCH("Yet to be approved",E253)))</formula>
    </cfRule>
  </conditionalFormatting>
  <conditionalFormatting sqref="D253:D287">
    <cfRule type="containsText" dxfId="629" priority="140" operator="containsText" text="DPR not submitted">
      <formula>NOT(ISERROR(SEARCH("DPR not submitted",D253)))</formula>
    </cfRule>
    <cfRule type="containsText" dxfId="628" priority="141" operator="containsText" text="DPR not submitted">
      <formula>NOT(ISERROR(SEARCH("DPR not submitted",D253)))</formula>
    </cfRule>
    <cfRule type="containsText" dxfId="627" priority="142" operator="containsText" text="Yet to be approved">
      <formula>NOT(ISERROR(SEARCH("Yet to be approved",D253)))</formula>
    </cfRule>
    <cfRule type="containsText" dxfId="626" priority="143" operator="containsText" text="Yet to be approved">
      <formula>NOT(ISERROR(SEARCH("Yet to be approved",D253)))</formula>
    </cfRule>
    <cfRule type="containsText" dxfId="625" priority="144" operator="containsText" text="DPR not submitted">
      <formula>NOT(ISERROR(SEARCH("DPR not submitted",D253)))</formula>
    </cfRule>
    <cfRule type="containsText" dxfId="624" priority="145" operator="containsText" text="Yet to be approved">
      <formula>NOT(ISERROR(SEARCH("Yet to be approved",D253)))</formula>
    </cfRule>
  </conditionalFormatting>
  <conditionalFormatting sqref="R253:S287">
    <cfRule type="expression" dxfId="623" priority="146">
      <formula>$J$5&gt;$I$5*0.2</formula>
    </cfRule>
  </conditionalFormatting>
  <conditionalFormatting sqref="D39:E40">
    <cfRule type="containsText" dxfId="622" priority="138" operator="containsText" text="DPR not submitted">
      <formula>NOT(ISERROR(SEARCH("DPR not submitted",D39)))</formula>
    </cfRule>
    <cfRule type="containsText" dxfId="621" priority="139" operator="containsText" text="Yet to be approved">
      <formula>NOT(ISERROR(SEARCH("Yet to be approved",D39)))</formula>
    </cfRule>
  </conditionalFormatting>
  <conditionalFormatting sqref="D41:E45">
    <cfRule type="containsText" dxfId="620" priority="136" operator="containsText" text="DPR not submitted">
      <formula>NOT(ISERROR(SEARCH("DPR not submitted",D41)))</formula>
    </cfRule>
    <cfRule type="containsText" dxfId="619" priority="137" operator="containsText" text="Yet to be approved">
      <formula>NOT(ISERROR(SEARCH("Yet to be approved",D41)))</formula>
    </cfRule>
  </conditionalFormatting>
  <conditionalFormatting sqref="E249:E252">
    <cfRule type="containsText" dxfId="618" priority="134" operator="containsText" text="DPR not submitted">
      <formula>NOT(ISERROR(SEARCH("DPR not submitted",E249)))</formula>
    </cfRule>
    <cfRule type="containsText" dxfId="617" priority="135" operator="containsText" text="Yet to be approved">
      <formula>NOT(ISERROR(SEARCH("Yet to be approved",E249)))</formula>
    </cfRule>
  </conditionalFormatting>
  <conditionalFormatting sqref="D249:D252">
    <cfRule type="containsText" dxfId="616" priority="127" operator="containsText" text="DPR not submitted">
      <formula>NOT(ISERROR(SEARCH("DPR not submitted",D249)))</formula>
    </cfRule>
    <cfRule type="containsText" dxfId="615" priority="128" operator="containsText" text="DPR not submitted">
      <formula>NOT(ISERROR(SEARCH("DPR not submitted",D249)))</formula>
    </cfRule>
    <cfRule type="containsText" dxfId="614" priority="129" operator="containsText" text="Yet to be approved">
      <formula>NOT(ISERROR(SEARCH("Yet to be approved",D249)))</formula>
    </cfRule>
    <cfRule type="containsText" dxfId="613" priority="130" operator="containsText" text="Yet to be approved">
      <formula>NOT(ISERROR(SEARCH("Yet to be approved",D249)))</formula>
    </cfRule>
    <cfRule type="containsText" dxfId="612" priority="131" operator="containsText" text="DPR not submitted">
      <formula>NOT(ISERROR(SEARCH("DPR not submitted",D249)))</formula>
    </cfRule>
    <cfRule type="containsText" dxfId="611" priority="132" operator="containsText" text="Yet to be approved">
      <formula>NOT(ISERROR(SEARCH("Yet to be approved",D249)))</formula>
    </cfRule>
  </conditionalFormatting>
  <conditionalFormatting sqref="R249:S252">
    <cfRule type="expression" dxfId="610" priority="133">
      <formula>$J$5&gt;$I$5*0.2</formula>
    </cfRule>
  </conditionalFormatting>
  <conditionalFormatting sqref="BE66:BE191">
    <cfRule type="containsText" dxfId="609" priority="119" operator="containsText" text="WIP">
      <formula>NOT(ISERROR(SEARCH("WIP",BE66)))</formula>
    </cfRule>
    <cfRule type="containsText" dxfId="608" priority="120" operator="containsText" text="Cancelled">
      <formula>NOT(ISERROR(SEARCH("Cancelled",BE66)))</formula>
    </cfRule>
    <cfRule type="containsText" dxfId="607" priority="121" operator="containsText" text="Deferred">
      <formula>NOT(ISERROR(SEARCH("Deferred",BE66)))</formula>
    </cfRule>
    <cfRule type="containsText" dxfId="606" priority="122" operator="containsText" text="Not Initiated">
      <formula>NOT(ISERROR(SEARCH("Not Initiated",BE66)))</formula>
    </cfRule>
    <cfRule type="containsText" dxfId="605" priority="123" operator="containsText" text="To be Confirmed">
      <formula>NOT(ISERROR(SEARCH("To be Confirmed",BE66)))</formula>
    </cfRule>
    <cfRule type="containsText" dxfId="604" priority="124" stopIfTrue="1" operator="containsText" text="Capitalised">
      <formula>NOT(ISERROR(SEARCH("Capitalised",BE66)))</formula>
    </cfRule>
    <cfRule type="containsText" dxfId="603" priority="125" stopIfTrue="1" operator="containsText" text="Cancelled">
      <formula>NOT(ISERROR(SEARCH("Cancelled",BE66)))</formula>
    </cfRule>
    <cfRule type="containsText" dxfId="602" priority="126" stopIfTrue="1" operator="containsText" text="WIP">
      <formula>NOT(ISERROR(SEARCH("WIP",BE66)))</formula>
    </cfRule>
  </conditionalFormatting>
  <conditionalFormatting sqref="BE66:BE191">
    <cfRule type="containsText" dxfId="601" priority="118" operator="containsText" text="Capitalised">
      <formula>NOT(ISERROR(SEARCH("Capitalised",BE66)))</formula>
    </cfRule>
  </conditionalFormatting>
  <conditionalFormatting sqref="E288:E290">
    <cfRule type="containsText" dxfId="600" priority="116" operator="containsText" text="DPR not submitted">
      <formula>NOT(ISERROR(SEARCH("DPR not submitted",E288)))</formula>
    </cfRule>
    <cfRule type="containsText" dxfId="599" priority="117" operator="containsText" text="Yet to be approved">
      <formula>NOT(ISERROR(SEARCH("Yet to be approved",E288)))</formula>
    </cfRule>
  </conditionalFormatting>
  <conditionalFormatting sqref="D288:D290">
    <cfRule type="containsText" dxfId="598" priority="109" operator="containsText" text="DPR not submitted">
      <formula>NOT(ISERROR(SEARCH("DPR not submitted",D288)))</formula>
    </cfRule>
    <cfRule type="containsText" dxfId="597" priority="110" operator="containsText" text="DPR not submitted">
      <formula>NOT(ISERROR(SEARCH("DPR not submitted",D288)))</formula>
    </cfRule>
    <cfRule type="containsText" dxfId="596" priority="111" operator="containsText" text="Yet to be approved">
      <formula>NOT(ISERROR(SEARCH("Yet to be approved",D288)))</formula>
    </cfRule>
    <cfRule type="containsText" dxfId="595" priority="112" operator="containsText" text="Yet to be approved">
      <formula>NOT(ISERROR(SEARCH("Yet to be approved",D288)))</formula>
    </cfRule>
    <cfRule type="containsText" dxfId="594" priority="113" operator="containsText" text="DPR not submitted">
      <formula>NOT(ISERROR(SEARCH("DPR not submitted",D288)))</formula>
    </cfRule>
    <cfRule type="containsText" dxfId="593" priority="114" operator="containsText" text="Yet to be approved">
      <formula>NOT(ISERROR(SEARCH("Yet to be approved",D288)))</formula>
    </cfRule>
  </conditionalFormatting>
  <conditionalFormatting sqref="R288:S290">
    <cfRule type="expression" dxfId="592" priority="115">
      <formula>$J$5&gt;$I$5*0.2</formula>
    </cfRule>
  </conditionalFormatting>
  <conditionalFormatting sqref="BD11:BD12 BD54:BD55 BD57:BD58">
    <cfRule type="containsText" dxfId="591" priority="100" operator="containsText" text="Capitalised">
      <formula>NOT(ISERROR(SEARCH("Capitalised",BD11)))</formula>
    </cfRule>
    <cfRule type="containsText" dxfId="590" priority="101" operator="containsText" text="WIP">
      <formula>NOT(ISERROR(SEARCH("WIP",BD11)))</formula>
    </cfRule>
    <cfRule type="containsText" dxfId="589" priority="102" operator="containsText" text="Cancelled">
      <formula>NOT(ISERROR(SEARCH("Cancelled",BD11)))</formula>
    </cfRule>
    <cfRule type="containsText" dxfId="588" priority="103" operator="containsText" text="Deferred">
      <formula>NOT(ISERROR(SEARCH("Deferred",BD11)))</formula>
    </cfRule>
    <cfRule type="containsText" dxfId="587" priority="104" operator="containsText" text="Not Initiated">
      <formula>NOT(ISERROR(SEARCH("Not Initiated",BD11)))</formula>
    </cfRule>
    <cfRule type="containsText" dxfId="586" priority="105" operator="containsText" text="To be Confirmed">
      <formula>NOT(ISERROR(SEARCH("To be Confirmed",BD11)))</formula>
    </cfRule>
    <cfRule type="containsText" dxfId="585" priority="106" stopIfTrue="1" operator="containsText" text="Capitalised">
      <formula>NOT(ISERROR(SEARCH("Capitalised",BD11)))</formula>
    </cfRule>
    <cfRule type="containsText" dxfId="584" priority="107" stopIfTrue="1" operator="containsText" text="Cancelled">
      <formula>NOT(ISERROR(SEARCH("Cancelled",BD11)))</formula>
    </cfRule>
    <cfRule type="containsText" dxfId="583" priority="108" stopIfTrue="1" operator="containsText" text="WIP">
      <formula>NOT(ISERROR(SEARCH("WIP",BD11)))</formula>
    </cfRule>
  </conditionalFormatting>
  <conditionalFormatting sqref="BD14 BD38:BD49 BD222:BD248">
    <cfRule type="containsText" dxfId="582" priority="92" operator="containsText" text="WIP">
      <formula>NOT(ISERROR(SEARCH("WIP",BD14)))</formula>
    </cfRule>
    <cfRule type="containsText" dxfId="581" priority="93" operator="containsText" text="Cancelled">
      <formula>NOT(ISERROR(SEARCH("Cancelled",BD14)))</formula>
    </cfRule>
    <cfRule type="containsText" dxfId="580" priority="94" operator="containsText" text="Deferred">
      <formula>NOT(ISERROR(SEARCH("Deferred",BD14)))</formula>
    </cfRule>
    <cfRule type="containsText" dxfId="579" priority="95" operator="containsText" text="Not Initiated">
      <formula>NOT(ISERROR(SEARCH("Not Initiated",BD14)))</formula>
    </cfRule>
    <cfRule type="containsText" dxfId="578" priority="96" operator="containsText" text="To be Confirmed">
      <formula>NOT(ISERROR(SEARCH("To be Confirmed",BD14)))</formula>
    </cfRule>
    <cfRule type="containsText" dxfId="577" priority="97" stopIfTrue="1" operator="containsText" text="Capitalised">
      <formula>NOT(ISERROR(SEARCH("Capitalised",BD14)))</formula>
    </cfRule>
    <cfRule type="containsText" dxfId="576" priority="98" stopIfTrue="1" operator="containsText" text="Cancelled">
      <formula>NOT(ISERROR(SEARCH("Cancelled",BD14)))</formula>
    </cfRule>
    <cfRule type="containsText" dxfId="575" priority="99" stopIfTrue="1" operator="containsText" text="WIP">
      <formula>NOT(ISERROR(SEARCH("WIP",BD14)))</formula>
    </cfRule>
  </conditionalFormatting>
  <conditionalFormatting sqref="BD16:BD18">
    <cfRule type="containsText" dxfId="574" priority="10" operator="containsText" text="Capitalised">
      <formula>NOT(ISERROR(SEARCH("Capitalised",BD16)))</formula>
    </cfRule>
    <cfRule type="containsText" dxfId="573" priority="11" operator="containsText" text="WIP">
      <formula>NOT(ISERROR(SEARCH("WIP",BD16)))</formula>
    </cfRule>
    <cfRule type="containsText" dxfId="572" priority="12" operator="containsText" text="Cancelled">
      <formula>NOT(ISERROR(SEARCH("Cancelled",BD16)))</formula>
    </cfRule>
    <cfRule type="containsText" dxfId="571" priority="13" operator="containsText" text="Deferred">
      <formula>NOT(ISERROR(SEARCH("Deferred",BD16)))</formula>
    </cfRule>
    <cfRule type="containsText" dxfId="570" priority="14" operator="containsText" text="Not Initiated">
      <formula>NOT(ISERROR(SEARCH("Not Initiated",BD16)))</formula>
    </cfRule>
    <cfRule type="containsText" dxfId="569" priority="15" operator="containsText" text="To be Confirmed">
      <formula>NOT(ISERROR(SEARCH("To be Confirmed",BD16)))</formula>
    </cfRule>
    <cfRule type="containsText" dxfId="568" priority="16" stopIfTrue="1" operator="containsText" text="Capitalised">
      <formula>NOT(ISERROR(SEARCH("Capitalised",BD16)))</formula>
    </cfRule>
    <cfRule type="containsText" dxfId="567" priority="17" stopIfTrue="1" operator="containsText" text="Cancelled">
      <formula>NOT(ISERROR(SEARCH("Cancelled",BD16)))</formula>
    </cfRule>
    <cfRule type="containsText" dxfId="566" priority="18" stopIfTrue="1" operator="containsText" text="WIP">
      <formula>NOT(ISERROR(SEARCH("WIP",BD16)))</formula>
    </cfRule>
  </conditionalFormatting>
  <conditionalFormatting sqref="BD20:BD21">
    <cfRule type="containsText" dxfId="565" priority="82" operator="containsText" text="Capitalised">
      <formula>NOT(ISERROR(SEARCH("Capitalised",BD20)))</formula>
    </cfRule>
    <cfRule type="containsText" dxfId="564" priority="83" operator="containsText" text="WIP">
      <formula>NOT(ISERROR(SEARCH("WIP",BD20)))</formula>
    </cfRule>
    <cfRule type="containsText" dxfId="563" priority="84" operator="containsText" text="Cancelled">
      <formula>NOT(ISERROR(SEARCH("Cancelled",BD20)))</formula>
    </cfRule>
    <cfRule type="containsText" dxfId="562" priority="85" operator="containsText" text="Deferred">
      <formula>NOT(ISERROR(SEARCH("Deferred",BD20)))</formula>
    </cfRule>
    <cfRule type="containsText" dxfId="561" priority="86" operator="containsText" text="Not Initiated">
      <formula>NOT(ISERROR(SEARCH("Not Initiated",BD20)))</formula>
    </cfRule>
    <cfRule type="containsText" dxfId="560" priority="87" operator="containsText" text="To be Confirmed">
      <formula>NOT(ISERROR(SEARCH("To be Confirmed",BD20)))</formula>
    </cfRule>
    <cfRule type="containsText" dxfId="559" priority="88" stopIfTrue="1" operator="containsText" text="Capitalised">
      <formula>NOT(ISERROR(SEARCH("Capitalised",BD20)))</formula>
    </cfRule>
    <cfRule type="containsText" dxfId="558" priority="89" stopIfTrue="1" operator="containsText" text="Cancelled">
      <formula>NOT(ISERROR(SEARCH("Cancelled",BD20)))</formula>
    </cfRule>
    <cfRule type="containsText" dxfId="557" priority="90" stopIfTrue="1" operator="containsText" text="WIP">
      <formula>NOT(ISERROR(SEARCH("WIP",BD20)))</formula>
    </cfRule>
  </conditionalFormatting>
  <conditionalFormatting sqref="BD23:BD25">
    <cfRule type="containsText" dxfId="556" priority="73" operator="containsText" text="Capitalised">
      <formula>NOT(ISERROR(SEARCH("Capitalised",BD23)))</formula>
    </cfRule>
    <cfRule type="containsText" dxfId="555" priority="74" operator="containsText" text="WIP">
      <formula>NOT(ISERROR(SEARCH("WIP",BD23)))</formula>
    </cfRule>
    <cfRule type="containsText" dxfId="554" priority="75" operator="containsText" text="Cancelled">
      <formula>NOT(ISERROR(SEARCH("Cancelled",BD23)))</formula>
    </cfRule>
    <cfRule type="containsText" dxfId="553" priority="76" operator="containsText" text="Deferred">
      <formula>NOT(ISERROR(SEARCH("Deferred",BD23)))</formula>
    </cfRule>
    <cfRule type="containsText" dxfId="552" priority="77" operator="containsText" text="Not Initiated">
      <formula>NOT(ISERROR(SEARCH("Not Initiated",BD23)))</formula>
    </cfRule>
    <cfRule type="containsText" dxfId="551" priority="78" operator="containsText" text="To be Confirmed">
      <formula>NOT(ISERROR(SEARCH("To be Confirmed",BD23)))</formula>
    </cfRule>
    <cfRule type="containsText" dxfId="550" priority="79" stopIfTrue="1" operator="containsText" text="Capitalised">
      <formula>NOT(ISERROR(SEARCH("Capitalised",BD23)))</formula>
    </cfRule>
    <cfRule type="containsText" dxfId="549" priority="80" stopIfTrue="1" operator="containsText" text="Cancelled">
      <formula>NOT(ISERROR(SEARCH("Cancelled",BD23)))</formula>
    </cfRule>
    <cfRule type="containsText" dxfId="548" priority="81" stopIfTrue="1" operator="containsText" text="WIP">
      <formula>NOT(ISERROR(SEARCH("WIP",BD23)))</formula>
    </cfRule>
  </conditionalFormatting>
  <conditionalFormatting sqref="BD27:BD29">
    <cfRule type="containsText" dxfId="547" priority="64" operator="containsText" text="Capitalised">
      <formula>NOT(ISERROR(SEARCH("Capitalised",BD27)))</formula>
    </cfRule>
    <cfRule type="containsText" dxfId="546" priority="65" operator="containsText" text="WIP">
      <formula>NOT(ISERROR(SEARCH("WIP",BD27)))</formula>
    </cfRule>
    <cfRule type="containsText" dxfId="545" priority="66" operator="containsText" text="Cancelled">
      <formula>NOT(ISERROR(SEARCH("Cancelled",BD27)))</formula>
    </cfRule>
    <cfRule type="containsText" dxfId="544" priority="67" operator="containsText" text="Deferred">
      <formula>NOT(ISERROR(SEARCH("Deferred",BD27)))</formula>
    </cfRule>
    <cfRule type="containsText" dxfId="543" priority="68" operator="containsText" text="Not Initiated">
      <formula>NOT(ISERROR(SEARCH("Not Initiated",BD27)))</formula>
    </cfRule>
    <cfRule type="containsText" dxfId="542" priority="69" operator="containsText" text="To be Confirmed">
      <formula>NOT(ISERROR(SEARCH("To be Confirmed",BD27)))</formula>
    </cfRule>
    <cfRule type="containsText" dxfId="541" priority="70" stopIfTrue="1" operator="containsText" text="Capitalised">
      <formula>NOT(ISERROR(SEARCH("Capitalised",BD27)))</formula>
    </cfRule>
    <cfRule type="containsText" dxfId="540" priority="71" stopIfTrue="1" operator="containsText" text="Cancelled">
      <formula>NOT(ISERROR(SEARCH("Cancelled",BD27)))</formula>
    </cfRule>
    <cfRule type="containsText" dxfId="539" priority="72" stopIfTrue="1" operator="containsText" text="WIP">
      <formula>NOT(ISERROR(SEARCH("WIP",BD27)))</formula>
    </cfRule>
  </conditionalFormatting>
  <conditionalFormatting sqref="BD31:BD33">
    <cfRule type="containsText" dxfId="538" priority="55" operator="containsText" text="Capitalised">
      <formula>NOT(ISERROR(SEARCH("Capitalised",BD31)))</formula>
    </cfRule>
    <cfRule type="containsText" dxfId="537" priority="56" operator="containsText" text="WIP">
      <formula>NOT(ISERROR(SEARCH("WIP",BD31)))</formula>
    </cfRule>
    <cfRule type="containsText" dxfId="536" priority="57" operator="containsText" text="Cancelled">
      <formula>NOT(ISERROR(SEARCH("Cancelled",BD31)))</formula>
    </cfRule>
    <cfRule type="containsText" dxfId="535" priority="58" operator="containsText" text="Deferred">
      <formula>NOT(ISERROR(SEARCH("Deferred",BD31)))</formula>
    </cfRule>
    <cfRule type="containsText" dxfId="534" priority="59" operator="containsText" text="Not Initiated">
      <formula>NOT(ISERROR(SEARCH("Not Initiated",BD31)))</formula>
    </cfRule>
    <cfRule type="containsText" dxfId="533" priority="60" operator="containsText" text="To be Confirmed">
      <formula>NOT(ISERROR(SEARCH("To be Confirmed",BD31)))</formula>
    </cfRule>
    <cfRule type="containsText" dxfId="532" priority="61" stopIfTrue="1" operator="containsText" text="Capitalised">
      <formula>NOT(ISERROR(SEARCH("Capitalised",BD31)))</formula>
    </cfRule>
    <cfRule type="containsText" dxfId="531" priority="62" stopIfTrue="1" operator="containsText" text="Cancelled">
      <formula>NOT(ISERROR(SEARCH("Cancelled",BD31)))</formula>
    </cfRule>
    <cfRule type="containsText" dxfId="530" priority="63" stopIfTrue="1" operator="containsText" text="WIP">
      <formula>NOT(ISERROR(SEARCH("WIP",BD31)))</formula>
    </cfRule>
  </conditionalFormatting>
  <conditionalFormatting sqref="BD35:BD36">
    <cfRule type="containsText" dxfId="529" priority="46" operator="containsText" text="Capitalised">
      <formula>NOT(ISERROR(SEARCH("Capitalised",BD35)))</formula>
    </cfRule>
    <cfRule type="containsText" dxfId="528" priority="47" operator="containsText" text="WIP">
      <formula>NOT(ISERROR(SEARCH("WIP",BD35)))</formula>
    </cfRule>
    <cfRule type="containsText" dxfId="527" priority="48" operator="containsText" text="Cancelled">
      <formula>NOT(ISERROR(SEARCH("Cancelled",BD35)))</formula>
    </cfRule>
    <cfRule type="containsText" dxfId="526" priority="49" operator="containsText" text="Deferred">
      <formula>NOT(ISERROR(SEARCH("Deferred",BD35)))</formula>
    </cfRule>
    <cfRule type="containsText" dxfId="525" priority="50" operator="containsText" text="Not Initiated">
      <formula>NOT(ISERROR(SEARCH("Not Initiated",BD35)))</formula>
    </cfRule>
    <cfRule type="containsText" dxfId="524" priority="51" operator="containsText" text="To be Confirmed">
      <formula>NOT(ISERROR(SEARCH("To be Confirmed",BD35)))</formula>
    </cfRule>
    <cfRule type="containsText" dxfId="523" priority="52" stopIfTrue="1" operator="containsText" text="Capitalised">
      <formula>NOT(ISERROR(SEARCH("Capitalised",BD35)))</formula>
    </cfRule>
    <cfRule type="containsText" dxfId="522" priority="53" stopIfTrue="1" operator="containsText" text="Cancelled">
      <formula>NOT(ISERROR(SEARCH("Cancelled",BD35)))</formula>
    </cfRule>
    <cfRule type="containsText" dxfId="521" priority="54" stopIfTrue="1" operator="containsText" text="WIP">
      <formula>NOT(ISERROR(SEARCH("WIP",BD35)))</formula>
    </cfRule>
  </conditionalFormatting>
  <conditionalFormatting sqref="BD51:BD52">
    <cfRule type="containsText" dxfId="520" priority="37" operator="containsText" text="Capitalised">
      <formula>NOT(ISERROR(SEARCH("Capitalised",BD51)))</formula>
    </cfRule>
    <cfRule type="containsText" dxfId="519" priority="38" operator="containsText" text="WIP">
      <formula>NOT(ISERROR(SEARCH("WIP",BD51)))</formula>
    </cfRule>
    <cfRule type="containsText" dxfId="518" priority="39" operator="containsText" text="Cancelled">
      <formula>NOT(ISERROR(SEARCH("Cancelled",BD51)))</formula>
    </cfRule>
    <cfRule type="containsText" dxfId="517" priority="40" operator="containsText" text="Deferred">
      <formula>NOT(ISERROR(SEARCH("Deferred",BD51)))</formula>
    </cfRule>
    <cfRule type="containsText" dxfId="516" priority="41" operator="containsText" text="Not Initiated">
      <formula>NOT(ISERROR(SEARCH("Not Initiated",BD51)))</formula>
    </cfRule>
    <cfRule type="containsText" dxfId="515" priority="42" operator="containsText" text="To be Confirmed">
      <formula>NOT(ISERROR(SEARCH("To be Confirmed",BD51)))</formula>
    </cfRule>
    <cfRule type="containsText" dxfId="514" priority="43" stopIfTrue="1" operator="containsText" text="Capitalised">
      <formula>NOT(ISERROR(SEARCH("Capitalised",BD51)))</formula>
    </cfRule>
    <cfRule type="containsText" dxfId="513" priority="44" stopIfTrue="1" operator="containsText" text="Cancelled">
      <formula>NOT(ISERROR(SEARCH("Cancelled",BD51)))</formula>
    </cfRule>
    <cfRule type="containsText" dxfId="512" priority="45" stopIfTrue="1" operator="containsText" text="WIP">
      <formula>NOT(ISERROR(SEARCH("WIP",BD51)))</formula>
    </cfRule>
  </conditionalFormatting>
  <conditionalFormatting sqref="BD194:BD223">
    <cfRule type="containsText" dxfId="511" priority="28" operator="containsText" text="Capitalised">
      <formula>NOT(ISERROR(SEARCH("Capitalised",BD194)))</formula>
    </cfRule>
    <cfRule type="containsText" dxfId="510" priority="29" operator="containsText" text="WIP">
      <formula>NOT(ISERROR(SEARCH("WIP",BD194)))</formula>
    </cfRule>
    <cfRule type="containsText" dxfId="509" priority="30" operator="containsText" text="Cancelled">
      <formula>NOT(ISERROR(SEARCH("Cancelled",BD194)))</formula>
    </cfRule>
    <cfRule type="containsText" dxfId="508" priority="31" operator="containsText" text="Deferred">
      <formula>NOT(ISERROR(SEARCH("Deferred",BD194)))</formula>
    </cfRule>
    <cfRule type="containsText" dxfId="507" priority="32" operator="containsText" text="Not Initiated">
      <formula>NOT(ISERROR(SEARCH("Not Initiated",BD194)))</formula>
    </cfRule>
    <cfRule type="containsText" dxfId="506" priority="33" operator="containsText" text="To be Confirmed">
      <formula>NOT(ISERROR(SEARCH("To be Confirmed",BD194)))</formula>
    </cfRule>
    <cfRule type="containsText" dxfId="505" priority="34" stopIfTrue="1" operator="containsText" text="Capitalised">
      <formula>NOT(ISERROR(SEARCH("Capitalised",BD194)))</formula>
    </cfRule>
    <cfRule type="containsText" dxfId="504" priority="35" stopIfTrue="1" operator="containsText" text="Cancelled">
      <formula>NOT(ISERROR(SEARCH("Cancelled",BD194)))</formula>
    </cfRule>
    <cfRule type="containsText" dxfId="503" priority="36" stopIfTrue="1" operator="containsText" text="WIP">
      <formula>NOT(ISERROR(SEARCH("WIP",BD194)))</formula>
    </cfRule>
  </conditionalFormatting>
  <conditionalFormatting sqref="BD213:BD236">
    <cfRule type="containsText" dxfId="502" priority="19" operator="containsText" text="Capitalised">
      <formula>NOT(ISERROR(SEARCH("Capitalised",BD213)))</formula>
    </cfRule>
    <cfRule type="containsText" dxfId="501" priority="20" operator="containsText" text="WIP">
      <formula>NOT(ISERROR(SEARCH("WIP",BD213)))</formula>
    </cfRule>
    <cfRule type="containsText" dxfId="500" priority="21" operator="containsText" text="Cancelled">
      <formula>NOT(ISERROR(SEARCH("Cancelled",BD213)))</formula>
    </cfRule>
    <cfRule type="containsText" dxfId="499" priority="22" operator="containsText" text="Deferred">
      <formula>NOT(ISERROR(SEARCH("Deferred",BD213)))</formula>
    </cfRule>
    <cfRule type="containsText" dxfId="498" priority="23" operator="containsText" text="Not Initiated">
      <formula>NOT(ISERROR(SEARCH("Not Initiated",BD213)))</formula>
    </cfRule>
    <cfRule type="containsText" dxfId="497" priority="24" operator="containsText" text="To be Confirmed">
      <formula>NOT(ISERROR(SEARCH("To be Confirmed",BD213)))</formula>
    </cfRule>
    <cfRule type="containsText" dxfId="496" priority="25" stopIfTrue="1" operator="containsText" text="Capitalised">
      <formula>NOT(ISERROR(SEARCH("Capitalised",BD213)))</formula>
    </cfRule>
    <cfRule type="containsText" dxfId="495" priority="26" stopIfTrue="1" operator="containsText" text="Cancelled">
      <formula>NOT(ISERROR(SEARCH("Cancelled",BD213)))</formula>
    </cfRule>
    <cfRule type="containsText" dxfId="494" priority="27" stopIfTrue="1" operator="containsText" text="WIP">
      <formula>NOT(ISERROR(SEARCH("WIP",BD213)))</formula>
    </cfRule>
  </conditionalFormatting>
  <conditionalFormatting sqref="BD222:BD248 BD14 BD38:BD49">
    <cfRule type="containsText" dxfId="493" priority="91" operator="containsText" text="Capitalised">
      <formula>NOT(ISERROR(SEARCH("Capitalised",BD14)))</formula>
    </cfRule>
  </conditionalFormatting>
  <conditionalFormatting sqref="BD249:BD290">
    <cfRule type="containsText" dxfId="492" priority="1" operator="containsText" text="Capitalised">
      <formula>NOT(ISERROR(SEARCH("Capitalised",BD249)))</formula>
    </cfRule>
    <cfRule type="containsText" dxfId="491" priority="2" operator="containsText" text="WIP">
      <formula>NOT(ISERROR(SEARCH("WIP",BD249)))</formula>
    </cfRule>
    <cfRule type="containsText" dxfId="490" priority="3" operator="containsText" text="Cancelled">
      <formula>NOT(ISERROR(SEARCH("Cancelled",BD249)))</formula>
    </cfRule>
    <cfRule type="containsText" dxfId="489" priority="4" operator="containsText" text="Deferred">
      <formula>NOT(ISERROR(SEARCH("Deferred",BD249)))</formula>
    </cfRule>
    <cfRule type="containsText" dxfId="488" priority="5" operator="containsText" text="Not Initiated">
      <formula>NOT(ISERROR(SEARCH("Not Initiated",BD249)))</formula>
    </cfRule>
    <cfRule type="containsText" dxfId="487" priority="6" operator="containsText" text="To be Confirmed">
      <formula>NOT(ISERROR(SEARCH("To be Confirmed",BD249)))</formula>
    </cfRule>
    <cfRule type="containsText" dxfId="486" priority="7" stopIfTrue="1" operator="containsText" text="Capitalised">
      <formula>NOT(ISERROR(SEARCH("Capitalised",BD249)))</formula>
    </cfRule>
    <cfRule type="containsText" dxfId="485" priority="8" stopIfTrue="1" operator="containsText" text="Cancelled">
      <formula>NOT(ISERROR(SEARCH("Cancelled",BD249)))</formula>
    </cfRule>
    <cfRule type="containsText" dxfId="484" priority="9" stopIfTrue="1" operator="containsText" text="WIP">
      <formula>NOT(ISERROR(SEARCH("WIP",BD249)))</formula>
    </cfRule>
  </conditionalFormatting>
  <dataValidations count="10">
    <dataValidation type="list" allowBlank="1" showInputMessage="1" showErrorMessage="1" sqref="BE288:BE290" xr:uid="{2DDACE7E-29B0-4E66-BE4C-DC47F224648A}">
      <formula1>$BI$1:$BI$8</formula1>
    </dataValidation>
    <dataValidation type="date" allowBlank="1" showInputMessage="1" showErrorMessage="1" error="Date should be of FY 2018-19" sqref="N216:N252" xr:uid="{FB8F2C00-451B-4A38-837A-D098C341A3BD}">
      <formula1>43191</formula1>
      <formula2>43555</formula2>
    </dataValidation>
    <dataValidation type="date" allowBlank="1" showInputMessage="1" showErrorMessage="1" error="Date should be of FY 2019-20" sqref="N194:N215" xr:uid="{F25B8B27-36FF-49B8-B72F-29093E2EC2E0}">
      <formula1>43556</formula1>
      <formula2>43921</formula2>
    </dataValidation>
    <dataValidation type="list" allowBlank="1" showInputMessage="1" showErrorMessage="1" sqref="O67:O122 O145:O190 O126:O142" xr:uid="{68D12D2D-7CA1-42A0-BEED-50DEDB3021CD}">
      <formula1>#REF!</formula1>
    </dataValidation>
    <dataValidation type="list" allowBlank="1" showInputMessage="1" showErrorMessage="1" sqref="BD66:BE191" xr:uid="{D9CD83C4-27B9-43AC-9235-DCEC4B8A1146}">
      <formula1>$BI$1:$BI$9</formula1>
    </dataValidation>
    <dataValidation type="list" allowBlank="1" showInputMessage="1" showErrorMessage="1" sqref="C66:C191 C288:C290" xr:uid="{7F93EDB3-7CFE-4C16-9357-0B61C92549E9}">
      <formula1>$BH$1:$BH$5</formula1>
    </dataValidation>
    <dataValidation type="list" allowBlank="1" showInputMessage="1" showErrorMessage="1" sqref="BD10:BD65 BD192:BD287" xr:uid="{820003C9-8AE1-4270-8E9F-9017C5F4FD77}">
      <formula1>$BJ$1:$BJ$8</formula1>
    </dataValidation>
    <dataValidation type="list" allowBlank="1" showInputMessage="1" showErrorMessage="1" sqref="C39:C45 C253:C287" xr:uid="{25D096AE-73D8-439D-935C-F127674A727A}">
      <formula1>$BI$1:$BI$5</formula1>
    </dataValidation>
    <dataValidation type="list" allowBlank="1" showInputMessage="1" showErrorMessage="1" sqref="C1:C38 C291:C1048576 C46:C65 C192:C252" xr:uid="{BE21800C-EA89-4724-ABD0-F5514DC0F8FB}">
      <formula1>$BF$1:$BF$5</formula1>
    </dataValidation>
    <dataValidation type="list" allowBlank="1" showInputMessage="1" showErrorMessage="1" sqref="BD292:BD1048576 BD1:BD9" xr:uid="{5572BE30-E033-4D11-A727-DB19649E9B7F}">
      <formula1>$BG$1:$BG$8</formula1>
    </dataValidation>
  </dataValidations>
  <printOptions verticalCentered="1"/>
  <pageMargins left="0.39370078740157483" right="0.39370078740157483" top="0.39370078740157483" bottom="0.39370078740157483" header="0.23622047244094491" footer="0.23622047244094491"/>
  <pageSetup paperSize="9" scale="66" pageOrder="overThenDown" orientation="landscape" blackAndWhite="1" r:id="rId1"/>
  <headerFooter alignWithMargins="0">
    <oddHeader>&amp;C&amp;"-,Bold"MSPGCL: CSTPS Unit 3-7
MTR Petition Formats- Generation
Form 4.2: Capitalisation Plan</oddHeader>
  </headerFooter>
  <colBreaks count="3" manualBreakCount="3">
    <brk id="8" max="167" man="1"/>
    <brk id="15" max="167" man="1"/>
    <brk id="40" max="167"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2293"/>
  <sheetViews>
    <sheetView showGridLines="0" view="pageBreakPreview" zoomScale="70" zoomScaleNormal="80" zoomScaleSheetLayoutView="70" workbookViewId="0">
      <pane ySplit="6" topLeftCell="A2003" activePane="bottomLeft" state="frozen"/>
      <selection activeCell="O27" sqref="O27"/>
      <selection pane="bottomLeft" sqref="A1:XFD1048576"/>
    </sheetView>
  </sheetViews>
  <sheetFormatPr defaultColWidth="9.1796875" defaultRowHeight="14" outlineLevelRow="1" x14ac:dyDescent="0.25"/>
  <cols>
    <col min="1" max="1" width="8.26953125" style="93" customWidth="1"/>
    <col min="2" max="2" width="62.54296875" style="504" customWidth="1"/>
    <col min="3" max="3" width="36.7265625" style="587" customWidth="1"/>
    <col min="4" max="4" width="12.1796875" style="1389" customWidth="1"/>
    <col min="5" max="5" width="12.26953125" style="328" customWidth="1"/>
    <col min="6" max="6" width="16" style="328" customWidth="1"/>
    <col min="7" max="7" width="15.1796875" style="328" customWidth="1"/>
    <col min="8" max="8" width="11.7265625" style="328" customWidth="1"/>
    <col min="9" max="9" width="14.1796875" style="328" customWidth="1"/>
    <col min="10" max="12" width="14.453125" style="328" customWidth="1"/>
    <col min="13" max="13" width="17.26953125" style="328" customWidth="1"/>
    <col min="14" max="14" width="10.453125" style="328" customWidth="1"/>
    <col min="15" max="15" width="18.7265625" style="93" customWidth="1"/>
    <col min="16" max="16" width="17.54296875" style="93" customWidth="1"/>
    <col min="17" max="16384" width="9.1796875" style="93"/>
  </cols>
  <sheetData>
    <row r="1" spans="1:16" ht="14.5" x14ac:dyDescent="0.25">
      <c r="A1" s="1301"/>
      <c r="B1" s="1302"/>
      <c r="C1" s="1297" t="s">
        <v>1927</v>
      </c>
      <c r="D1" s="1300"/>
      <c r="E1" s="1436"/>
      <c r="F1" s="1436"/>
      <c r="G1" s="1436"/>
      <c r="H1" s="1436"/>
      <c r="I1" s="1436"/>
      <c r="J1" s="1436"/>
      <c r="K1" s="1436"/>
      <c r="L1" s="1436"/>
      <c r="M1" s="1436"/>
      <c r="N1" s="1436"/>
    </row>
    <row r="2" spans="1:16" ht="14.5" x14ac:dyDescent="0.25">
      <c r="A2" s="1301"/>
      <c r="B2" s="1302"/>
      <c r="C2" s="1437" t="s">
        <v>1928</v>
      </c>
      <c r="D2" s="1300"/>
      <c r="E2" s="1436"/>
      <c r="F2" s="1436"/>
      <c r="G2" s="1436"/>
      <c r="H2" s="1436"/>
      <c r="I2" s="1436"/>
      <c r="J2" s="1436"/>
      <c r="K2" s="1436"/>
      <c r="L2" s="1436"/>
      <c r="M2" s="1436"/>
      <c r="N2" s="1436"/>
    </row>
    <row r="3" spans="1:16" ht="18.5" x14ac:dyDescent="0.25">
      <c r="A3" s="1301"/>
      <c r="B3" s="1374" t="s">
        <v>0</v>
      </c>
      <c r="C3" s="1438" t="s">
        <v>638</v>
      </c>
      <c r="D3" s="1375"/>
      <c r="E3" s="1439"/>
      <c r="F3" s="1439"/>
      <c r="G3" s="1440"/>
      <c r="H3" s="1439"/>
      <c r="I3" s="1439"/>
      <c r="J3" s="1441"/>
      <c r="K3" s="1441"/>
      <c r="L3" s="1441"/>
      <c r="M3" s="1442" t="s">
        <v>10</v>
      </c>
      <c r="N3" s="1441"/>
    </row>
    <row r="4" spans="1:16" x14ac:dyDescent="0.25">
      <c r="A4" s="1780" t="s">
        <v>341</v>
      </c>
      <c r="B4" s="1780" t="s">
        <v>16</v>
      </c>
      <c r="C4" s="1780" t="s">
        <v>491</v>
      </c>
      <c r="D4" s="1781" t="s">
        <v>492</v>
      </c>
      <c r="E4" s="1779" t="s">
        <v>51</v>
      </c>
      <c r="F4" s="1779" t="s">
        <v>501</v>
      </c>
      <c r="G4" s="1779" t="s">
        <v>502</v>
      </c>
      <c r="H4" s="1779" t="s">
        <v>50</v>
      </c>
      <c r="I4" s="1779" t="s">
        <v>49</v>
      </c>
      <c r="J4" s="1779" t="s">
        <v>1912</v>
      </c>
      <c r="K4" s="1779"/>
      <c r="L4" s="1779"/>
      <c r="M4" s="1779"/>
      <c r="N4" s="1779" t="s">
        <v>47</v>
      </c>
    </row>
    <row r="5" spans="1:16" x14ac:dyDescent="0.25">
      <c r="A5" s="1780"/>
      <c r="B5" s="1780"/>
      <c r="C5" s="1780"/>
      <c r="D5" s="1781"/>
      <c r="E5" s="1779"/>
      <c r="F5" s="1779"/>
      <c r="G5" s="1779"/>
      <c r="H5" s="1779"/>
      <c r="I5" s="1779"/>
      <c r="J5" s="1779"/>
      <c r="K5" s="1779"/>
      <c r="L5" s="1779"/>
      <c r="M5" s="1779"/>
      <c r="N5" s="1779"/>
    </row>
    <row r="6" spans="1:16" ht="48" customHeight="1" x14ac:dyDescent="0.25">
      <c r="A6" s="1780"/>
      <c r="B6" s="1780"/>
      <c r="C6" s="1780"/>
      <c r="D6" s="1781"/>
      <c r="E6" s="1779"/>
      <c r="F6" s="1779"/>
      <c r="G6" s="1779"/>
      <c r="H6" s="1779"/>
      <c r="I6" s="1779"/>
      <c r="J6" s="1443" t="s">
        <v>46</v>
      </c>
      <c r="K6" s="1443" t="s">
        <v>45</v>
      </c>
      <c r="L6" s="1443" t="s">
        <v>44</v>
      </c>
      <c r="M6" s="1443" t="s">
        <v>43</v>
      </c>
      <c r="N6" s="1779"/>
      <c r="O6" s="1376" t="s">
        <v>1913</v>
      </c>
      <c r="P6" s="1376" t="s">
        <v>1914</v>
      </c>
    </row>
    <row r="7" spans="1:16" ht="14.5" x14ac:dyDescent="0.25">
      <c r="A7" s="1377"/>
      <c r="B7" s="1378" t="s">
        <v>509</v>
      </c>
      <c r="C7" s="1379"/>
      <c r="D7" s="1380"/>
      <c r="E7" s="1444"/>
      <c r="F7" s="1444"/>
      <c r="G7" s="1444"/>
      <c r="H7" s="1444"/>
      <c r="I7" s="1444"/>
      <c r="J7" s="1444"/>
      <c r="K7" s="1444"/>
      <c r="L7" s="1444"/>
      <c r="M7" s="1444"/>
      <c r="N7" s="1444"/>
    </row>
    <row r="8" spans="1:16" ht="15.5" hidden="1" outlineLevel="1" x14ac:dyDescent="0.25">
      <c r="A8" s="1318"/>
      <c r="B8" s="1319" t="s">
        <v>23</v>
      </c>
      <c r="C8" s="1379"/>
      <c r="D8" s="1380"/>
      <c r="E8" s="1444"/>
      <c r="F8" s="1444"/>
      <c r="G8" s="1444"/>
      <c r="H8" s="1444"/>
      <c r="I8" s="1444"/>
      <c r="J8" s="1444"/>
      <c r="K8" s="1444"/>
      <c r="L8" s="1444"/>
      <c r="M8" s="1444"/>
      <c r="N8" s="1444"/>
    </row>
    <row r="9" spans="1:16" ht="15.5" hidden="1" outlineLevel="1" x14ac:dyDescent="0.25">
      <c r="A9" s="1318"/>
      <c r="B9" s="1326" t="s">
        <v>1550</v>
      </c>
      <c r="C9" s="1381"/>
      <c r="D9" s="1382"/>
      <c r="E9" s="1444"/>
      <c r="F9" s="1444"/>
      <c r="G9" s="1444"/>
      <c r="H9" s="1444"/>
      <c r="I9" s="1444"/>
      <c r="J9" s="1444"/>
      <c r="K9" s="1444"/>
      <c r="L9" s="1444"/>
      <c r="M9" s="1444"/>
      <c r="N9" s="1444"/>
    </row>
    <row r="10" spans="1:16" ht="31" hidden="1" outlineLevel="1" x14ac:dyDescent="0.25">
      <c r="A10" s="1445">
        <v>1</v>
      </c>
      <c r="B10" s="1446" t="s">
        <v>1551</v>
      </c>
      <c r="C10" s="1447" t="s">
        <v>1552</v>
      </c>
      <c r="D10" s="1448">
        <v>41283</v>
      </c>
      <c r="E10" s="1449">
        <v>23.310000000000002</v>
      </c>
      <c r="F10" s="1450">
        <v>0</v>
      </c>
      <c r="G10" s="1451">
        <v>0</v>
      </c>
      <c r="H10" s="1449">
        <f>F10-G10</f>
        <v>0</v>
      </c>
      <c r="I10" s="1449">
        <v>0</v>
      </c>
      <c r="J10" s="1449">
        <v>0</v>
      </c>
      <c r="K10" s="1449"/>
      <c r="L10" s="1449"/>
      <c r="M10" s="1449">
        <f>SUM(J10:L10)</f>
        <v>0</v>
      </c>
      <c r="N10" s="1449">
        <f>H10+I10-M10</f>
        <v>0</v>
      </c>
      <c r="O10" s="1452">
        <f t="shared" ref="O10:O59" si="0">MAX(0,IF(M10=0,0,IF(G10+M10&lt;E10,M10,E10-G10)))</f>
        <v>0</v>
      </c>
      <c r="P10" s="1383">
        <f t="shared" ref="P10:P59" si="1">M10-O10</f>
        <v>0</v>
      </c>
    </row>
    <row r="11" spans="1:16" ht="31" hidden="1" outlineLevel="1" x14ac:dyDescent="0.35">
      <c r="A11" s="1453">
        <v>1.1000000000000001</v>
      </c>
      <c r="B11" s="1454" t="s">
        <v>1553</v>
      </c>
      <c r="C11" s="1455" t="s">
        <v>1552</v>
      </c>
      <c r="D11" s="1384">
        <v>41283</v>
      </c>
      <c r="E11" s="1450">
        <v>12.4</v>
      </c>
      <c r="F11" s="1450">
        <v>11.25</v>
      </c>
      <c r="G11" s="1451">
        <v>11.25</v>
      </c>
      <c r="H11" s="1449">
        <f t="shared" ref="H11:H200" si="2">F11-G11</f>
        <v>0</v>
      </c>
      <c r="I11" s="1449">
        <v>0</v>
      </c>
      <c r="J11" s="1449" t="s">
        <v>1546</v>
      </c>
      <c r="K11" s="1449"/>
      <c r="L11" s="1449"/>
      <c r="M11" s="1449">
        <f t="shared" ref="M11:M200" si="3">SUM(J11:L11)</f>
        <v>0</v>
      </c>
      <c r="N11" s="1449">
        <f t="shared" ref="N11:N200" si="4">H11+I11-M11</f>
        <v>0</v>
      </c>
      <c r="O11" s="1452">
        <f t="shared" si="0"/>
        <v>0</v>
      </c>
      <c r="P11" s="1383">
        <f t="shared" si="1"/>
        <v>0</v>
      </c>
    </row>
    <row r="12" spans="1:16" ht="31" hidden="1" outlineLevel="1" x14ac:dyDescent="0.35">
      <c r="A12" s="1453">
        <v>1.2</v>
      </c>
      <c r="B12" s="1454" t="s">
        <v>1555</v>
      </c>
      <c r="C12" s="1455" t="s">
        <v>1552</v>
      </c>
      <c r="D12" s="1384">
        <v>41283</v>
      </c>
      <c r="E12" s="1450">
        <v>10.91</v>
      </c>
      <c r="F12" s="1450">
        <v>9.8699999999999992</v>
      </c>
      <c r="G12" s="1451">
        <v>9.8699999999999992</v>
      </c>
      <c r="H12" s="1449">
        <f t="shared" si="2"/>
        <v>0</v>
      </c>
      <c r="I12" s="1449">
        <v>0</v>
      </c>
      <c r="J12" s="1449" t="s">
        <v>1546</v>
      </c>
      <c r="K12" s="1449"/>
      <c r="L12" s="1449"/>
      <c r="M12" s="1449">
        <f t="shared" si="3"/>
        <v>0</v>
      </c>
      <c r="N12" s="1449">
        <f t="shared" si="4"/>
        <v>0</v>
      </c>
      <c r="O12" s="1452">
        <f t="shared" si="0"/>
        <v>0</v>
      </c>
      <c r="P12" s="1383">
        <f t="shared" si="1"/>
        <v>0</v>
      </c>
    </row>
    <row r="13" spans="1:16" ht="31" hidden="1" outlineLevel="1" x14ac:dyDescent="0.25">
      <c r="A13" s="1445">
        <v>2</v>
      </c>
      <c r="B13" s="1446" t="s">
        <v>1556</v>
      </c>
      <c r="C13" s="1447" t="s">
        <v>1557</v>
      </c>
      <c r="D13" s="1448">
        <v>41739</v>
      </c>
      <c r="E13" s="1449">
        <v>17.21</v>
      </c>
      <c r="F13" s="1450">
        <v>0</v>
      </c>
      <c r="G13" s="1451">
        <v>0</v>
      </c>
      <c r="H13" s="1449">
        <f t="shared" si="2"/>
        <v>0</v>
      </c>
      <c r="I13" s="1449">
        <v>0</v>
      </c>
      <c r="J13" s="1449">
        <v>0</v>
      </c>
      <c r="K13" s="1449"/>
      <c r="L13" s="1449"/>
      <c r="M13" s="1449">
        <f t="shared" si="3"/>
        <v>0</v>
      </c>
      <c r="N13" s="1449">
        <f t="shared" si="4"/>
        <v>0</v>
      </c>
      <c r="O13" s="1452">
        <f t="shared" si="0"/>
        <v>0</v>
      </c>
      <c r="P13" s="1383">
        <f t="shared" si="1"/>
        <v>0</v>
      </c>
    </row>
    <row r="14" spans="1:16" ht="31" hidden="1" outlineLevel="1" x14ac:dyDescent="0.35">
      <c r="A14" s="1453">
        <v>2.1</v>
      </c>
      <c r="B14" s="1454" t="s">
        <v>1556</v>
      </c>
      <c r="C14" s="1455" t="s">
        <v>1557</v>
      </c>
      <c r="D14" s="1384">
        <v>41739</v>
      </c>
      <c r="E14" s="1450">
        <v>17.21</v>
      </c>
      <c r="F14" s="1450">
        <v>17.552469592000001</v>
      </c>
      <c r="G14" s="1451">
        <v>17.552469592000001</v>
      </c>
      <c r="H14" s="1449">
        <f t="shared" si="2"/>
        <v>0</v>
      </c>
      <c r="I14" s="1449">
        <v>0</v>
      </c>
      <c r="J14" s="1449" t="s">
        <v>1546</v>
      </c>
      <c r="K14" s="1449"/>
      <c r="L14" s="1449"/>
      <c r="M14" s="1449">
        <f t="shared" si="3"/>
        <v>0</v>
      </c>
      <c r="N14" s="1449">
        <f t="shared" si="4"/>
        <v>0</v>
      </c>
      <c r="O14" s="1452">
        <f t="shared" si="0"/>
        <v>0</v>
      </c>
      <c r="P14" s="1383">
        <f t="shared" si="1"/>
        <v>0</v>
      </c>
    </row>
    <row r="15" spans="1:16" ht="15.5" hidden="1" outlineLevel="1" x14ac:dyDescent="0.25">
      <c r="A15" s="1447">
        <v>3</v>
      </c>
      <c r="B15" s="1456" t="s">
        <v>1559</v>
      </c>
      <c r="C15" s="1447" t="s">
        <v>1560</v>
      </c>
      <c r="D15" s="1448">
        <v>43019</v>
      </c>
      <c r="E15" s="1449">
        <v>24.6</v>
      </c>
      <c r="F15" s="1450">
        <v>0</v>
      </c>
      <c r="G15" s="1451">
        <v>0</v>
      </c>
      <c r="H15" s="1449">
        <f t="shared" si="2"/>
        <v>0</v>
      </c>
      <c r="I15" s="1449">
        <v>0</v>
      </c>
      <c r="J15" s="1449">
        <v>0</v>
      </c>
      <c r="K15" s="1449"/>
      <c r="L15" s="1449"/>
      <c r="M15" s="1449">
        <f t="shared" si="3"/>
        <v>0</v>
      </c>
      <c r="N15" s="1449">
        <f t="shared" si="4"/>
        <v>0</v>
      </c>
      <c r="O15" s="1452">
        <f t="shared" si="0"/>
        <v>0</v>
      </c>
      <c r="P15" s="1383">
        <f t="shared" si="1"/>
        <v>0</v>
      </c>
    </row>
    <row r="16" spans="1:16" ht="62" hidden="1" outlineLevel="1" x14ac:dyDescent="0.25">
      <c r="A16" s="1457">
        <v>3.1</v>
      </c>
      <c r="B16" s="1458" t="s">
        <v>1561</v>
      </c>
      <c r="C16" s="1455" t="s">
        <v>1560</v>
      </c>
      <c r="D16" s="1384">
        <v>43019</v>
      </c>
      <c r="E16" s="1450">
        <v>20.39</v>
      </c>
      <c r="F16" s="1450">
        <v>8.52</v>
      </c>
      <c r="G16" s="1451">
        <v>0</v>
      </c>
      <c r="H16" s="1449">
        <f t="shared" si="2"/>
        <v>8.52</v>
      </c>
      <c r="I16" s="1449">
        <v>0</v>
      </c>
      <c r="J16" s="1449" t="s">
        <v>1546</v>
      </c>
      <c r="K16" s="1449"/>
      <c r="L16" s="1449"/>
      <c r="M16" s="1449">
        <f t="shared" si="3"/>
        <v>0</v>
      </c>
      <c r="N16" s="1449">
        <f t="shared" si="4"/>
        <v>8.52</v>
      </c>
      <c r="O16" s="1452">
        <f t="shared" si="0"/>
        <v>0</v>
      </c>
      <c r="P16" s="1383">
        <f t="shared" si="1"/>
        <v>0</v>
      </c>
    </row>
    <row r="17" spans="1:16" ht="31" hidden="1" outlineLevel="1" x14ac:dyDescent="0.25">
      <c r="A17" s="1457">
        <v>3.2</v>
      </c>
      <c r="B17" s="1458" t="s">
        <v>1563</v>
      </c>
      <c r="C17" s="1455" t="s">
        <v>1560</v>
      </c>
      <c r="D17" s="1384">
        <v>43019</v>
      </c>
      <c r="E17" s="1450">
        <v>3.57</v>
      </c>
      <c r="F17" s="1450">
        <v>0</v>
      </c>
      <c r="G17" s="1451">
        <v>0</v>
      </c>
      <c r="H17" s="1449">
        <f t="shared" si="2"/>
        <v>0</v>
      </c>
      <c r="I17" s="1449">
        <v>0</v>
      </c>
      <c r="J17" s="1449" t="s">
        <v>1546</v>
      </c>
      <c r="K17" s="1449"/>
      <c r="L17" s="1449"/>
      <c r="M17" s="1449">
        <f t="shared" si="3"/>
        <v>0</v>
      </c>
      <c r="N17" s="1449">
        <f t="shared" si="4"/>
        <v>0</v>
      </c>
      <c r="O17" s="1452">
        <f t="shared" si="0"/>
        <v>0</v>
      </c>
      <c r="P17" s="1383">
        <f t="shared" si="1"/>
        <v>0</v>
      </c>
    </row>
    <row r="18" spans="1:16" ht="15.5" hidden="1" outlineLevel="1" x14ac:dyDescent="0.25">
      <c r="A18" s="1457">
        <v>0</v>
      </c>
      <c r="B18" s="1458" t="s">
        <v>415</v>
      </c>
      <c r="C18" s="1455" t="s">
        <v>1560</v>
      </c>
      <c r="D18" s="1384">
        <v>43019</v>
      </c>
      <c r="E18" s="1450">
        <v>0.64</v>
      </c>
      <c r="F18" s="1450">
        <v>0</v>
      </c>
      <c r="G18" s="1451">
        <v>0</v>
      </c>
      <c r="H18" s="1449">
        <f t="shared" si="2"/>
        <v>0</v>
      </c>
      <c r="I18" s="1449">
        <v>0</v>
      </c>
      <c r="J18" s="1449" t="s">
        <v>1546</v>
      </c>
      <c r="K18" s="1449"/>
      <c r="L18" s="1449"/>
      <c r="M18" s="1449">
        <f t="shared" si="3"/>
        <v>0</v>
      </c>
      <c r="N18" s="1449">
        <f t="shared" si="4"/>
        <v>0</v>
      </c>
      <c r="O18" s="1452">
        <f t="shared" si="0"/>
        <v>0</v>
      </c>
      <c r="P18" s="1383">
        <f t="shared" si="1"/>
        <v>0</v>
      </c>
    </row>
    <row r="19" spans="1:16" ht="31" hidden="1" outlineLevel="1" x14ac:dyDescent="0.25">
      <c r="A19" s="1447">
        <v>4</v>
      </c>
      <c r="B19" s="1456" t="s">
        <v>1564</v>
      </c>
      <c r="C19" s="1447" t="s">
        <v>1565</v>
      </c>
      <c r="D19" s="1448">
        <v>43049</v>
      </c>
      <c r="E19" s="1449">
        <v>17</v>
      </c>
      <c r="F19" s="1450">
        <v>0</v>
      </c>
      <c r="G19" s="1451">
        <v>0</v>
      </c>
      <c r="H19" s="1449">
        <f t="shared" si="2"/>
        <v>0</v>
      </c>
      <c r="I19" s="1449">
        <v>0</v>
      </c>
      <c r="J19" s="1449">
        <v>0</v>
      </c>
      <c r="K19" s="1449"/>
      <c r="L19" s="1449"/>
      <c r="M19" s="1449">
        <f t="shared" si="3"/>
        <v>0</v>
      </c>
      <c r="N19" s="1449">
        <f t="shared" si="4"/>
        <v>0</v>
      </c>
      <c r="O19" s="1452">
        <f t="shared" si="0"/>
        <v>0</v>
      </c>
      <c r="P19" s="1383">
        <f t="shared" si="1"/>
        <v>0</v>
      </c>
    </row>
    <row r="20" spans="1:16" ht="15.5" hidden="1" outlineLevel="1" x14ac:dyDescent="0.25">
      <c r="A20" s="1457">
        <v>4.0999999999999996</v>
      </c>
      <c r="B20" s="1458" t="s">
        <v>1566</v>
      </c>
      <c r="C20" s="1455" t="s">
        <v>1565</v>
      </c>
      <c r="D20" s="1384">
        <v>43049</v>
      </c>
      <c r="E20" s="1450">
        <v>17</v>
      </c>
      <c r="F20" s="1450">
        <v>0</v>
      </c>
      <c r="G20" s="1451">
        <v>0</v>
      </c>
      <c r="H20" s="1449">
        <f t="shared" si="2"/>
        <v>0</v>
      </c>
      <c r="I20" s="1449">
        <v>0</v>
      </c>
      <c r="J20" s="1449" t="s">
        <v>1546</v>
      </c>
      <c r="K20" s="1449"/>
      <c r="L20" s="1449"/>
      <c r="M20" s="1449">
        <f t="shared" si="3"/>
        <v>0</v>
      </c>
      <c r="N20" s="1449">
        <f t="shared" si="4"/>
        <v>0</v>
      </c>
      <c r="O20" s="1452">
        <f t="shared" si="0"/>
        <v>0</v>
      </c>
      <c r="P20" s="1383">
        <f t="shared" si="1"/>
        <v>0</v>
      </c>
    </row>
    <row r="21" spans="1:16" ht="15.5" hidden="1" outlineLevel="1" x14ac:dyDescent="0.35">
      <c r="A21" s="1457">
        <v>0</v>
      </c>
      <c r="B21" s="1459">
        <v>0</v>
      </c>
      <c r="C21" s="1455">
        <v>0</v>
      </c>
      <c r="D21" s="1384" t="s">
        <v>1546</v>
      </c>
      <c r="E21" s="1450">
        <v>0</v>
      </c>
      <c r="F21" s="1450">
        <v>0</v>
      </c>
      <c r="G21" s="1451">
        <v>0</v>
      </c>
      <c r="H21" s="1449">
        <f t="shared" si="2"/>
        <v>0</v>
      </c>
      <c r="I21" s="1449">
        <v>0</v>
      </c>
      <c r="J21" s="1449" t="s">
        <v>1546</v>
      </c>
      <c r="K21" s="1449"/>
      <c r="L21" s="1449"/>
      <c r="M21" s="1449">
        <f t="shared" si="3"/>
        <v>0</v>
      </c>
      <c r="N21" s="1449">
        <f t="shared" si="4"/>
        <v>0</v>
      </c>
      <c r="O21" s="1452">
        <f t="shared" si="0"/>
        <v>0</v>
      </c>
      <c r="P21" s="1383">
        <f t="shared" si="1"/>
        <v>0</v>
      </c>
    </row>
    <row r="22" spans="1:16" ht="31" hidden="1" outlineLevel="1" x14ac:dyDescent="0.25">
      <c r="A22" s="1447">
        <v>5</v>
      </c>
      <c r="B22" s="1456" t="s">
        <v>1569</v>
      </c>
      <c r="C22" s="1447" t="s">
        <v>1570</v>
      </c>
      <c r="D22" s="1448">
        <v>43131</v>
      </c>
      <c r="E22" s="1449">
        <v>19.196999999999996</v>
      </c>
      <c r="F22" s="1450">
        <v>0</v>
      </c>
      <c r="G22" s="1451">
        <v>0</v>
      </c>
      <c r="H22" s="1449">
        <f t="shared" si="2"/>
        <v>0</v>
      </c>
      <c r="I22" s="1449">
        <v>0</v>
      </c>
      <c r="J22" s="1449">
        <v>0</v>
      </c>
      <c r="K22" s="1449"/>
      <c r="L22" s="1449"/>
      <c r="M22" s="1449">
        <f t="shared" si="3"/>
        <v>0</v>
      </c>
      <c r="N22" s="1449">
        <f t="shared" si="4"/>
        <v>0</v>
      </c>
      <c r="O22" s="1452">
        <f t="shared" si="0"/>
        <v>0</v>
      </c>
      <c r="P22" s="1383">
        <f t="shared" si="1"/>
        <v>0</v>
      </c>
    </row>
    <row r="23" spans="1:16" ht="15.5" hidden="1" outlineLevel="1" x14ac:dyDescent="0.25">
      <c r="A23" s="1457">
        <v>5.0999999999999996</v>
      </c>
      <c r="B23" s="1458" t="s">
        <v>1571</v>
      </c>
      <c r="C23" s="1455" t="s">
        <v>1570</v>
      </c>
      <c r="D23" s="1384">
        <v>43131</v>
      </c>
      <c r="E23" s="1450">
        <v>9.0399999999999991</v>
      </c>
      <c r="F23" s="1450">
        <v>7.6515065</v>
      </c>
      <c r="G23" s="1451">
        <v>7.6515065</v>
      </c>
      <c r="H23" s="1449">
        <f t="shared" si="2"/>
        <v>0</v>
      </c>
      <c r="I23" s="1449">
        <v>0</v>
      </c>
      <c r="J23" s="1449" t="s">
        <v>1546</v>
      </c>
      <c r="K23" s="1449"/>
      <c r="L23" s="1449"/>
      <c r="M23" s="1449">
        <f t="shared" si="3"/>
        <v>0</v>
      </c>
      <c r="N23" s="1449">
        <f t="shared" si="4"/>
        <v>0</v>
      </c>
      <c r="O23" s="1452">
        <f t="shared" si="0"/>
        <v>0</v>
      </c>
      <c r="P23" s="1383">
        <f t="shared" si="1"/>
        <v>0</v>
      </c>
    </row>
    <row r="24" spans="1:16" ht="31" hidden="1" outlineLevel="1" x14ac:dyDescent="0.25">
      <c r="A24" s="1457">
        <v>5.2</v>
      </c>
      <c r="B24" s="1458" t="s">
        <v>1574</v>
      </c>
      <c r="C24" s="1455" t="s">
        <v>1570</v>
      </c>
      <c r="D24" s="1384">
        <v>43131</v>
      </c>
      <c r="E24" s="1450">
        <v>9.8059999999999992</v>
      </c>
      <c r="F24" s="1450">
        <v>0</v>
      </c>
      <c r="G24" s="1451">
        <v>0</v>
      </c>
      <c r="H24" s="1449">
        <f t="shared" si="2"/>
        <v>0</v>
      </c>
      <c r="I24" s="1449">
        <v>9.0830830000000002</v>
      </c>
      <c r="J24" s="1449">
        <v>9.0830830000000002</v>
      </c>
      <c r="K24" s="1449"/>
      <c r="L24" s="1449"/>
      <c r="M24" s="1449">
        <f t="shared" si="3"/>
        <v>9.0830830000000002</v>
      </c>
      <c r="N24" s="1449">
        <f t="shared" si="4"/>
        <v>0</v>
      </c>
      <c r="O24" s="1452">
        <f t="shared" si="0"/>
        <v>9.0830830000000002</v>
      </c>
      <c r="P24" s="1383">
        <f t="shared" si="1"/>
        <v>0</v>
      </c>
    </row>
    <row r="25" spans="1:16" ht="15.5" hidden="1" outlineLevel="1" x14ac:dyDescent="0.25">
      <c r="A25" s="1457">
        <v>0</v>
      </c>
      <c r="B25" s="1458" t="s">
        <v>415</v>
      </c>
      <c r="C25" s="1455" t="s">
        <v>1570</v>
      </c>
      <c r="D25" s="1384">
        <v>43131</v>
      </c>
      <c r="E25" s="1450">
        <v>0.35099999999999998</v>
      </c>
      <c r="F25" s="1450">
        <v>0</v>
      </c>
      <c r="G25" s="1451">
        <v>0</v>
      </c>
      <c r="H25" s="1449">
        <f t="shared" si="2"/>
        <v>0</v>
      </c>
      <c r="I25" s="1449">
        <v>2.1674433</v>
      </c>
      <c r="J25" s="1449">
        <v>2.1674433</v>
      </c>
      <c r="K25" s="1449"/>
      <c r="L25" s="1449"/>
      <c r="M25" s="1449">
        <f t="shared" si="3"/>
        <v>2.1674433</v>
      </c>
      <c r="N25" s="1449">
        <f t="shared" si="4"/>
        <v>0</v>
      </c>
      <c r="O25" s="1452">
        <f t="shared" si="0"/>
        <v>0.35099999999999998</v>
      </c>
      <c r="P25" s="1383">
        <f t="shared" si="1"/>
        <v>1.8164433</v>
      </c>
    </row>
    <row r="26" spans="1:16" ht="31" hidden="1" outlineLevel="1" x14ac:dyDescent="0.25">
      <c r="A26" s="1447">
        <v>6</v>
      </c>
      <c r="B26" s="1456" t="s">
        <v>1577</v>
      </c>
      <c r="C26" s="1447" t="s">
        <v>1578</v>
      </c>
      <c r="D26" s="1448">
        <v>43675</v>
      </c>
      <c r="E26" s="1449">
        <v>22.569999999999997</v>
      </c>
      <c r="F26" s="1450">
        <v>0</v>
      </c>
      <c r="G26" s="1451">
        <v>0</v>
      </c>
      <c r="H26" s="1449">
        <f t="shared" si="2"/>
        <v>0</v>
      </c>
      <c r="I26" s="1449">
        <v>0</v>
      </c>
      <c r="J26" s="1449">
        <v>0</v>
      </c>
      <c r="K26" s="1449"/>
      <c r="L26" s="1449"/>
      <c r="M26" s="1449">
        <f t="shared" si="3"/>
        <v>0</v>
      </c>
      <c r="N26" s="1449">
        <f t="shared" si="4"/>
        <v>0</v>
      </c>
      <c r="O26" s="1452">
        <f t="shared" si="0"/>
        <v>0</v>
      </c>
      <c r="P26" s="1383">
        <f t="shared" si="1"/>
        <v>0</v>
      </c>
    </row>
    <row r="27" spans="1:16" ht="15.5" hidden="1" outlineLevel="1" x14ac:dyDescent="0.35">
      <c r="A27" s="1457">
        <v>6.1</v>
      </c>
      <c r="B27" s="1459" t="s">
        <v>1579</v>
      </c>
      <c r="C27" s="1455" t="s">
        <v>1578</v>
      </c>
      <c r="D27" s="1384">
        <v>43675</v>
      </c>
      <c r="E27" s="1450">
        <v>15.62</v>
      </c>
      <c r="F27" s="1450">
        <v>0</v>
      </c>
      <c r="G27" s="1451">
        <v>0</v>
      </c>
      <c r="H27" s="1449">
        <f t="shared" si="2"/>
        <v>0</v>
      </c>
      <c r="I27" s="1449">
        <v>0</v>
      </c>
      <c r="J27" s="1449" t="s">
        <v>1546</v>
      </c>
      <c r="K27" s="1449"/>
      <c r="L27" s="1449"/>
      <c r="M27" s="1449">
        <f t="shared" si="3"/>
        <v>0</v>
      </c>
      <c r="N27" s="1449">
        <f t="shared" si="4"/>
        <v>0</v>
      </c>
      <c r="O27" s="1452">
        <f t="shared" si="0"/>
        <v>0</v>
      </c>
      <c r="P27" s="1383">
        <f t="shared" si="1"/>
        <v>0</v>
      </c>
    </row>
    <row r="28" spans="1:16" ht="15.5" hidden="1" outlineLevel="1" x14ac:dyDescent="0.25">
      <c r="A28" s="1457">
        <v>6.2</v>
      </c>
      <c r="B28" s="1458" t="s">
        <v>1582</v>
      </c>
      <c r="C28" s="1455" t="s">
        <v>1578</v>
      </c>
      <c r="D28" s="1384">
        <v>43675</v>
      </c>
      <c r="E28" s="1450">
        <v>6.43</v>
      </c>
      <c r="F28" s="1450">
        <v>0</v>
      </c>
      <c r="G28" s="1451">
        <v>0</v>
      </c>
      <c r="H28" s="1449">
        <f t="shared" si="2"/>
        <v>0</v>
      </c>
      <c r="I28" s="1449">
        <v>0</v>
      </c>
      <c r="J28" s="1449" t="s">
        <v>1546</v>
      </c>
      <c r="K28" s="1449"/>
      <c r="L28" s="1449"/>
      <c r="M28" s="1449">
        <f t="shared" si="3"/>
        <v>0</v>
      </c>
      <c r="N28" s="1449">
        <f t="shared" si="4"/>
        <v>0</v>
      </c>
      <c r="O28" s="1452">
        <f t="shared" si="0"/>
        <v>0</v>
      </c>
      <c r="P28" s="1383">
        <f t="shared" si="1"/>
        <v>0</v>
      </c>
    </row>
    <row r="29" spans="1:16" ht="15.5" hidden="1" outlineLevel="1" x14ac:dyDescent="0.35">
      <c r="A29" s="1457">
        <v>0</v>
      </c>
      <c r="B29" s="1459" t="s">
        <v>415</v>
      </c>
      <c r="C29" s="1455" t="s">
        <v>1578</v>
      </c>
      <c r="D29" s="1384">
        <v>43675</v>
      </c>
      <c r="E29" s="1450">
        <v>0.52</v>
      </c>
      <c r="F29" s="1450">
        <v>0</v>
      </c>
      <c r="G29" s="1451">
        <v>0</v>
      </c>
      <c r="H29" s="1449">
        <f t="shared" si="2"/>
        <v>0</v>
      </c>
      <c r="I29" s="1449">
        <v>0</v>
      </c>
      <c r="J29" s="1449" t="s">
        <v>1546</v>
      </c>
      <c r="K29" s="1449"/>
      <c r="L29" s="1449"/>
      <c r="M29" s="1449">
        <f t="shared" si="3"/>
        <v>0</v>
      </c>
      <c r="N29" s="1449">
        <f t="shared" si="4"/>
        <v>0</v>
      </c>
      <c r="O29" s="1452">
        <f t="shared" si="0"/>
        <v>0</v>
      </c>
      <c r="P29" s="1383">
        <f t="shared" si="1"/>
        <v>0</v>
      </c>
    </row>
    <row r="30" spans="1:16" ht="31" hidden="1" outlineLevel="1" x14ac:dyDescent="0.25">
      <c r="A30" s="1447">
        <v>7</v>
      </c>
      <c r="B30" s="1456" t="s">
        <v>1585</v>
      </c>
      <c r="C30" s="1447" t="s">
        <v>1586</v>
      </c>
      <c r="D30" s="1448">
        <v>43865</v>
      </c>
      <c r="E30" s="1449">
        <v>36.138058000000001</v>
      </c>
      <c r="F30" s="1450">
        <v>0</v>
      </c>
      <c r="G30" s="1451">
        <v>0</v>
      </c>
      <c r="H30" s="1449">
        <f t="shared" si="2"/>
        <v>0</v>
      </c>
      <c r="I30" s="1449">
        <v>0</v>
      </c>
      <c r="J30" s="1449">
        <v>0</v>
      </c>
      <c r="K30" s="1449"/>
      <c r="L30" s="1449"/>
      <c r="M30" s="1449">
        <f t="shared" si="3"/>
        <v>0</v>
      </c>
      <c r="N30" s="1449">
        <f t="shared" si="4"/>
        <v>0</v>
      </c>
      <c r="O30" s="1452">
        <f t="shared" si="0"/>
        <v>0</v>
      </c>
      <c r="P30" s="1383">
        <f t="shared" si="1"/>
        <v>0</v>
      </c>
    </row>
    <row r="31" spans="1:16" ht="15.5" hidden="1" outlineLevel="1" x14ac:dyDescent="0.35">
      <c r="A31" s="1457">
        <v>7.1</v>
      </c>
      <c r="B31" s="1459" t="s">
        <v>1587</v>
      </c>
      <c r="C31" s="1455" t="s">
        <v>1586</v>
      </c>
      <c r="D31" s="1384">
        <v>43865</v>
      </c>
      <c r="E31" s="1450">
        <v>22.178205999999999</v>
      </c>
      <c r="F31" s="1450">
        <v>0</v>
      </c>
      <c r="G31" s="1451">
        <v>0</v>
      </c>
      <c r="H31" s="1449">
        <f t="shared" si="2"/>
        <v>0</v>
      </c>
      <c r="I31" s="1449">
        <v>0</v>
      </c>
      <c r="J31" s="1449">
        <v>0</v>
      </c>
      <c r="K31" s="1449"/>
      <c r="L31" s="1449"/>
      <c r="M31" s="1449">
        <f t="shared" si="3"/>
        <v>0</v>
      </c>
      <c r="N31" s="1449">
        <f t="shared" si="4"/>
        <v>0</v>
      </c>
      <c r="O31" s="1452">
        <f t="shared" si="0"/>
        <v>0</v>
      </c>
      <c r="P31" s="1383">
        <f t="shared" si="1"/>
        <v>0</v>
      </c>
    </row>
    <row r="32" spans="1:16" ht="15.5" hidden="1" outlineLevel="1" x14ac:dyDescent="0.25">
      <c r="A32" s="1457">
        <v>7.2</v>
      </c>
      <c r="B32" s="1458" t="s">
        <v>1592</v>
      </c>
      <c r="C32" s="1455" t="s">
        <v>1586</v>
      </c>
      <c r="D32" s="1384">
        <v>43865</v>
      </c>
      <c r="E32" s="1450">
        <v>13.959852</v>
      </c>
      <c r="F32" s="1450">
        <v>0</v>
      </c>
      <c r="G32" s="1451">
        <v>0</v>
      </c>
      <c r="H32" s="1449">
        <f t="shared" si="2"/>
        <v>0</v>
      </c>
      <c r="I32" s="1449">
        <v>1.2729425000000001</v>
      </c>
      <c r="J32" s="1449">
        <v>1.2729425000000001</v>
      </c>
      <c r="K32" s="1449"/>
      <c r="L32" s="1449"/>
      <c r="M32" s="1449">
        <f t="shared" si="3"/>
        <v>1.2729425000000001</v>
      </c>
      <c r="N32" s="1449">
        <f t="shared" si="4"/>
        <v>0</v>
      </c>
      <c r="O32" s="1452">
        <f t="shared" si="0"/>
        <v>1.2729425000000001</v>
      </c>
      <c r="P32" s="1383">
        <f t="shared" si="1"/>
        <v>0</v>
      </c>
    </row>
    <row r="33" spans="1:16" ht="15.5" hidden="1" outlineLevel="1" x14ac:dyDescent="0.35">
      <c r="A33" s="1457">
        <v>0</v>
      </c>
      <c r="B33" s="1459" t="s">
        <v>415</v>
      </c>
      <c r="C33" s="1455" t="s">
        <v>1586</v>
      </c>
      <c r="D33" s="1384">
        <v>43865</v>
      </c>
      <c r="E33" s="1450">
        <v>0</v>
      </c>
      <c r="F33" s="1450">
        <v>0</v>
      </c>
      <c r="G33" s="1451">
        <v>0</v>
      </c>
      <c r="H33" s="1449">
        <f t="shared" si="2"/>
        <v>0</v>
      </c>
      <c r="I33" s="1449">
        <v>0</v>
      </c>
      <c r="J33" s="1449">
        <v>0</v>
      </c>
      <c r="K33" s="1449"/>
      <c r="L33" s="1449"/>
      <c r="M33" s="1449">
        <f t="shared" si="3"/>
        <v>0</v>
      </c>
      <c r="N33" s="1449">
        <f t="shared" si="4"/>
        <v>0</v>
      </c>
      <c r="O33" s="1452">
        <f t="shared" si="0"/>
        <v>0</v>
      </c>
      <c r="P33" s="1383">
        <f t="shared" si="1"/>
        <v>0</v>
      </c>
    </row>
    <row r="34" spans="1:16" ht="46.5" hidden="1" outlineLevel="1" x14ac:dyDescent="0.25">
      <c r="A34" s="1447">
        <v>8</v>
      </c>
      <c r="B34" s="1456" t="s">
        <v>1594</v>
      </c>
      <c r="C34" s="1447" t="s">
        <v>1595</v>
      </c>
      <c r="D34" s="1448">
        <v>43942</v>
      </c>
      <c r="E34" s="1449">
        <v>11.206</v>
      </c>
      <c r="F34" s="1450">
        <v>0</v>
      </c>
      <c r="G34" s="1451">
        <v>0</v>
      </c>
      <c r="H34" s="1449">
        <f t="shared" si="2"/>
        <v>0</v>
      </c>
      <c r="I34" s="1449">
        <v>0</v>
      </c>
      <c r="J34" s="1449">
        <v>0</v>
      </c>
      <c r="K34" s="1449"/>
      <c r="L34" s="1449"/>
      <c r="M34" s="1449">
        <f t="shared" si="3"/>
        <v>0</v>
      </c>
      <c r="N34" s="1449">
        <f t="shared" si="4"/>
        <v>0</v>
      </c>
      <c r="O34" s="1452">
        <f t="shared" si="0"/>
        <v>0</v>
      </c>
      <c r="P34" s="1383">
        <f t="shared" si="1"/>
        <v>0</v>
      </c>
    </row>
    <row r="35" spans="1:16" ht="46.5" hidden="1" outlineLevel="1" x14ac:dyDescent="0.25">
      <c r="A35" s="1457">
        <v>8.1</v>
      </c>
      <c r="B35" s="1458" t="s">
        <v>1596</v>
      </c>
      <c r="C35" s="1455" t="s">
        <v>1595</v>
      </c>
      <c r="D35" s="1384">
        <v>43942</v>
      </c>
      <c r="E35" s="1450">
        <v>10.856</v>
      </c>
      <c r="F35" s="1450">
        <v>0</v>
      </c>
      <c r="G35" s="1451">
        <v>0</v>
      </c>
      <c r="H35" s="1449">
        <f t="shared" si="2"/>
        <v>0</v>
      </c>
      <c r="I35" s="1449">
        <v>0</v>
      </c>
      <c r="J35" s="1449" t="s">
        <v>1546</v>
      </c>
      <c r="K35" s="1449"/>
      <c r="L35" s="1449"/>
      <c r="M35" s="1449">
        <f t="shared" si="3"/>
        <v>0</v>
      </c>
      <c r="N35" s="1449">
        <f t="shared" si="4"/>
        <v>0</v>
      </c>
      <c r="O35" s="1452">
        <f t="shared" si="0"/>
        <v>0</v>
      </c>
      <c r="P35" s="1383">
        <f t="shared" si="1"/>
        <v>0</v>
      </c>
    </row>
    <row r="36" spans="1:16" ht="15.5" hidden="1" outlineLevel="1" x14ac:dyDescent="0.25">
      <c r="A36" s="1457">
        <v>0</v>
      </c>
      <c r="B36" s="1458" t="s">
        <v>415</v>
      </c>
      <c r="C36" s="1455" t="s">
        <v>1595</v>
      </c>
      <c r="D36" s="1384">
        <v>43942</v>
      </c>
      <c r="E36" s="1450">
        <v>0.35</v>
      </c>
      <c r="F36" s="1450">
        <v>0</v>
      </c>
      <c r="G36" s="1451">
        <v>0</v>
      </c>
      <c r="H36" s="1449">
        <f t="shared" si="2"/>
        <v>0</v>
      </c>
      <c r="I36" s="1449">
        <v>0</v>
      </c>
      <c r="J36" s="1449" t="s">
        <v>1546</v>
      </c>
      <c r="K36" s="1449"/>
      <c r="L36" s="1449"/>
      <c r="M36" s="1449">
        <f t="shared" si="3"/>
        <v>0</v>
      </c>
      <c r="N36" s="1449">
        <f t="shared" si="4"/>
        <v>0</v>
      </c>
      <c r="O36" s="1452">
        <f t="shared" si="0"/>
        <v>0</v>
      </c>
      <c r="P36" s="1383">
        <f t="shared" si="1"/>
        <v>0</v>
      </c>
    </row>
    <row r="37" spans="1:16" ht="31" hidden="1" outlineLevel="1" x14ac:dyDescent="0.25">
      <c r="A37" s="1447">
        <v>9</v>
      </c>
      <c r="B37" s="1456" t="s">
        <v>1600</v>
      </c>
      <c r="C37" s="1447" t="s">
        <v>1601</v>
      </c>
      <c r="D37" s="1448">
        <v>44609</v>
      </c>
      <c r="E37" s="1449">
        <v>19.281199999999998</v>
      </c>
      <c r="F37" s="1450">
        <v>0</v>
      </c>
      <c r="G37" s="1451">
        <v>0</v>
      </c>
      <c r="H37" s="1449">
        <f t="shared" si="2"/>
        <v>0</v>
      </c>
      <c r="I37" s="1449">
        <v>0</v>
      </c>
      <c r="J37" s="1449">
        <v>0</v>
      </c>
      <c r="K37" s="1449"/>
      <c r="L37" s="1449"/>
      <c r="M37" s="1449">
        <f t="shared" si="3"/>
        <v>0</v>
      </c>
      <c r="N37" s="1449">
        <f t="shared" si="4"/>
        <v>0</v>
      </c>
      <c r="O37" s="1452">
        <f t="shared" si="0"/>
        <v>0</v>
      </c>
      <c r="P37" s="1383">
        <f t="shared" si="1"/>
        <v>0</v>
      </c>
    </row>
    <row r="38" spans="1:16" ht="31" hidden="1" outlineLevel="1" x14ac:dyDescent="0.35">
      <c r="A38" s="1457">
        <v>9.1</v>
      </c>
      <c r="B38" s="1459" t="s">
        <v>1602</v>
      </c>
      <c r="C38" s="1455" t="s">
        <v>1601</v>
      </c>
      <c r="D38" s="1384">
        <v>44609</v>
      </c>
      <c r="E38" s="1450">
        <v>7.5637999999999996</v>
      </c>
      <c r="F38" s="1450">
        <v>0</v>
      </c>
      <c r="G38" s="1451">
        <v>0</v>
      </c>
      <c r="H38" s="1449">
        <f t="shared" si="2"/>
        <v>0</v>
      </c>
      <c r="I38" s="1449">
        <v>0</v>
      </c>
      <c r="J38" s="1449" t="s">
        <v>1546</v>
      </c>
      <c r="K38" s="1449"/>
      <c r="L38" s="1449"/>
      <c r="M38" s="1449">
        <f t="shared" si="3"/>
        <v>0</v>
      </c>
      <c r="N38" s="1449">
        <f t="shared" si="4"/>
        <v>0</v>
      </c>
      <c r="O38" s="1452">
        <f t="shared" si="0"/>
        <v>0</v>
      </c>
      <c r="P38" s="1383">
        <f t="shared" si="1"/>
        <v>0</v>
      </c>
    </row>
    <row r="39" spans="1:16" ht="31" hidden="1" outlineLevel="1" x14ac:dyDescent="0.35">
      <c r="A39" s="1457" t="s">
        <v>1606</v>
      </c>
      <c r="B39" s="1459" t="s">
        <v>1607</v>
      </c>
      <c r="C39" s="1455">
        <v>0</v>
      </c>
      <c r="D39" s="1384" t="s">
        <v>1546</v>
      </c>
      <c r="E39" s="1450">
        <v>1.4278</v>
      </c>
      <c r="F39" s="1450">
        <v>0</v>
      </c>
      <c r="G39" s="1451">
        <v>0</v>
      </c>
      <c r="H39" s="1449">
        <f t="shared" si="2"/>
        <v>0</v>
      </c>
      <c r="I39" s="1449">
        <v>0</v>
      </c>
      <c r="J39" s="1449">
        <v>0</v>
      </c>
      <c r="K39" s="1449"/>
      <c r="L39" s="1449"/>
      <c r="M39" s="1449">
        <f t="shared" si="3"/>
        <v>0</v>
      </c>
      <c r="N39" s="1449">
        <f t="shared" si="4"/>
        <v>0</v>
      </c>
      <c r="O39" s="1452"/>
      <c r="P39" s="1383"/>
    </row>
    <row r="40" spans="1:16" ht="15.5" hidden="1" outlineLevel="1" x14ac:dyDescent="0.35">
      <c r="A40" s="1457">
        <v>0</v>
      </c>
      <c r="B40" s="1459" t="s">
        <v>415</v>
      </c>
      <c r="C40" s="1455">
        <v>0</v>
      </c>
      <c r="D40" s="1384" t="s">
        <v>1546</v>
      </c>
      <c r="E40" s="1450">
        <v>0</v>
      </c>
      <c r="F40" s="1450">
        <v>0</v>
      </c>
      <c r="G40" s="1451">
        <v>0</v>
      </c>
      <c r="H40" s="1449">
        <f t="shared" si="2"/>
        <v>0</v>
      </c>
      <c r="I40" s="1449">
        <v>0</v>
      </c>
      <c r="J40" s="1449">
        <v>0</v>
      </c>
      <c r="K40" s="1449"/>
      <c r="L40" s="1449"/>
      <c r="M40" s="1449">
        <f t="shared" si="3"/>
        <v>0</v>
      </c>
      <c r="N40" s="1449">
        <f t="shared" si="4"/>
        <v>0</v>
      </c>
      <c r="O40" s="1452"/>
      <c r="P40" s="1383"/>
    </row>
    <row r="41" spans="1:16" ht="31" hidden="1" outlineLevel="1" x14ac:dyDescent="0.35">
      <c r="A41" s="1457" t="s">
        <v>1609</v>
      </c>
      <c r="B41" s="1459" t="s">
        <v>1610</v>
      </c>
      <c r="C41" s="1455">
        <v>0</v>
      </c>
      <c r="D41" s="1384" t="s">
        <v>1546</v>
      </c>
      <c r="E41" s="1450">
        <v>2.0177999999999998</v>
      </c>
      <c r="F41" s="1450">
        <v>0</v>
      </c>
      <c r="G41" s="1451">
        <v>0</v>
      </c>
      <c r="H41" s="1449">
        <f t="shared" si="2"/>
        <v>0</v>
      </c>
      <c r="I41" s="1449">
        <v>0</v>
      </c>
      <c r="J41" s="1449">
        <v>0</v>
      </c>
      <c r="K41" s="1449"/>
      <c r="L41" s="1449"/>
      <c r="M41" s="1449">
        <f t="shared" si="3"/>
        <v>0</v>
      </c>
      <c r="N41" s="1449">
        <f t="shared" si="4"/>
        <v>0</v>
      </c>
      <c r="O41" s="1452"/>
      <c r="P41" s="1383"/>
    </row>
    <row r="42" spans="1:16" ht="15.5" hidden="1" outlineLevel="1" x14ac:dyDescent="0.35">
      <c r="A42" s="1457">
        <v>0</v>
      </c>
      <c r="B42" s="1459" t="s">
        <v>415</v>
      </c>
      <c r="C42" s="1455">
        <v>0</v>
      </c>
      <c r="D42" s="1384" t="s">
        <v>1546</v>
      </c>
      <c r="E42" s="1450">
        <v>0</v>
      </c>
      <c r="F42" s="1450">
        <v>0</v>
      </c>
      <c r="G42" s="1451">
        <v>0</v>
      </c>
      <c r="H42" s="1449">
        <f t="shared" si="2"/>
        <v>0</v>
      </c>
      <c r="I42" s="1449">
        <v>0</v>
      </c>
      <c r="J42" s="1449">
        <v>0</v>
      </c>
      <c r="K42" s="1449"/>
      <c r="L42" s="1449"/>
      <c r="M42" s="1449">
        <f t="shared" si="3"/>
        <v>0</v>
      </c>
      <c r="N42" s="1449">
        <f t="shared" si="4"/>
        <v>0</v>
      </c>
      <c r="O42" s="1452"/>
      <c r="P42" s="1383"/>
    </row>
    <row r="43" spans="1:16" ht="46.5" hidden="1" outlineLevel="1" x14ac:dyDescent="0.35">
      <c r="A43" s="1457" t="s">
        <v>1612</v>
      </c>
      <c r="B43" s="1459" t="s">
        <v>1613</v>
      </c>
      <c r="C43" s="1455">
        <v>0</v>
      </c>
      <c r="D43" s="1384" t="s">
        <v>1546</v>
      </c>
      <c r="E43" s="1450">
        <v>0.88500000000000001</v>
      </c>
      <c r="F43" s="1450">
        <v>0</v>
      </c>
      <c r="G43" s="1451">
        <v>0</v>
      </c>
      <c r="H43" s="1449">
        <f t="shared" si="2"/>
        <v>0</v>
      </c>
      <c r="I43" s="1449">
        <v>0</v>
      </c>
      <c r="J43" s="1449">
        <v>0</v>
      </c>
      <c r="K43" s="1449"/>
      <c r="L43" s="1449"/>
      <c r="M43" s="1449">
        <f t="shared" si="3"/>
        <v>0</v>
      </c>
      <c r="N43" s="1449">
        <f t="shared" si="4"/>
        <v>0</v>
      </c>
      <c r="O43" s="1452"/>
      <c r="P43" s="1383"/>
    </row>
    <row r="44" spans="1:16" ht="15.5" hidden="1" outlineLevel="1" x14ac:dyDescent="0.35">
      <c r="A44" s="1457">
        <v>0</v>
      </c>
      <c r="B44" s="1459" t="s">
        <v>415</v>
      </c>
      <c r="C44" s="1455">
        <v>0</v>
      </c>
      <c r="D44" s="1384" t="s">
        <v>1546</v>
      </c>
      <c r="E44" s="1450">
        <v>0</v>
      </c>
      <c r="F44" s="1450">
        <v>0</v>
      </c>
      <c r="G44" s="1451">
        <v>0</v>
      </c>
      <c r="H44" s="1449">
        <f t="shared" si="2"/>
        <v>0</v>
      </c>
      <c r="I44" s="1449">
        <v>0</v>
      </c>
      <c r="J44" s="1449">
        <v>0</v>
      </c>
      <c r="K44" s="1449"/>
      <c r="L44" s="1449"/>
      <c r="M44" s="1449">
        <f t="shared" si="3"/>
        <v>0</v>
      </c>
      <c r="N44" s="1449">
        <f t="shared" si="4"/>
        <v>0</v>
      </c>
      <c r="O44" s="1452"/>
      <c r="P44" s="1383"/>
    </row>
    <row r="45" spans="1:16" ht="31" hidden="1" outlineLevel="1" x14ac:dyDescent="0.35">
      <c r="A45" s="1457" t="s">
        <v>1615</v>
      </c>
      <c r="B45" s="1459" t="s">
        <v>1616</v>
      </c>
      <c r="C45" s="1455">
        <v>0</v>
      </c>
      <c r="D45" s="1384" t="s">
        <v>1546</v>
      </c>
      <c r="E45" s="1450">
        <v>3.2332000000000001</v>
      </c>
      <c r="F45" s="1450">
        <v>0</v>
      </c>
      <c r="G45" s="1451">
        <v>0</v>
      </c>
      <c r="H45" s="1449">
        <f t="shared" si="2"/>
        <v>0</v>
      </c>
      <c r="I45" s="1449">
        <v>0</v>
      </c>
      <c r="J45" s="1449">
        <v>0</v>
      </c>
      <c r="K45" s="1449"/>
      <c r="L45" s="1449"/>
      <c r="M45" s="1449">
        <f t="shared" si="3"/>
        <v>0</v>
      </c>
      <c r="N45" s="1449">
        <f t="shared" si="4"/>
        <v>0</v>
      </c>
      <c r="O45" s="1452"/>
      <c r="P45" s="1383"/>
    </row>
    <row r="46" spans="1:16" ht="15.5" hidden="1" outlineLevel="1" x14ac:dyDescent="0.35">
      <c r="A46" s="1457">
        <v>9.1999999999999993</v>
      </c>
      <c r="B46" s="1459" t="s">
        <v>1618</v>
      </c>
      <c r="C46" s="1455" t="s">
        <v>1601</v>
      </c>
      <c r="D46" s="1384">
        <v>44609</v>
      </c>
      <c r="E46" s="1450">
        <v>1.0973999999999999</v>
      </c>
      <c r="F46" s="1450">
        <v>0</v>
      </c>
      <c r="G46" s="1451">
        <v>0</v>
      </c>
      <c r="H46" s="1449">
        <f t="shared" si="2"/>
        <v>0</v>
      </c>
      <c r="I46" s="1449">
        <v>0</v>
      </c>
      <c r="J46" s="1449">
        <v>0</v>
      </c>
      <c r="K46" s="1449"/>
      <c r="L46" s="1449"/>
      <c r="M46" s="1449">
        <f t="shared" si="3"/>
        <v>0</v>
      </c>
      <c r="N46" s="1449">
        <f t="shared" si="4"/>
        <v>0</v>
      </c>
      <c r="O46" s="1452">
        <f t="shared" si="0"/>
        <v>0</v>
      </c>
      <c r="P46" s="1383">
        <f t="shared" si="1"/>
        <v>0</v>
      </c>
    </row>
    <row r="47" spans="1:16" ht="31" hidden="1" outlineLevel="1" x14ac:dyDescent="0.35">
      <c r="A47" s="1457">
        <v>9.3000000000000007</v>
      </c>
      <c r="B47" s="1459" t="s">
        <v>1621</v>
      </c>
      <c r="C47" s="1455" t="s">
        <v>1601</v>
      </c>
      <c r="D47" s="1384">
        <v>44609</v>
      </c>
      <c r="E47" s="1450">
        <v>1.5458000000000001</v>
      </c>
      <c r="F47" s="1450">
        <v>0</v>
      </c>
      <c r="G47" s="1451">
        <v>0</v>
      </c>
      <c r="H47" s="1449">
        <f t="shared" si="2"/>
        <v>0</v>
      </c>
      <c r="I47" s="1449">
        <v>0</v>
      </c>
      <c r="J47" s="1449">
        <v>0</v>
      </c>
      <c r="K47" s="1449"/>
      <c r="L47" s="1449"/>
      <c r="M47" s="1449">
        <f t="shared" si="3"/>
        <v>0</v>
      </c>
      <c r="N47" s="1449">
        <f t="shared" si="4"/>
        <v>0</v>
      </c>
      <c r="O47" s="1452">
        <f t="shared" si="0"/>
        <v>0</v>
      </c>
      <c r="P47" s="1383">
        <f t="shared" si="1"/>
        <v>0</v>
      </c>
    </row>
    <row r="48" spans="1:16" ht="31" hidden="1" outlineLevel="1" x14ac:dyDescent="0.35">
      <c r="A48" s="1453">
        <v>9.4</v>
      </c>
      <c r="B48" s="1454" t="s">
        <v>1624</v>
      </c>
      <c r="C48" s="1455" t="s">
        <v>1601</v>
      </c>
      <c r="D48" s="1384">
        <v>44609</v>
      </c>
      <c r="E48" s="1450">
        <v>0</v>
      </c>
      <c r="F48" s="1450">
        <v>0</v>
      </c>
      <c r="G48" s="1451">
        <v>0</v>
      </c>
      <c r="H48" s="1449">
        <f t="shared" si="2"/>
        <v>0</v>
      </c>
      <c r="I48" s="1449">
        <v>0</v>
      </c>
      <c r="J48" s="1449">
        <v>0</v>
      </c>
      <c r="K48" s="1449"/>
      <c r="L48" s="1449"/>
      <c r="M48" s="1449">
        <f t="shared" si="3"/>
        <v>0</v>
      </c>
      <c r="N48" s="1449">
        <f t="shared" si="4"/>
        <v>0</v>
      </c>
      <c r="O48" s="1452">
        <f t="shared" si="0"/>
        <v>0</v>
      </c>
      <c r="P48" s="1383">
        <f t="shared" si="1"/>
        <v>0</v>
      </c>
    </row>
    <row r="49" spans="1:16" ht="31" hidden="1" outlineLevel="1" x14ac:dyDescent="0.35">
      <c r="A49" s="1457">
        <v>9.5</v>
      </c>
      <c r="B49" s="1459" t="s">
        <v>1626</v>
      </c>
      <c r="C49" s="1455" t="s">
        <v>1601</v>
      </c>
      <c r="D49" s="1384">
        <v>44609</v>
      </c>
      <c r="E49" s="1450">
        <v>1.5104</v>
      </c>
      <c r="F49" s="1450">
        <v>0</v>
      </c>
      <c r="G49" s="1451">
        <v>0</v>
      </c>
      <c r="H49" s="1449">
        <f t="shared" si="2"/>
        <v>0</v>
      </c>
      <c r="I49" s="1449">
        <v>0</v>
      </c>
      <c r="J49" s="1449" t="s">
        <v>1546</v>
      </c>
      <c r="K49" s="1449"/>
      <c r="L49" s="1449"/>
      <c r="M49" s="1449">
        <f t="shared" si="3"/>
        <v>0</v>
      </c>
      <c r="N49" s="1449">
        <f t="shared" si="4"/>
        <v>0</v>
      </c>
      <c r="O49" s="1452">
        <f t="shared" si="0"/>
        <v>0</v>
      </c>
      <c r="P49" s="1383">
        <f t="shared" si="1"/>
        <v>0</v>
      </c>
    </row>
    <row r="50" spans="1:16" ht="46.5" hidden="1" outlineLevel="1" x14ac:dyDescent="0.25">
      <c r="A50" s="1447">
        <v>10</v>
      </c>
      <c r="B50" s="1456" t="s">
        <v>1629</v>
      </c>
      <c r="C50" s="1447" t="s">
        <v>1630</v>
      </c>
      <c r="D50" s="1448">
        <v>44669</v>
      </c>
      <c r="E50" s="1449">
        <v>36.9</v>
      </c>
      <c r="F50" s="1450">
        <v>0</v>
      </c>
      <c r="G50" s="1451">
        <v>0</v>
      </c>
      <c r="H50" s="1449">
        <f t="shared" si="2"/>
        <v>0</v>
      </c>
      <c r="I50" s="1449">
        <v>0</v>
      </c>
      <c r="J50" s="1449">
        <v>0</v>
      </c>
      <c r="K50" s="1449"/>
      <c r="L50" s="1449"/>
      <c r="M50" s="1449">
        <f t="shared" si="3"/>
        <v>0</v>
      </c>
      <c r="N50" s="1449">
        <f t="shared" si="4"/>
        <v>0</v>
      </c>
      <c r="O50" s="1452">
        <f t="shared" si="0"/>
        <v>0</v>
      </c>
      <c r="P50" s="1383">
        <f t="shared" si="1"/>
        <v>0</v>
      </c>
    </row>
    <row r="51" spans="1:16" ht="46.5" hidden="1" outlineLevel="1" x14ac:dyDescent="0.35">
      <c r="A51" s="1457">
        <v>10.1</v>
      </c>
      <c r="B51" s="1459" t="s">
        <v>1629</v>
      </c>
      <c r="C51" s="1455" t="s">
        <v>1630</v>
      </c>
      <c r="D51" s="1384">
        <v>44669</v>
      </c>
      <c r="E51" s="1450">
        <v>36.43</v>
      </c>
      <c r="F51" s="1450">
        <v>0</v>
      </c>
      <c r="G51" s="1451">
        <v>0</v>
      </c>
      <c r="H51" s="1449">
        <f t="shared" si="2"/>
        <v>0</v>
      </c>
      <c r="I51" s="1449">
        <v>0</v>
      </c>
      <c r="J51" s="1449" t="s">
        <v>1546</v>
      </c>
      <c r="K51" s="1449"/>
      <c r="L51" s="1449"/>
      <c r="M51" s="1449">
        <f t="shared" si="3"/>
        <v>0</v>
      </c>
      <c r="N51" s="1449">
        <f t="shared" si="4"/>
        <v>0</v>
      </c>
      <c r="O51" s="1452">
        <f t="shared" si="0"/>
        <v>0</v>
      </c>
      <c r="P51" s="1383">
        <f t="shared" si="1"/>
        <v>0</v>
      </c>
    </row>
    <row r="52" spans="1:16" ht="15.5" hidden="1" outlineLevel="1" x14ac:dyDescent="0.35">
      <c r="A52" s="1457">
        <v>0</v>
      </c>
      <c r="B52" s="1459" t="s">
        <v>415</v>
      </c>
      <c r="C52" s="1455" t="s">
        <v>1630</v>
      </c>
      <c r="D52" s="1384">
        <v>44669</v>
      </c>
      <c r="E52" s="1450">
        <v>0.47</v>
      </c>
      <c r="F52" s="1450">
        <v>0</v>
      </c>
      <c r="G52" s="1451">
        <v>0</v>
      </c>
      <c r="H52" s="1449">
        <f t="shared" si="2"/>
        <v>0</v>
      </c>
      <c r="I52" s="1449">
        <v>0</v>
      </c>
      <c r="J52" s="1449" t="s">
        <v>1546</v>
      </c>
      <c r="K52" s="1449"/>
      <c r="L52" s="1449"/>
      <c r="M52" s="1449">
        <f t="shared" si="3"/>
        <v>0</v>
      </c>
      <c r="N52" s="1449">
        <f t="shared" si="4"/>
        <v>0</v>
      </c>
      <c r="O52" s="1452">
        <f t="shared" si="0"/>
        <v>0</v>
      </c>
      <c r="P52" s="1383">
        <f t="shared" si="1"/>
        <v>0</v>
      </c>
    </row>
    <row r="53" spans="1:16" ht="31" hidden="1" outlineLevel="1" x14ac:dyDescent="0.25">
      <c r="A53" s="1447" t="s">
        <v>1633</v>
      </c>
      <c r="B53" s="1456" t="s">
        <v>1634</v>
      </c>
      <c r="C53" s="1447" t="s">
        <v>1635</v>
      </c>
      <c r="D53" s="1448">
        <v>43052</v>
      </c>
      <c r="E53" s="1449">
        <v>2.5</v>
      </c>
      <c r="F53" s="1450">
        <v>0</v>
      </c>
      <c r="G53" s="1451">
        <v>0</v>
      </c>
      <c r="H53" s="1449">
        <f t="shared" si="2"/>
        <v>0</v>
      </c>
      <c r="I53" s="1449">
        <v>0</v>
      </c>
      <c r="J53" s="1449">
        <v>0</v>
      </c>
      <c r="K53" s="1449"/>
      <c r="L53" s="1449"/>
      <c r="M53" s="1449">
        <f t="shared" si="3"/>
        <v>0</v>
      </c>
      <c r="N53" s="1449">
        <f t="shared" si="4"/>
        <v>0</v>
      </c>
      <c r="O53" s="1452">
        <f t="shared" si="0"/>
        <v>0</v>
      </c>
      <c r="P53" s="1383">
        <f t="shared" si="1"/>
        <v>0</v>
      </c>
    </row>
    <row r="54" spans="1:16" ht="31" hidden="1" outlineLevel="1" x14ac:dyDescent="0.35">
      <c r="A54" s="1457" t="s">
        <v>1636</v>
      </c>
      <c r="B54" s="1459" t="s">
        <v>1637</v>
      </c>
      <c r="C54" s="1455" t="s">
        <v>1635</v>
      </c>
      <c r="D54" s="1384">
        <v>43052</v>
      </c>
      <c r="E54" s="1450">
        <v>2.5</v>
      </c>
      <c r="F54" s="1450">
        <v>0</v>
      </c>
      <c r="G54" s="1451">
        <v>0</v>
      </c>
      <c r="H54" s="1449">
        <f t="shared" si="2"/>
        <v>0</v>
      </c>
      <c r="I54" s="1449">
        <v>2.1846524</v>
      </c>
      <c r="J54" s="1449">
        <v>2.1846524</v>
      </c>
      <c r="K54" s="1449"/>
      <c r="L54" s="1449"/>
      <c r="M54" s="1449">
        <f t="shared" si="3"/>
        <v>2.1846524</v>
      </c>
      <c r="N54" s="1449">
        <f t="shared" si="4"/>
        <v>0</v>
      </c>
      <c r="O54" s="1452">
        <f t="shared" si="0"/>
        <v>2.1846524</v>
      </c>
      <c r="P54" s="1383">
        <f t="shared" si="1"/>
        <v>0</v>
      </c>
    </row>
    <row r="55" spans="1:16" ht="15.5" hidden="1" outlineLevel="1" x14ac:dyDescent="0.25">
      <c r="A55" s="1457">
        <v>0</v>
      </c>
      <c r="B55" s="1460" t="s">
        <v>415</v>
      </c>
      <c r="C55" s="1455" t="s">
        <v>1635</v>
      </c>
      <c r="D55" s="1384">
        <v>43052</v>
      </c>
      <c r="E55" s="1450">
        <v>0</v>
      </c>
      <c r="F55" s="1450">
        <v>0</v>
      </c>
      <c r="G55" s="1451">
        <v>0</v>
      </c>
      <c r="H55" s="1449">
        <f t="shared" si="2"/>
        <v>0</v>
      </c>
      <c r="I55" s="1449">
        <v>4.2562000000000003E-2</v>
      </c>
      <c r="J55" s="1449">
        <v>4.2562000000000003E-2</v>
      </c>
      <c r="K55" s="1449"/>
      <c r="L55" s="1449"/>
      <c r="M55" s="1449">
        <f t="shared" si="3"/>
        <v>4.2562000000000003E-2</v>
      </c>
      <c r="N55" s="1449">
        <f t="shared" si="4"/>
        <v>0</v>
      </c>
      <c r="O55" s="1452">
        <f t="shared" si="0"/>
        <v>0</v>
      </c>
      <c r="P55" s="1383">
        <f t="shared" si="1"/>
        <v>4.2562000000000003E-2</v>
      </c>
    </row>
    <row r="56" spans="1:16" ht="31" hidden="1" outlineLevel="1" x14ac:dyDescent="0.25">
      <c r="A56" s="1447" t="s">
        <v>1640</v>
      </c>
      <c r="B56" s="1456" t="s">
        <v>1641</v>
      </c>
      <c r="C56" s="1447" t="s">
        <v>1642</v>
      </c>
      <c r="D56" s="1448">
        <v>43137</v>
      </c>
      <c r="E56" s="1449">
        <v>0.94399999999999995</v>
      </c>
      <c r="F56" s="1450">
        <v>0</v>
      </c>
      <c r="G56" s="1451">
        <v>0</v>
      </c>
      <c r="H56" s="1449">
        <f t="shared" si="2"/>
        <v>0</v>
      </c>
      <c r="I56" s="1449">
        <v>0</v>
      </c>
      <c r="J56" s="1449">
        <v>0</v>
      </c>
      <c r="K56" s="1449"/>
      <c r="L56" s="1449"/>
      <c r="M56" s="1449">
        <f t="shared" si="3"/>
        <v>0</v>
      </c>
      <c r="N56" s="1449">
        <f t="shared" si="4"/>
        <v>0</v>
      </c>
      <c r="O56" s="1452">
        <f t="shared" si="0"/>
        <v>0</v>
      </c>
      <c r="P56" s="1383">
        <f t="shared" si="1"/>
        <v>0</v>
      </c>
    </row>
    <row r="57" spans="1:16" ht="46.5" hidden="1" outlineLevel="1" x14ac:dyDescent="0.35">
      <c r="A57" s="1457" t="s">
        <v>1643</v>
      </c>
      <c r="B57" s="1459" t="s">
        <v>1644</v>
      </c>
      <c r="C57" s="1455" t="s">
        <v>1642</v>
      </c>
      <c r="D57" s="1384">
        <v>43137</v>
      </c>
      <c r="E57" s="1450">
        <v>0.94399999999999995</v>
      </c>
      <c r="F57" s="1450">
        <v>0</v>
      </c>
      <c r="G57" s="1451">
        <v>0</v>
      </c>
      <c r="H57" s="1449">
        <f t="shared" si="2"/>
        <v>0</v>
      </c>
      <c r="I57" s="1449">
        <v>0</v>
      </c>
      <c r="J57" s="1449">
        <v>0</v>
      </c>
      <c r="K57" s="1449"/>
      <c r="L57" s="1449"/>
      <c r="M57" s="1449">
        <f t="shared" si="3"/>
        <v>0</v>
      </c>
      <c r="N57" s="1449">
        <f t="shared" si="4"/>
        <v>0</v>
      </c>
      <c r="O57" s="1452">
        <f t="shared" si="0"/>
        <v>0</v>
      </c>
      <c r="P57" s="1383">
        <f t="shared" si="1"/>
        <v>0</v>
      </c>
    </row>
    <row r="58" spans="1:16" ht="15.5" hidden="1" outlineLevel="1" x14ac:dyDescent="0.35">
      <c r="A58" s="1457">
        <v>0</v>
      </c>
      <c r="B58" s="1459" t="s">
        <v>415</v>
      </c>
      <c r="C58" s="1455" t="s">
        <v>1642</v>
      </c>
      <c r="D58" s="1384">
        <v>43137</v>
      </c>
      <c r="E58" s="1450">
        <v>0</v>
      </c>
      <c r="F58" s="1450">
        <v>0</v>
      </c>
      <c r="G58" s="1451">
        <v>0</v>
      </c>
      <c r="H58" s="1449">
        <f t="shared" si="2"/>
        <v>0</v>
      </c>
      <c r="I58" s="1449">
        <v>0</v>
      </c>
      <c r="J58" s="1449">
        <v>0</v>
      </c>
      <c r="K58" s="1449"/>
      <c r="L58" s="1449"/>
      <c r="M58" s="1449">
        <f t="shared" si="3"/>
        <v>0</v>
      </c>
      <c r="N58" s="1449">
        <f t="shared" si="4"/>
        <v>0</v>
      </c>
      <c r="O58" s="1452">
        <f t="shared" si="0"/>
        <v>0</v>
      </c>
      <c r="P58" s="1383">
        <f t="shared" si="1"/>
        <v>0</v>
      </c>
    </row>
    <row r="59" spans="1:16" ht="31" hidden="1" outlineLevel="1" x14ac:dyDescent="0.25">
      <c r="A59" s="1289" t="s">
        <v>1645</v>
      </c>
      <c r="B59" s="1352" t="s">
        <v>1646</v>
      </c>
      <c r="C59" s="1447" t="s">
        <v>1647</v>
      </c>
      <c r="D59" s="1448">
        <v>44604</v>
      </c>
      <c r="E59" s="1449">
        <v>57</v>
      </c>
      <c r="F59" s="1450">
        <v>0</v>
      </c>
      <c r="G59" s="1451">
        <v>0</v>
      </c>
      <c r="H59" s="1449">
        <f t="shared" si="2"/>
        <v>0</v>
      </c>
      <c r="I59" s="1449">
        <v>0</v>
      </c>
      <c r="J59" s="1449">
        <v>0</v>
      </c>
      <c r="K59" s="1449"/>
      <c r="L59" s="1449"/>
      <c r="M59" s="1449">
        <f t="shared" si="3"/>
        <v>0</v>
      </c>
      <c r="N59" s="1449">
        <f t="shared" si="4"/>
        <v>0</v>
      </c>
      <c r="O59" s="1452">
        <f t="shared" si="0"/>
        <v>0</v>
      </c>
      <c r="P59" s="1383">
        <f t="shared" si="1"/>
        <v>0</v>
      </c>
    </row>
    <row r="60" spans="1:16" ht="46.5" hidden="1" outlineLevel="1" x14ac:dyDescent="0.25">
      <c r="A60" s="1293" t="s">
        <v>1648</v>
      </c>
      <c r="B60" s="1355" t="s">
        <v>1646</v>
      </c>
      <c r="C60" s="1455" t="s">
        <v>1647</v>
      </c>
      <c r="D60" s="1384">
        <v>44604</v>
      </c>
      <c r="E60" s="1450">
        <v>54.24</v>
      </c>
      <c r="F60" s="1450">
        <v>0</v>
      </c>
      <c r="G60" s="1451">
        <v>0</v>
      </c>
      <c r="H60" s="1449">
        <f t="shared" si="2"/>
        <v>0</v>
      </c>
      <c r="I60" s="1449">
        <v>0</v>
      </c>
      <c r="J60" s="1449">
        <v>0</v>
      </c>
      <c r="K60" s="1449"/>
      <c r="L60" s="1449"/>
      <c r="M60" s="1449">
        <f t="shared" si="3"/>
        <v>0</v>
      </c>
      <c r="N60" s="1449">
        <f t="shared" si="4"/>
        <v>0</v>
      </c>
      <c r="O60" s="1452"/>
      <c r="P60" s="1383"/>
    </row>
    <row r="61" spans="1:16" ht="31" hidden="1" outlineLevel="1" x14ac:dyDescent="0.25">
      <c r="A61" s="1385">
        <v>0</v>
      </c>
      <c r="B61" s="1355" t="s">
        <v>415</v>
      </c>
      <c r="C61" s="1447" t="s">
        <v>1647</v>
      </c>
      <c r="D61" s="1448">
        <v>44604</v>
      </c>
      <c r="E61" s="1449">
        <v>2.76</v>
      </c>
      <c r="F61" s="1450">
        <v>0</v>
      </c>
      <c r="G61" s="1451">
        <v>0</v>
      </c>
      <c r="H61" s="1449">
        <f t="shared" si="2"/>
        <v>0</v>
      </c>
      <c r="I61" s="1449">
        <v>0</v>
      </c>
      <c r="J61" s="1449">
        <v>0</v>
      </c>
      <c r="K61" s="1449"/>
      <c r="L61" s="1449"/>
      <c r="M61" s="1449">
        <f t="shared" si="3"/>
        <v>0</v>
      </c>
      <c r="N61" s="1449">
        <f t="shared" si="4"/>
        <v>0</v>
      </c>
      <c r="O61" s="1452"/>
      <c r="P61" s="1383"/>
    </row>
    <row r="62" spans="1:16" ht="31" hidden="1" outlineLevel="1" x14ac:dyDescent="0.25">
      <c r="A62" s="1289" t="s">
        <v>1649</v>
      </c>
      <c r="B62" s="1352" t="s">
        <v>1650</v>
      </c>
      <c r="C62" s="1455" t="s">
        <v>1651</v>
      </c>
      <c r="D62" s="1384">
        <v>45232</v>
      </c>
      <c r="E62" s="1450">
        <v>69.308999999999997</v>
      </c>
      <c r="F62" s="1450">
        <v>0</v>
      </c>
      <c r="G62" s="1451">
        <v>0</v>
      </c>
      <c r="H62" s="1449">
        <f t="shared" si="2"/>
        <v>0</v>
      </c>
      <c r="I62" s="1449">
        <v>0</v>
      </c>
      <c r="J62" s="1449">
        <v>0</v>
      </c>
      <c r="K62" s="1449"/>
      <c r="L62" s="1449"/>
      <c r="M62" s="1449">
        <f t="shared" si="3"/>
        <v>0</v>
      </c>
      <c r="N62" s="1449">
        <f t="shared" si="4"/>
        <v>0</v>
      </c>
      <c r="O62" s="1452"/>
      <c r="P62" s="1383"/>
    </row>
    <row r="63" spans="1:16" ht="46.5" hidden="1" outlineLevel="1" x14ac:dyDescent="0.25">
      <c r="A63" s="1293" t="s">
        <v>1652</v>
      </c>
      <c r="B63" s="1355" t="s">
        <v>1650</v>
      </c>
      <c r="C63" s="1447" t="s">
        <v>1651</v>
      </c>
      <c r="D63" s="1448">
        <v>45232</v>
      </c>
      <c r="E63" s="1449">
        <v>66.009</v>
      </c>
      <c r="F63" s="1450">
        <v>0</v>
      </c>
      <c r="G63" s="1451">
        <v>0</v>
      </c>
      <c r="H63" s="1449">
        <f t="shared" si="2"/>
        <v>0</v>
      </c>
      <c r="I63" s="1449">
        <v>0</v>
      </c>
      <c r="J63" s="1449">
        <v>0</v>
      </c>
      <c r="K63" s="1449"/>
      <c r="L63" s="1449"/>
      <c r="M63" s="1449">
        <f t="shared" si="3"/>
        <v>0</v>
      </c>
      <c r="N63" s="1449">
        <f t="shared" si="4"/>
        <v>0</v>
      </c>
      <c r="O63" s="1452"/>
      <c r="P63" s="1383"/>
    </row>
    <row r="64" spans="1:16" ht="15.5" hidden="1" outlineLevel="1" x14ac:dyDescent="0.25">
      <c r="A64" s="1385">
        <v>0</v>
      </c>
      <c r="B64" s="1355" t="s">
        <v>415</v>
      </c>
      <c r="C64" s="1455" t="s">
        <v>1651</v>
      </c>
      <c r="D64" s="1384">
        <v>45232</v>
      </c>
      <c r="E64" s="1450">
        <v>3.3</v>
      </c>
      <c r="F64" s="1450">
        <v>0</v>
      </c>
      <c r="G64" s="1451">
        <v>0</v>
      </c>
      <c r="H64" s="1449">
        <f t="shared" si="2"/>
        <v>0</v>
      </c>
      <c r="I64" s="1449">
        <v>0</v>
      </c>
      <c r="J64" s="1449">
        <v>0</v>
      </c>
      <c r="K64" s="1449"/>
      <c r="L64" s="1449"/>
      <c r="M64" s="1449">
        <f t="shared" si="3"/>
        <v>0</v>
      </c>
      <c r="N64" s="1449">
        <f t="shared" si="4"/>
        <v>0</v>
      </c>
      <c r="O64" s="1452"/>
      <c r="P64" s="1383"/>
    </row>
    <row r="65" spans="1:16" ht="15.5" hidden="1" outlineLevel="1" x14ac:dyDescent="0.25">
      <c r="A65" s="1349">
        <v>0</v>
      </c>
      <c r="B65" s="1326" t="s">
        <v>1653</v>
      </c>
      <c r="C65" s="1455">
        <v>0</v>
      </c>
      <c r="D65" s="1384" t="s">
        <v>1546</v>
      </c>
      <c r="E65" s="1450">
        <v>0</v>
      </c>
      <c r="F65" s="1450">
        <v>0</v>
      </c>
      <c r="G65" s="1451">
        <v>0</v>
      </c>
      <c r="H65" s="1449">
        <f t="shared" si="2"/>
        <v>0</v>
      </c>
      <c r="I65" s="1449">
        <v>0</v>
      </c>
      <c r="J65" s="1449">
        <v>0</v>
      </c>
      <c r="K65" s="1449"/>
      <c r="L65" s="1449"/>
      <c r="M65" s="1449">
        <f t="shared" si="3"/>
        <v>0</v>
      </c>
      <c r="N65" s="1449">
        <f t="shared" si="4"/>
        <v>0</v>
      </c>
      <c r="O65" s="1452"/>
      <c r="P65" s="1383"/>
    </row>
    <row r="66" spans="1:16" ht="31" hidden="1" outlineLevel="1" x14ac:dyDescent="0.25">
      <c r="A66" s="1351">
        <v>1</v>
      </c>
      <c r="B66" s="1352" t="s">
        <v>1654</v>
      </c>
      <c r="C66" s="1455">
        <v>0</v>
      </c>
      <c r="D66" s="1384" t="s">
        <v>1546</v>
      </c>
      <c r="E66" s="1450">
        <v>0</v>
      </c>
      <c r="F66" s="1450">
        <v>0</v>
      </c>
      <c r="G66" s="1451">
        <v>0</v>
      </c>
      <c r="H66" s="1449">
        <f t="shared" si="2"/>
        <v>0</v>
      </c>
      <c r="I66" s="1449">
        <v>0</v>
      </c>
      <c r="J66" s="1449">
        <v>0</v>
      </c>
      <c r="K66" s="1449"/>
      <c r="L66" s="1449"/>
      <c r="M66" s="1449">
        <f t="shared" si="3"/>
        <v>0</v>
      </c>
      <c r="N66" s="1449">
        <f t="shared" si="4"/>
        <v>0</v>
      </c>
      <c r="O66" s="1452"/>
      <c r="P66" s="1383"/>
    </row>
    <row r="67" spans="1:16" ht="15.5" hidden="1" outlineLevel="1" x14ac:dyDescent="0.25">
      <c r="A67" s="1351">
        <v>0</v>
      </c>
      <c r="B67" s="1355" t="s">
        <v>1655</v>
      </c>
      <c r="C67" s="1455">
        <v>0</v>
      </c>
      <c r="D67" s="1384" t="s">
        <v>1546</v>
      </c>
      <c r="E67" s="1450">
        <v>0</v>
      </c>
      <c r="F67" s="1450">
        <v>0</v>
      </c>
      <c r="G67" s="1451">
        <v>0</v>
      </c>
      <c r="H67" s="1449">
        <f t="shared" si="2"/>
        <v>0</v>
      </c>
      <c r="I67" s="1449">
        <v>0</v>
      </c>
      <c r="J67" s="1449">
        <v>0</v>
      </c>
      <c r="K67" s="1449"/>
      <c r="L67" s="1449"/>
      <c r="M67" s="1449">
        <f t="shared" si="3"/>
        <v>0</v>
      </c>
      <c r="N67" s="1449">
        <f t="shared" si="4"/>
        <v>0</v>
      </c>
      <c r="O67" s="1452"/>
      <c r="P67" s="1383"/>
    </row>
    <row r="68" spans="1:16" ht="15.5" hidden="1" outlineLevel="1" x14ac:dyDescent="0.25">
      <c r="A68" s="1351">
        <v>0</v>
      </c>
      <c r="B68" s="1355" t="s">
        <v>1656</v>
      </c>
      <c r="C68" s="1455">
        <v>0</v>
      </c>
      <c r="D68" s="1384" t="s">
        <v>1546</v>
      </c>
      <c r="E68" s="1450">
        <v>0</v>
      </c>
      <c r="F68" s="1450">
        <v>0</v>
      </c>
      <c r="G68" s="1451">
        <v>0</v>
      </c>
      <c r="H68" s="1449">
        <f t="shared" si="2"/>
        <v>0</v>
      </c>
      <c r="I68" s="1449">
        <v>0</v>
      </c>
      <c r="J68" s="1449">
        <v>0</v>
      </c>
      <c r="K68" s="1449"/>
      <c r="L68" s="1449"/>
      <c r="M68" s="1449">
        <f t="shared" si="3"/>
        <v>0</v>
      </c>
      <c r="N68" s="1449">
        <f t="shared" si="4"/>
        <v>0</v>
      </c>
      <c r="O68" s="1452"/>
      <c r="P68" s="1383"/>
    </row>
    <row r="69" spans="1:16" ht="15.5" hidden="1" outlineLevel="1" x14ac:dyDescent="0.25">
      <c r="A69" s="1351">
        <v>0</v>
      </c>
      <c r="B69" s="1355" t="s">
        <v>1657</v>
      </c>
      <c r="C69" s="1455">
        <v>0</v>
      </c>
      <c r="D69" s="1384" t="s">
        <v>1546</v>
      </c>
      <c r="E69" s="1450">
        <v>0</v>
      </c>
      <c r="F69" s="1450">
        <v>0</v>
      </c>
      <c r="G69" s="1451">
        <v>0</v>
      </c>
      <c r="H69" s="1449">
        <f t="shared" si="2"/>
        <v>0</v>
      </c>
      <c r="I69" s="1449">
        <v>0</v>
      </c>
      <c r="J69" s="1449">
        <v>0</v>
      </c>
      <c r="K69" s="1449"/>
      <c r="L69" s="1449"/>
      <c r="M69" s="1449">
        <f t="shared" si="3"/>
        <v>0</v>
      </c>
      <c r="N69" s="1449">
        <f t="shared" si="4"/>
        <v>0</v>
      </c>
      <c r="O69" s="1452"/>
      <c r="P69" s="1383"/>
    </row>
    <row r="70" spans="1:16" ht="15.5" hidden="1" outlineLevel="1" x14ac:dyDescent="0.25">
      <c r="A70" s="1351">
        <v>0</v>
      </c>
      <c r="B70" s="1355" t="s">
        <v>1658</v>
      </c>
      <c r="C70" s="1455">
        <v>0</v>
      </c>
      <c r="D70" s="1384" t="s">
        <v>1546</v>
      </c>
      <c r="E70" s="1450">
        <v>0</v>
      </c>
      <c r="F70" s="1450">
        <v>0</v>
      </c>
      <c r="G70" s="1451">
        <v>0</v>
      </c>
      <c r="H70" s="1449">
        <f t="shared" si="2"/>
        <v>0</v>
      </c>
      <c r="I70" s="1449">
        <v>0</v>
      </c>
      <c r="J70" s="1449">
        <v>0</v>
      </c>
      <c r="K70" s="1449"/>
      <c r="L70" s="1449"/>
      <c r="M70" s="1449">
        <f t="shared" si="3"/>
        <v>0</v>
      </c>
      <c r="N70" s="1449">
        <f t="shared" si="4"/>
        <v>0</v>
      </c>
      <c r="O70" s="1452"/>
      <c r="P70" s="1383"/>
    </row>
    <row r="71" spans="1:16" ht="15.5" hidden="1" outlineLevel="1" x14ac:dyDescent="0.25">
      <c r="A71" s="1351">
        <v>2</v>
      </c>
      <c r="B71" s="1352" t="s">
        <v>1659</v>
      </c>
      <c r="C71" s="1455">
        <v>0</v>
      </c>
      <c r="D71" s="1384" t="s">
        <v>1546</v>
      </c>
      <c r="E71" s="1450">
        <v>0</v>
      </c>
      <c r="F71" s="1450">
        <v>0</v>
      </c>
      <c r="G71" s="1451">
        <v>0</v>
      </c>
      <c r="H71" s="1449">
        <f t="shared" si="2"/>
        <v>0</v>
      </c>
      <c r="I71" s="1449">
        <v>0</v>
      </c>
      <c r="J71" s="1449">
        <v>0</v>
      </c>
      <c r="K71" s="1449"/>
      <c r="L71" s="1449"/>
      <c r="M71" s="1449">
        <f t="shared" si="3"/>
        <v>0</v>
      </c>
      <c r="N71" s="1449">
        <f t="shared" si="4"/>
        <v>0</v>
      </c>
      <c r="O71" s="1452"/>
      <c r="P71" s="1383"/>
    </row>
    <row r="72" spans="1:16" ht="15.5" hidden="1" outlineLevel="1" x14ac:dyDescent="0.25">
      <c r="A72" s="1351">
        <v>3</v>
      </c>
      <c r="B72" s="1352" t="s">
        <v>1660</v>
      </c>
      <c r="C72" s="1455">
        <v>0</v>
      </c>
      <c r="D72" s="1384" t="s">
        <v>1546</v>
      </c>
      <c r="E72" s="1450">
        <v>0</v>
      </c>
      <c r="F72" s="1450">
        <v>0</v>
      </c>
      <c r="G72" s="1451">
        <v>0</v>
      </c>
      <c r="H72" s="1449">
        <f t="shared" si="2"/>
        <v>0</v>
      </c>
      <c r="I72" s="1449">
        <v>0</v>
      </c>
      <c r="J72" s="1449">
        <v>0</v>
      </c>
      <c r="K72" s="1449"/>
      <c r="L72" s="1449"/>
      <c r="M72" s="1449">
        <f t="shared" si="3"/>
        <v>0</v>
      </c>
      <c r="N72" s="1449">
        <f t="shared" si="4"/>
        <v>0</v>
      </c>
      <c r="O72" s="1452"/>
      <c r="P72" s="1383"/>
    </row>
    <row r="73" spans="1:16" ht="15.5" hidden="1" outlineLevel="1" x14ac:dyDescent="0.25">
      <c r="A73" s="1351">
        <v>0</v>
      </c>
      <c r="B73" s="1355" t="s">
        <v>1661</v>
      </c>
      <c r="C73" s="1455">
        <v>0</v>
      </c>
      <c r="D73" s="1384" t="s">
        <v>1546</v>
      </c>
      <c r="E73" s="1450">
        <v>0</v>
      </c>
      <c r="F73" s="1450">
        <v>0</v>
      </c>
      <c r="G73" s="1451">
        <v>0</v>
      </c>
      <c r="H73" s="1449">
        <f t="shared" si="2"/>
        <v>0</v>
      </c>
      <c r="I73" s="1449">
        <v>0</v>
      </c>
      <c r="J73" s="1449">
        <v>0</v>
      </c>
      <c r="K73" s="1449"/>
      <c r="L73" s="1449"/>
      <c r="M73" s="1449">
        <f t="shared" si="3"/>
        <v>0</v>
      </c>
      <c r="N73" s="1449">
        <f t="shared" si="4"/>
        <v>0</v>
      </c>
      <c r="O73" s="1452"/>
      <c r="P73" s="1383"/>
    </row>
    <row r="74" spans="1:16" ht="15.5" hidden="1" outlineLevel="1" x14ac:dyDescent="0.25">
      <c r="A74" s="1351">
        <v>0</v>
      </c>
      <c r="B74" s="1355" t="s">
        <v>1662</v>
      </c>
      <c r="C74" s="1455">
        <v>0</v>
      </c>
      <c r="D74" s="1384" t="s">
        <v>1546</v>
      </c>
      <c r="E74" s="1450">
        <v>0</v>
      </c>
      <c r="F74" s="1450">
        <v>0</v>
      </c>
      <c r="G74" s="1451">
        <v>0</v>
      </c>
      <c r="H74" s="1449">
        <f t="shared" si="2"/>
        <v>0</v>
      </c>
      <c r="I74" s="1449">
        <v>0</v>
      </c>
      <c r="J74" s="1449">
        <v>0</v>
      </c>
      <c r="K74" s="1449"/>
      <c r="L74" s="1449"/>
      <c r="M74" s="1449">
        <f t="shared" si="3"/>
        <v>0</v>
      </c>
      <c r="N74" s="1449">
        <f t="shared" si="4"/>
        <v>0</v>
      </c>
      <c r="O74" s="1452"/>
      <c r="P74" s="1383"/>
    </row>
    <row r="75" spans="1:16" ht="15.5" hidden="1" outlineLevel="1" x14ac:dyDescent="0.25">
      <c r="A75" s="1351">
        <v>0</v>
      </c>
      <c r="B75" s="1355" t="s">
        <v>1663</v>
      </c>
      <c r="C75" s="1455">
        <v>0</v>
      </c>
      <c r="D75" s="1384" t="s">
        <v>1546</v>
      </c>
      <c r="E75" s="1450">
        <v>0</v>
      </c>
      <c r="F75" s="1450">
        <v>0</v>
      </c>
      <c r="G75" s="1451">
        <v>0</v>
      </c>
      <c r="H75" s="1449">
        <f t="shared" si="2"/>
        <v>0</v>
      </c>
      <c r="I75" s="1449">
        <v>0</v>
      </c>
      <c r="J75" s="1449">
        <v>0</v>
      </c>
      <c r="K75" s="1449"/>
      <c r="L75" s="1449"/>
      <c r="M75" s="1449">
        <f t="shared" si="3"/>
        <v>0</v>
      </c>
      <c r="N75" s="1449">
        <f t="shared" si="4"/>
        <v>0</v>
      </c>
      <c r="O75" s="1452"/>
      <c r="P75" s="1383"/>
    </row>
    <row r="76" spans="1:16" ht="15.5" hidden="1" outlineLevel="1" x14ac:dyDescent="0.25">
      <c r="A76" s="1351">
        <v>0</v>
      </c>
      <c r="B76" s="1355" t="s">
        <v>1664</v>
      </c>
      <c r="C76" s="1455">
        <v>0</v>
      </c>
      <c r="D76" s="1384" t="s">
        <v>1546</v>
      </c>
      <c r="E76" s="1450">
        <v>0</v>
      </c>
      <c r="F76" s="1450">
        <v>0</v>
      </c>
      <c r="G76" s="1451">
        <v>0</v>
      </c>
      <c r="H76" s="1449">
        <f t="shared" si="2"/>
        <v>0</v>
      </c>
      <c r="I76" s="1449">
        <v>0</v>
      </c>
      <c r="J76" s="1449">
        <v>0</v>
      </c>
      <c r="K76" s="1449"/>
      <c r="L76" s="1449"/>
      <c r="M76" s="1449">
        <f t="shared" si="3"/>
        <v>0</v>
      </c>
      <c r="N76" s="1449">
        <f t="shared" si="4"/>
        <v>0</v>
      </c>
      <c r="O76" s="1452"/>
      <c r="P76" s="1383"/>
    </row>
    <row r="77" spans="1:16" ht="15.5" hidden="1" outlineLevel="1" x14ac:dyDescent="0.25">
      <c r="A77" s="1351">
        <v>0</v>
      </c>
      <c r="B77" s="1355" t="s">
        <v>1665</v>
      </c>
      <c r="C77" s="1455">
        <v>0</v>
      </c>
      <c r="D77" s="1384" t="s">
        <v>1546</v>
      </c>
      <c r="E77" s="1450">
        <v>0</v>
      </c>
      <c r="F77" s="1450">
        <v>0</v>
      </c>
      <c r="G77" s="1451">
        <v>0</v>
      </c>
      <c r="H77" s="1449">
        <f t="shared" si="2"/>
        <v>0</v>
      </c>
      <c r="I77" s="1449">
        <v>0</v>
      </c>
      <c r="J77" s="1449">
        <v>0</v>
      </c>
      <c r="K77" s="1449"/>
      <c r="L77" s="1449"/>
      <c r="M77" s="1449">
        <f t="shared" si="3"/>
        <v>0</v>
      </c>
      <c r="N77" s="1449">
        <f t="shared" si="4"/>
        <v>0</v>
      </c>
      <c r="O77" s="1452"/>
      <c r="P77" s="1383"/>
    </row>
    <row r="78" spans="1:16" ht="15.5" hidden="1" outlineLevel="1" x14ac:dyDescent="0.25">
      <c r="A78" s="1351">
        <v>0</v>
      </c>
      <c r="B78" s="1355" t="s">
        <v>1666</v>
      </c>
      <c r="C78" s="1455">
        <v>0</v>
      </c>
      <c r="D78" s="1384" t="s">
        <v>1546</v>
      </c>
      <c r="E78" s="1450">
        <v>0</v>
      </c>
      <c r="F78" s="1450">
        <v>0</v>
      </c>
      <c r="G78" s="1451">
        <v>0</v>
      </c>
      <c r="H78" s="1449">
        <f t="shared" si="2"/>
        <v>0</v>
      </c>
      <c r="I78" s="1449">
        <v>0</v>
      </c>
      <c r="J78" s="1449">
        <v>0</v>
      </c>
      <c r="K78" s="1449"/>
      <c r="L78" s="1449"/>
      <c r="M78" s="1449">
        <f t="shared" si="3"/>
        <v>0</v>
      </c>
      <c r="N78" s="1449">
        <f t="shared" si="4"/>
        <v>0</v>
      </c>
      <c r="O78" s="1452"/>
      <c r="P78" s="1383"/>
    </row>
    <row r="79" spans="1:16" ht="15.5" hidden="1" outlineLevel="1" x14ac:dyDescent="0.25">
      <c r="A79" s="1351">
        <v>0</v>
      </c>
      <c r="B79" s="1355" t="s">
        <v>1667</v>
      </c>
      <c r="C79" s="1455">
        <v>0</v>
      </c>
      <c r="D79" s="1384" t="s">
        <v>1546</v>
      </c>
      <c r="E79" s="1450">
        <v>0</v>
      </c>
      <c r="F79" s="1450">
        <v>0</v>
      </c>
      <c r="G79" s="1451">
        <v>0</v>
      </c>
      <c r="H79" s="1449">
        <f t="shared" si="2"/>
        <v>0</v>
      </c>
      <c r="I79" s="1449">
        <v>0</v>
      </c>
      <c r="J79" s="1449">
        <v>0</v>
      </c>
      <c r="K79" s="1449"/>
      <c r="L79" s="1449"/>
      <c r="M79" s="1449">
        <f t="shared" si="3"/>
        <v>0</v>
      </c>
      <c r="N79" s="1449">
        <f t="shared" si="4"/>
        <v>0</v>
      </c>
      <c r="O79" s="1452"/>
      <c r="P79" s="1383"/>
    </row>
    <row r="80" spans="1:16" ht="15.5" hidden="1" outlineLevel="1" x14ac:dyDescent="0.25">
      <c r="A80" s="1351">
        <v>0</v>
      </c>
      <c r="B80" s="1355" t="s">
        <v>1668</v>
      </c>
      <c r="C80" s="1455">
        <v>0</v>
      </c>
      <c r="D80" s="1384" t="s">
        <v>1546</v>
      </c>
      <c r="E80" s="1450">
        <v>0</v>
      </c>
      <c r="F80" s="1450">
        <v>0</v>
      </c>
      <c r="G80" s="1451">
        <v>0</v>
      </c>
      <c r="H80" s="1449">
        <f t="shared" si="2"/>
        <v>0</v>
      </c>
      <c r="I80" s="1449">
        <v>0</v>
      </c>
      <c r="J80" s="1449">
        <v>0</v>
      </c>
      <c r="K80" s="1449"/>
      <c r="L80" s="1449"/>
      <c r="M80" s="1449">
        <f t="shared" si="3"/>
        <v>0</v>
      </c>
      <c r="N80" s="1449">
        <f t="shared" si="4"/>
        <v>0</v>
      </c>
      <c r="O80" s="1452"/>
      <c r="P80" s="1383"/>
    </row>
    <row r="81" spans="1:16" ht="15.5" hidden="1" outlineLevel="1" x14ac:dyDescent="0.25">
      <c r="A81" s="1351">
        <v>0</v>
      </c>
      <c r="B81" s="1355" t="s">
        <v>1669</v>
      </c>
      <c r="C81" s="1455">
        <v>0</v>
      </c>
      <c r="D81" s="1384" t="s">
        <v>1546</v>
      </c>
      <c r="E81" s="1450">
        <v>0</v>
      </c>
      <c r="F81" s="1450">
        <v>0</v>
      </c>
      <c r="G81" s="1451">
        <v>0</v>
      </c>
      <c r="H81" s="1449">
        <f t="shared" si="2"/>
        <v>0</v>
      </c>
      <c r="I81" s="1449">
        <v>0</v>
      </c>
      <c r="J81" s="1449">
        <v>0</v>
      </c>
      <c r="K81" s="1449"/>
      <c r="L81" s="1449"/>
      <c r="M81" s="1449">
        <f t="shared" si="3"/>
        <v>0</v>
      </c>
      <c r="N81" s="1449">
        <f t="shared" si="4"/>
        <v>0</v>
      </c>
      <c r="O81" s="1452"/>
      <c r="P81" s="1383"/>
    </row>
    <row r="82" spans="1:16" ht="31" hidden="1" outlineLevel="1" x14ac:dyDescent="0.25">
      <c r="A82" s="1351">
        <v>4</v>
      </c>
      <c r="B82" s="1352" t="s">
        <v>1670</v>
      </c>
      <c r="C82" s="1455">
        <v>0</v>
      </c>
      <c r="D82" s="1384" t="s">
        <v>1546</v>
      </c>
      <c r="E82" s="1450">
        <v>0</v>
      </c>
      <c r="F82" s="1450">
        <v>0</v>
      </c>
      <c r="G82" s="1451">
        <v>0</v>
      </c>
      <c r="H82" s="1449">
        <f t="shared" si="2"/>
        <v>0</v>
      </c>
      <c r="I82" s="1449">
        <v>0</v>
      </c>
      <c r="J82" s="1449">
        <v>0</v>
      </c>
      <c r="K82" s="1449"/>
      <c r="L82" s="1449"/>
      <c r="M82" s="1449">
        <f t="shared" si="3"/>
        <v>0</v>
      </c>
      <c r="N82" s="1449">
        <f t="shared" si="4"/>
        <v>0</v>
      </c>
      <c r="O82" s="1452"/>
      <c r="P82" s="1383"/>
    </row>
    <row r="83" spans="1:16" ht="15.5" hidden="1" outlineLevel="1" x14ac:dyDescent="0.25">
      <c r="A83" s="1351">
        <v>0</v>
      </c>
      <c r="B83" s="1355" t="s">
        <v>1671</v>
      </c>
      <c r="C83" s="1455">
        <v>0</v>
      </c>
      <c r="D83" s="1384" t="s">
        <v>1546</v>
      </c>
      <c r="E83" s="1450">
        <v>0</v>
      </c>
      <c r="F83" s="1450">
        <v>0</v>
      </c>
      <c r="G83" s="1451">
        <v>0</v>
      </c>
      <c r="H83" s="1449">
        <f t="shared" si="2"/>
        <v>0</v>
      </c>
      <c r="I83" s="1449">
        <v>0</v>
      </c>
      <c r="J83" s="1449">
        <v>0</v>
      </c>
      <c r="K83" s="1449"/>
      <c r="L83" s="1449"/>
      <c r="M83" s="1449">
        <f t="shared" si="3"/>
        <v>0</v>
      </c>
      <c r="N83" s="1449">
        <f t="shared" si="4"/>
        <v>0</v>
      </c>
      <c r="O83" s="1452"/>
      <c r="P83" s="1383"/>
    </row>
    <row r="84" spans="1:16" ht="31" hidden="1" outlineLevel="1" x14ac:dyDescent="0.25">
      <c r="A84" s="1351">
        <v>0</v>
      </c>
      <c r="B84" s="1355" t="s">
        <v>1672</v>
      </c>
      <c r="C84" s="1455">
        <v>0</v>
      </c>
      <c r="D84" s="1384" t="s">
        <v>1546</v>
      </c>
      <c r="E84" s="1450">
        <v>0</v>
      </c>
      <c r="F84" s="1450">
        <v>0</v>
      </c>
      <c r="G84" s="1451">
        <v>0</v>
      </c>
      <c r="H84" s="1449">
        <f t="shared" si="2"/>
        <v>0</v>
      </c>
      <c r="I84" s="1449">
        <v>0</v>
      </c>
      <c r="J84" s="1449">
        <v>0</v>
      </c>
      <c r="K84" s="1449"/>
      <c r="L84" s="1449"/>
      <c r="M84" s="1449">
        <f t="shared" si="3"/>
        <v>0</v>
      </c>
      <c r="N84" s="1449">
        <f t="shared" si="4"/>
        <v>0</v>
      </c>
      <c r="O84" s="1452"/>
      <c r="P84" s="1383"/>
    </row>
    <row r="85" spans="1:16" ht="15.5" hidden="1" outlineLevel="1" x14ac:dyDescent="0.25">
      <c r="A85" s="1351">
        <v>0</v>
      </c>
      <c r="B85" s="1355" t="s">
        <v>1673</v>
      </c>
      <c r="C85" s="1455">
        <v>0</v>
      </c>
      <c r="D85" s="1384" t="s">
        <v>1546</v>
      </c>
      <c r="E85" s="1450">
        <v>0</v>
      </c>
      <c r="F85" s="1450">
        <v>0</v>
      </c>
      <c r="G85" s="1451">
        <v>0</v>
      </c>
      <c r="H85" s="1449">
        <f t="shared" si="2"/>
        <v>0</v>
      </c>
      <c r="I85" s="1449">
        <v>0</v>
      </c>
      <c r="J85" s="1449">
        <v>0</v>
      </c>
      <c r="K85" s="1449"/>
      <c r="L85" s="1449"/>
      <c r="M85" s="1449">
        <f t="shared" si="3"/>
        <v>0</v>
      </c>
      <c r="N85" s="1449">
        <f t="shared" si="4"/>
        <v>0</v>
      </c>
      <c r="O85" s="1452"/>
      <c r="P85" s="1383"/>
    </row>
    <row r="86" spans="1:16" ht="15.5" hidden="1" outlineLevel="1" x14ac:dyDescent="0.25">
      <c r="A86" s="1351">
        <v>0</v>
      </c>
      <c r="B86" s="1355" t="s">
        <v>1674</v>
      </c>
      <c r="C86" s="1455">
        <v>0</v>
      </c>
      <c r="D86" s="1384" t="s">
        <v>1546</v>
      </c>
      <c r="E86" s="1450">
        <v>0</v>
      </c>
      <c r="F86" s="1450">
        <v>0</v>
      </c>
      <c r="G86" s="1451">
        <v>0</v>
      </c>
      <c r="H86" s="1449">
        <f t="shared" si="2"/>
        <v>0</v>
      </c>
      <c r="I86" s="1449">
        <v>0</v>
      </c>
      <c r="J86" s="1449">
        <v>0</v>
      </c>
      <c r="K86" s="1449"/>
      <c r="L86" s="1449"/>
      <c r="M86" s="1449">
        <f t="shared" si="3"/>
        <v>0</v>
      </c>
      <c r="N86" s="1449">
        <f t="shared" si="4"/>
        <v>0</v>
      </c>
      <c r="O86" s="1452"/>
      <c r="P86" s="1383"/>
    </row>
    <row r="87" spans="1:16" ht="15.5" hidden="1" outlineLevel="1" x14ac:dyDescent="0.25">
      <c r="A87" s="1351">
        <v>0</v>
      </c>
      <c r="B87" s="1355" t="s">
        <v>1675</v>
      </c>
      <c r="C87" s="1455">
        <v>0</v>
      </c>
      <c r="D87" s="1384" t="s">
        <v>1546</v>
      </c>
      <c r="E87" s="1450">
        <v>0</v>
      </c>
      <c r="F87" s="1450">
        <v>0</v>
      </c>
      <c r="G87" s="1451">
        <v>0</v>
      </c>
      <c r="H87" s="1449">
        <f t="shared" si="2"/>
        <v>0</v>
      </c>
      <c r="I87" s="1449">
        <v>0</v>
      </c>
      <c r="J87" s="1449">
        <v>0</v>
      </c>
      <c r="K87" s="1449"/>
      <c r="L87" s="1449"/>
      <c r="M87" s="1449">
        <f t="shared" si="3"/>
        <v>0</v>
      </c>
      <c r="N87" s="1449">
        <f t="shared" si="4"/>
        <v>0</v>
      </c>
      <c r="O87" s="1452"/>
      <c r="P87" s="1383"/>
    </row>
    <row r="88" spans="1:16" ht="15.5" hidden="1" outlineLevel="1" x14ac:dyDescent="0.25">
      <c r="A88" s="1351">
        <v>0</v>
      </c>
      <c r="B88" s="1355" t="s">
        <v>1676</v>
      </c>
      <c r="C88" s="1455">
        <v>0</v>
      </c>
      <c r="D88" s="1384" t="s">
        <v>1546</v>
      </c>
      <c r="E88" s="1450">
        <v>0</v>
      </c>
      <c r="F88" s="1450">
        <v>0</v>
      </c>
      <c r="G88" s="1451">
        <v>0</v>
      </c>
      <c r="H88" s="1449">
        <f t="shared" si="2"/>
        <v>0</v>
      </c>
      <c r="I88" s="1449">
        <v>0</v>
      </c>
      <c r="J88" s="1449">
        <v>0</v>
      </c>
      <c r="K88" s="1449"/>
      <c r="L88" s="1449"/>
      <c r="M88" s="1449">
        <f t="shared" si="3"/>
        <v>0</v>
      </c>
      <c r="N88" s="1449">
        <f t="shared" si="4"/>
        <v>0</v>
      </c>
      <c r="O88" s="1452"/>
      <c r="P88" s="1383"/>
    </row>
    <row r="89" spans="1:16" ht="31" hidden="1" outlineLevel="1" x14ac:dyDescent="0.25">
      <c r="A89" s="1351">
        <v>0</v>
      </c>
      <c r="B89" s="1355" t="s">
        <v>1677</v>
      </c>
      <c r="C89" s="1455">
        <v>0</v>
      </c>
      <c r="D89" s="1384" t="s">
        <v>1546</v>
      </c>
      <c r="E89" s="1450">
        <v>0</v>
      </c>
      <c r="F89" s="1450">
        <v>0</v>
      </c>
      <c r="G89" s="1451">
        <v>0</v>
      </c>
      <c r="H89" s="1449">
        <f t="shared" si="2"/>
        <v>0</v>
      </c>
      <c r="I89" s="1449">
        <v>0</v>
      </c>
      <c r="J89" s="1449">
        <v>0</v>
      </c>
      <c r="K89" s="1449"/>
      <c r="L89" s="1449"/>
      <c r="M89" s="1449">
        <f t="shared" si="3"/>
        <v>0</v>
      </c>
      <c r="N89" s="1449">
        <f t="shared" si="4"/>
        <v>0</v>
      </c>
      <c r="O89" s="1452"/>
      <c r="P89" s="1383"/>
    </row>
    <row r="90" spans="1:16" ht="31" hidden="1" outlineLevel="1" x14ac:dyDescent="0.25">
      <c r="A90" s="1351">
        <v>0</v>
      </c>
      <c r="B90" s="1355" t="s">
        <v>1678</v>
      </c>
      <c r="C90" s="1455">
        <v>0</v>
      </c>
      <c r="D90" s="1384" t="s">
        <v>1546</v>
      </c>
      <c r="E90" s="1450">
        <v>0</v>
      </c>
      <c r="F90" s="1450">
        <v>0</v>
      </c>
      <c r="G90" s="1451">
        <v>0</v>
      </c>
      <c r="H90" s="1449">
        <f t="shared" si="2"/>
        <v>0</v>
      </c>
      <c r="I90" s="1449">
        <v>0</v>
      </c>
      <c r="J90" s="1449">
        <v>0</v>
      </c>
      <c r="K90" s="1449"/>
      <c r="L90" s="1449"/>
      <c r="M90" s="1449">
        <f t="shared" si="3"/>
        <v>0</v>
      </c>
      <c r="N90" s="1449">
        <f t="shared" si="4"/>
        <v>0</v>
      </c>
      <c r="O90" s="1452"/>
      <c r="P90" s="1383"/>
    </row>
    <row r="91" spans="1:16" ht="15.5" hidden="1" outlineLevel="1" x14ac:dyDescent="0.25">
      <c r="A91" s="1351">
        <v>0</v>
      </c>
      <c r="B91" s="1355" t="s">
        <v>1679</v>
      </c>
      <c r="C91" s="1455">
        <v>0</v>
      </c>
      <c r="D91" s="1384" t="s">
        <v>1546</v>
      </c>
      <c r="E91" s="1450">
        <v>0</v>
      </c>
      <c r="F91" s="1450">
        <v>0</v>
      </c>
      <c r="G91" s="1451">
        <v>0</v>
      </c>
      <c r="H91" s="1449">
        <f t="shared" si="2"/>
        <v>0</v>
      </c>
      <c r="I91" s="1449">
        <v>0</v>
      </c>
      <c r="J91" s="1449">
        <v>0</v>
      </c>
      <c r="K91" s="1449"/>
      <c r="L91" s="1449"/>
      <c r="M91" s="1449">
        <f t="shared" si="3"/>
        <v>0</v>
      </c>
      <c r="N91" s="1449">
        <f t="shared" si="4"/>
        <v>0</v>
      </c>
      <c r="O91" s="1452"/>
      <c r="P91" s="1383"/>
    </row>
    <row r="92" spans="1:16" ht="31" hidden="1" outlineLevel="1" x14ac:dyDescent="0.25">
      <c r="A92" s="1351">
        <v>0</v>
      </c>
      <c r="B92" s="1355" t="s">
        <v>1680</v>
      </c>
      <c r="C92" s="1455">
        <v>0</v>
      </c>
      <c r="D92" s="1384" t="s">
        <v>1546</v>
      </c>
      <c r="E92" s="1450">
        <v>0</v>
      </c>
      <c r="F92" s="1450">
        <v>0</v>
      </c>
      <c r="G92" s="1451">
        <v>0</v>
      </c>
      <c r="H92" s="1449">
        <f t="shared" si="2"/>
        <v>0</v>
      </c>
      <c r="I92" s="1449">
        <v>0</v>
      </c>
      <c r="J92" s="1449">
        <v>0</v>
      </c>
      <c r="K92" s="1449"/>
      <c r="L92" s="1449"/>
      <c r="M92" s="1449">
        <f t="shared" si="3"/>
        <v>0</v>
      </c>
      <c r="N92" s="1449">
        <f t="shared" si="4"/>
        <v>0</v>
      </c>
      <c r="O92" s="1452"/>
      <c r="P92" s="1383"/>
    </row>
    <row r="93" spans="1:16" ht="46.5" hidden="1" outlineLevel="1" x14ac:dyDescent="0.25">
      <c r="A93" s="1351">
        <v>5</v>
      </c>
      <c r="B93" s="1352" t="s">
        <v>1681</v>
      </c>
      <c r="C93" s="1455">
        <v>0</v>
      </c>
      <c r="D93" s="1384" t="s">
        <v>1546</v>
      </c>
      <c r="E93" s="1450">
        <v>0</v>
      </c>
      <c r="F93" s="1450">
        <v>0</v>
      </c>
      <c r="G93" s="1451">
        <v>0</v>
      </c>
      <c r="H93" s="1449">
        <f t="shared" si="2"/>
        <v>0</v>
      </c>
      <c r="I93" s="1449">
        <v>0</v>
      </c>
      <c r="J93" s="1449">
        <v>0</v>
      </c>
      <c r="K93" s="1449"/>
      <c r="L93" s="1449"/>
      <c r="M93" s="1449">
        <f t="shared" si="3"/>
        <v>0</v>
      </c>
      <c r="N93" s="1449">
        <f t="shared" si="4"/>
        <v>0</v>
      </c>
      <c r="O93" s="1452"/>
      <c r="P93" s="1383"/>
    </row>
    <row r="94" spans="1:16" ht="31" hidden="1" outlineLevel="1" x14ac:dyDescent="0.25">
      <c r="A94" s="1351">
        <v>0</v>
      </c>
      <c r="B94" s="1355" t="s">
        <v>1682</v>
      </c>
      <c r="C94" s="1455">
        <v>0</v>
      </c>
      <c r="D94" s="1384" t="s">
        <v>1546</v>
      </c>
      <c r="E94" s="1450">
        <v>0</v>
      </c>
      <c r="F94" s="1450">
        <v>0</v>
      </c>
      <c r="G94" s="1451">
        <v>0</v>
      </c>
      <c r="H94" s="1449">
        <f t="shared" si="2"/>
        <v>0</v>
      </c>
      <c r="I94" s="1449">
        <v>0</v>
      </c>
      <c r="J94" s="1449">
        <v>0</v>
      </c>
      <c r="K94" s="1449"/>
      <c r="L94" s="1449"/>
      <c r="M94" s="1449">
        <f t="shared" si="3"/>
        <v>0</v>
      </c>
      <c r="N94" s="1449">
        <f t="shared" si="4"/>
        <v>0</v>
      </c>
      <c r="O94" s="1452"/>
      <c r="P94" s="1383"/>
    </row>
    <row r="95" spans="1:16" ht="31" hidden="1" outlineLevel="1" x14ac:dyDescent="0.25">
      <c r="A95" s="1351">
        <v>0</v>
      </c>
      <c r="B95" s="1355" t="s">
        <v>1683</v>
      </c>
      <c r="C95" s="1455">
        <v>0</v>
      </c>
      <c r="D95" s="1384" t="s">
        <v>1546</v>
      </c>
      <c r="E95" s="1450">
        <v>0</v>
      </c>
      <c r="F95" s="1450">
        <v>0</v>
      </c>
      <c r="G95" s="1451">
        <v>0</v>
      </c>
      <c r="H95" s="1449">
        <f t="shared" si="2"/>
        <v>0</v>
      </c>
      <c r="I95" s="1449">
        <v>0</v>
      </c>
      <c r="J95" s="1449">
        <v>0</v>
      </c>
      <c r="K95" s="1449"/>
      <c r="L95" s="1449"/>
      <c r="M95" s="1449">
        <f t="shared" si="3"/>
        <v>0</v>
      </c>
      <c r="N95" s="1449">
        <f t="shared" si="4"/>
        <v>0</v>
      </c>
      <c r="O95" s="1452"/>
      <c r="P95" s="1383"/>
    </row>
    <row r="96" spans="1:16" ht="31" hidden="1" outlineLevel="1" x14ac:dyDescent="0.25">
      <c r="A96" s="1351">
        <v>0</v>
      </c>
      <c r="B96" s="1355" t="s">
        <v>1684</v>
      </c>
      <c r="C96" s="1455">
        <v>0</v>
      </c>
      <c r="D96" s="1384" t="s">
        <v>1546</v>
      </c>
      <c r="E96" s="1450">
        <v>0</v>
      </c>
      <c r="F96" s="1450">
        <v>0</v>
      </c>
      <c r="G96" s="1451">
        <v>0</v>
      </c>
      <c r="H96" s="1449">
        <f t="shared" si="2"/>
        <v>0</v>
      </c>
      <c r="I96" s="1449">
        <v>0</v>
      </c>
      <c r="J96" s="1449">
        <v>0</v>
      </c>
      <c r="K96" s="1449"/>
      <c r="L96" s="1449"/>
      <c r="M96" s="1449">
        <f t="shared" si="3"/>
        <v>0</v>
      </c>
      <c r="N96" s="1449">
        <f t="shared" si="4"/>
        <v>0</v>
      </c>
      <c r="O96" s="1452"/>
      <c r="P96" s="1383"/>
    </row>
    <row r="97" spans="1:16" ht="15.5" hidden="1" outlineLevel="1" x14ac:dyDescent="0.25">
      <c r="A97" s="1351">
        <v>0</v>
      </c>
      <c r="B97" s="1355" t="s">
        <v>1685</v>
      </c>
      <c r="C97" s="1455">
        <v>0</v>
      </c>
      <c r="D97" s="1384" t="s">
        <v>1546</v>
      </c>
      <c r="E97" s="1450">
        <v>0</v>
      </c>
      <c r="F97" s="1450">
        <v>0</v>
      </c>
      <c r="G97" s="1451">
        <v>0</v>
      </c>
      <c r="H97" s="1449">
        <f t="shared" si="2"/>
        <v>0</v>
      </c>
      <c r="I97" s="1449">
        <v>0</v>
      </c>
      <c r="J97" s="1449">
        <v>0</v>
      </c>
      <c r="K97" s="1449"/>
      <c r="L97" s="1449"/>
      <c r="M97" s="1449">
        <f t="shared" si="3"/>
        <v>0</v>
      </c>
      <c r="N97" s="1449">
        <f t="shared" si="4"/>
        <v>0</v>
      </c>
      <c r="O97" s="1452"/>
      <c r="P97" s="1383"/>
    </row>
    <row r="98" spans="1:16" ht="46.5" hidden="1" outlineLevel="1" x14ac:dyDescent="0.25">
      <c r="A98" s="1351">
        <v>6</v>
      </c>
      <c r="B98" s="1352" t="s">
        <v>1686</v>
      </c>
      <c r="C98" s="1455">
        <v>0</v>
      </c>
      <c r="D98" s="1384" t="s">
        <v>1546</v>
      </c>
      <c r="E98" s="1450">
        <v>0</v>
      </c>
      <c r="F98" s="1450">
        <v>0</v>
      </c>
      <c r="G98" s="1451">
        <v>0</v>
      </c>
      <c r="H98" s="1449">
        <f t="shared" si="2"/>
        <v>0</v>
      </c>
      <c r="I98" s="1449">
        <v>0</v>
      </c>
      <c r="J98" s="1449">
        <v>0</v>
      </c>
      <c r="K98" s="1449"/>
      <c r="L98" s="1449"/>
      <c r="M98" s="1449">
        <f t="shared" si="3"/>
        <v>0</v>
      </c>
      <c r="N98" s="1449">
        <f t="shared" si="4"/>
        <v>0</v>
      </c>
      <c r="O98" s="1452"/>
      <c r="P98" s="1383"/>
    </row>
    <row r="99" spans="1:16" ht="31" hidden="1" outlineLevel="1" x14ac:dyDescent="0.25">
      <c r="A99" s="1351">
        <v>7</v>
      </c>
      <c r="B99" s="1352" t="s">
        <v>1687</v>
      </c>
      <c r="C99" s="1455">
        <v>0</v>
      </c>
      <c r="D99" s="1384" t="s">
        <v>1546</v>
      </c>
      <c r="E99" s="1450">
        <v>0</v>
      </c>
      <c r="F99" s="1450">
        <v>0</v>
      </c>
      <c r="G99" s="1451">
        <v>0</v>
      </c>
      <c r="H99" s="1449">
        <f t="shared" si="2"/>
        <v>0</v>
      </c>
      <c r="I99" s="1449">
        <v>0</v>
      </c>
      <c r="J99" s="1449">
        <v>0</v>
      </c>
      <c r="K99" s="1449"/>
      <c r="L99" s="1449"/>
      <c r="M99" s="1449">
        <f t="shared" si="3"/>
        <v>0</v>
      </c>
      <c r="N99" s="1449">
        <f t="shared" si="4"/>
        <v>0</v>
      </c>
      <c r="O99" s="1452"/>
      <c r="P99" s="1383"/>
    </row>
    <row r="100" spans="1:16" ht="15.5" hidden="1" outlineLevel="1" x14ac:dyDescent="0.25">
      <c r="A100" s="1351">
        <v>0</v>
      </c>
      <c r="B100" s="1355" t="s">
        <v>1688</v>
      </c>
      <c r="C100" s="1455">
        <v>0</v>
      </c>
      <c r="D100" s="1384" t="s">
        <v>1546</v>
      </c>
      <c r="E100" s="1450">
        <v>0</v>
      </c>
      <c r="F100" s="1450">
        <v>0</v>
      </c>
      <c r="G100" s="1451">
        <v>0</v>
      </c>
      <c r="H100" s="1449">
        <f t="shared" si="2"/>
        <v>0</v>
      </c>
      <c r="I100" s="1449">
        <v>0</v>
      </c>
      <c r="J100" s="1449">
        <v>0</v>
      </c>
      <c r="K100" s="1449"/>
      <c r="L100" s="1449"/>
      <c r="M100" s="1449">
        <f t="shared" si="3"/>
        <v>0</v>
      </c>
      <c r="N100" s="1449">
        <f t="shared" si="4"/>
        <v>0</v>
      </c>
      <c r="O100" s="1452"/>
      <c r="P100" s="1383"/>
    </row>
    <row r="101" spans="1:16" ht="15.5" hidden="1" outlineLevel="1" x14ac:dyDescent="0.25">
      <c r="A101" s="1351">
        <v>0</v>
      </c>
      <c r="B101" s="1355" t="s">
        <v>1689</v>
      </c>
      <c r="C101" s="1455">
        <v>0</v>
      </c>
      <c r="D101" s="1384" t="s">
        <v>1546</v>
      </c>
      <c r="E101" s="1450">
        <v>0</v>
      </c>
      <c r="F101" s="1450">
        <v>0</v>
      </c>
      <c r="G101" s="1451">
        <v>0</v>
      </c>
      <c r="H101" s="1449">
        <f t="shared" si="2"/>
        <v>0</v>
      </c>
      <c r="I101" s="1449">
        <v>0</v>
      </c>
      <c r="J101" s="1449">
        <v>0</v>
      </c>
      <c r="K101" s="1449"/>
      <c r="L101" s="1449"/>
      <c r="M101" s="1449">
        <f t="shared" si="3"/>
        <v>0</v>
      </c>
      <c r="N101" s="1449">
        <f t="shared" si="4"/>
        <v>0</v>
      </c>
      <c r="O101" s="1452"/>
      <c r="P101" s="1383"/>
    </row>
    <row r="102" spans="1:16" ht="15.5" hidden="1" outlineLevel="1" x14ac:dyDescent="0.25">
      <c r="A102" s="1351">
        <v>0</v>
      </c>
      <c r="B102" s="1355" t="s">
        <v>1690</v>
      </c>
      <c r="C102" s="1455">
        <v>0</v>
      </c>
      <c r="D102" s="1384" t="s">
        <v>1546</v>
      </c>
      <c r="E102" s="1450">
        <v>0</v>
      </c>
      <c r="F102" s="1450">
        <v>0</v>
      </c>
      <c r="G102" s="1451">
        <v>0</v>
      </c>
      <c r="H102" s="1449">
        <f t="shared" si="2"/>
        <v>0</v>
      </c>
      <c r="I102" s="1449">
        <v>0</v>
      </c>
      <c r="J102" s="1449">
        <v>0</v>
      </c>
      <c r="K102" s="1449"/>
      <c r="L102" s="1449"/>
      <c r="M102" s="1449">
        <f t="shared" si="3"/>
        <v>0</v>
      </c>
      <c r="N102" s="1449">
        <f t="shared" si="4"/>
        <v>0</v>
      </c>
      <c r="O102" s="1452"/>
      <c r="P102" s="1383"/>
    </row>
    <row r="103" spans="1:16" ht="15.5" hidden="1" outlineLevel="1" x14ac:dyDescent="0.25">
      <c r="A103" s="1351">
        <v>0</v>
      </c>
      <c r="B103" s="1355" t="s">
        <v>1691</v>
      </c>
      <c r="C103" s="1455">
        <v>0</v>
      </c>
      <c r="D103" s="1384" t="s">
        <v>1546</v>
      </c>
      <c r="E103" s="1450">
        <v>0</v>
      </c>
      <c r="F103" s="1450">
        <v>0</v>
      </c>
      <c r="G103" s="1451">
        <v>0</v>
      </c>
      <c r="H103" s="1449">
        <f t="shared" si="2"/>
        <v>0</v>
      </c>
      <c r="I103" s="1449">
        <v>0</v>
      </c>
      <c r="J103" s="1449">
        <v>0</v>
      </c>
      <c r="K103" s="1449"/>
      <c r="L103" s="1449"/>
      <c r="M103" s="1449">
        <f t="shared" si="3"/>
        <v>0</v>
      </c>
      <c r="N103" s="1449">
        <f t="shared" si="4"/>
        <v>0</v>
      </c>
      <c r="O103" s="1452"/>
      <c r="P103" s="1383"/>
    </row>
    <row r="104" spans="1:16" ht="15.5" hidden="1" outlineLevel="1" x14ac:dyDescent="0.25">
      <c r="A104" s="1351">
        <v>0</v>
      </c>
      <c r="B104" s="1355" t="s">
        <v>1692</v>
      </c>
      <c r="C104" s="1455">
        <v>0</v>
      </c>
      <c r="D104" s="1384" t="s">
        <v>1546</v>
      </c>
      <c r="E104" s="1450">
        <v>0</v>
      </c>
      <c r="F104" s="1450">
        <v>0</v>
      </c>
      <c r="G104" s="1451">
        <v>0</v>
      </c>
      <c r="H104" s="1449">
        <f t="shared" si="2"/>
        <v>0</v>
      </c>
      <c r="I104" s="1449">
        <v>0</v>
      </c>
      <c r="J104" s="1449">
        <v>0</v>
      </c>
      <c r="K104" s="1449"/>
      <c r="L104" s="1449"/>
      <c r="M104" s="1449">
        <f t="shared" si="3"/>
        <v>0</v>
      </c>
      <c r="N104" s="1449">
        <f t="shared" si="4"/>
        <v>0</v>
      </c>
      <c r="O104" s="1452"/>
      <c r="P104" s="1383"/>
    </row>
    <row r="105" spans="1:16" ht="31" hidden="1" outlineLevel="1" x14ac:dyDescent="0.25">
      <c r="A105" s="1351">
        <v>0</v>
      </c>
      <c r="B105" s="1355" t="s">
        <v>1693</v>
      </c>
      <c r="C105" s="1455">
        <v>0</v>
      </c>
      <c r="D105" s="1384" t="s">
        <v>1546</v>
      </c>
      <c r="E105" s="1450">
        <v>0</v>
      </c>
      <c r="F105" s="1450">
        <v>0</v>
      </c>
      <c r="G105" s="1451">
        <v>0</v>
      </c>
      <c r="H105" s="1449">
        <f t="shared" si="2"/>
        <v>0</v>
      </c>
      <c r="I105" s="1449">
        <v>0</v>
      </c>
      <c r="J105" s="1449">
        <v>0</v>
      </c>
      <c r="K105" s="1449"/>
      <c r="L105" s="1449"/>
      <c r="M105" s="1449">
        <f t="shared" si="3"/>
        <v>0</v>
      </c>
      <c r="N105" s="1449">
        <f t="shared" si="4"/>
        <v>0</v>
      </c>
      <c r="O105" s="1452"/>
      <c r="P105" s="1383"/>
    </row>
    <row r="106" spans="1:16" ht="15.5" hidden="1" outlineLevel="1" x14ac:dyDescent="0.25">
      <c r="A106" s="1351">
        <v>0</v>
      </c>
      <c r="B106" s="1355" t="s">
        <v>1694</v>
      </c>
      <c r="C106" s="1455">
        <v>0</v>
      </c>
      <c r="D106" s="1384" t="s">
        <v>1546</v>
      </c>
      <c r="E106" s="1450">
        <v>0</v>
      </c>
      <c r="F106" s="1450">
        <v>0</v>
      </c>
      <c r="G106" s="1451">
        <v>0</v>
      </c>
      <c r="H106" s="1449">
        <f t="shared" si="2"/>
        <v>0</v>
      </c>
      <c r="I106" s="1449">
        <v>0</v>
      </c>
      <c r="J106" s="1449">
        <v>0</v>
      </c>
      <c r="K106" s="1449"/>
      <c r="L106" s="1449"/>
      <c r="M106" s="1449">
        <f t="shared" si="3"/>
        <v>0</v>
      </c>
      <c r="N106" s="1449">
        <f t="shared" si="4"/>
        <v>0</v>
      </c>
      <c r="O106" s="1452"/>
      <c r="P106" s="1383"/>
    </row>
    <row r="107" spans="1:16" ht="31" hidden="1" outlineLevel="1" x14ac:dyDescent="0.25">
      <c r="A107" s="1351">
        <v>0</v>
      </c>
      <c r="B107" s="1355" t="s">
        <v>1695</v>
      </c>
      <c r="C107" s="1455">
        <v>0</v>
      </c>
      <c r="D107" s="1384" t="s">
        <v>1546</v>
      </c>
      <c r="E107" s="1450">
        <v>0</v>
      </c>
      <c r="F107" s="1450">
        <v>0</v>
      </c>
      <c r="G107" s="1451">
        <v>0</v>
      </c>
      <c r="H107" s="1449">
        <f t="shared" si="2"/>
        <v>0</v>
      </c>
      <c r="I107" s="1449">
        <v>0</v>
      </c>
      <c r="J107" s="1449">
        <v>0</v>
      </c>
      <c r="K107" s="1449"/>
      <c r="L107" s="1449"/>
      <c r="M107" s="1449">
        <f t="shared" si="3"/>
        <v>0</v>
      </c>
      <c r="N107" s="1449">
        <f t="shared" si="4"/>
        <v>0</v>
      </c>
      <c r="O107" s="1452"/>
      <c r="P107" s="1383"/>
    </row>
    <row r="108" spans="1:16" ht="31" hidden="1" outlineLevel="1" x14ac:dyDescent="0.25">
      <c r="A108" s="1351">
        <v>0</v>
      </c>
      <c r="B108" s="1355" t="s">
        <v>1696</v>
      </c>
      <c r="C108" s="1455">
        <v>0</v>
      </c>
      <c r="D108" s="1384" t="s">
        <v>1546</v>
      </c>
      <c r="E108" s="1450">
        <v>0</v>
      </c>
      <c r="F108" s="1450">
        <v>0</v>
      </c>
      <c r="G108" s="1451">
        <v>0</v>
      </c>
      <c r="H108" s="1449">
        <f t="shared" si="2"/>
        <v>0</v>
      </c>
      <c r="I108" s="1449">
        <v>0</v>
      </c>
      <c r="J108" s="1449">
        <v>0</v>
      </c>
      <c r="K108" s="1449"/>
      <c r="L108" s="1449"/>
      <c r="M108" s="1449">
        <f t="shared" si="3"/>
        <v>0</v>
      </c>
      <c r="N108" s="1449">
        <f t="shared" si="4"/>
        <v>0</v>
      </c>
      <c r="O108" s="1452"/>
      <c r="P108" s="1383"/>
    </row>
    <row r="109" spans="1:16" ht="15.5" hidden="1" outlineLevel="1" x14ac:dyDescent="0.25">
      <c r="A109" s="1351">
        <v>0</v>
      </c>
      <c r="B109" s="1355" t="s">
        <v>1697</v>
      </c>
      <c r="C109" s="1455">
        <v>0</v>
      </c>
      <c r="D109" s="1384" t="s">
        <v>1546</v>
      </c>
      <c r="E109" s="1450">
        <v>0</v>
      </c>
      <c r="F109" s="1450">
        <v>0</v>
      </c>
      <c r="G109" s="1451">
        <v>0</v>
      </c>
      <c r="H109" s="1449">
        <f t="shared" si="2"/>
        <v>0</v>
      </c>
      <c r="I109" s="1449">
        <v>0</v>
      </c>
      <c r="J109" s="1449">
        <v>0</v>
      </c>
      <c r="K109" s="1449"/>
      <c r="L109" s="1449"/>
      <c r="M109" s="1449">
        <f t="shared" si="3"/>
        <v>0</v>
      </c>
      <c r="N109" s="1449">
        <f t="shared" si="4"/>
        <v>0</v>
      </c>
      <c r="O109" s="1452"/>
      <c r="P109" s="1383"/>
    </row>
    <row r="110" spans="1:16" ht="15.5" hidden="1" outlineLevel="1" x14ac:dyDescent="0.25">
      <c r="A110" s="1351">
        <v>0</v>
      </c>
      <c r="B110" s="1355" t="s">
        <v>1698</v>
      </c>
      <c r="C110" s="1455">
        <v>0</v>
      </c>
      <c r="D110" s="1384" t="s">
        <v>1546</v>
      </c>
      <c r="E110" s="1450">
        <v>0</v>
      </c>
      <c r="F110" s="1450">
        <v>0</v>
      </c>
      <c r="G110" s="1451">
        <v>0</v>
      </c>
      <c r="H110" s="1449">
        <f t="shared" si="2"/>
        <v>0</v>
      </c>
      <c r="I110" s="1449">
        <v>0</v>
      </c>
      <c r="J110" s="1449">
        <v>0</v>
      </c>
      <c r="K110" s="1449"/>
      <c r="L110" s="1449"/>
      <c r="M110" s="1449">
        <f t="shared" si="3"/>
        <v>0</v>
      </c>
      <c r="N110" s="1449">
        <f t="shared" si="4"/>
        <v>0</v>
      </c>
      <c r="O110" s="1452"/>
      <c r="P110" s="1383"/>
    </row>
    <row r="111" spans="1:16" ht="15.5" hidden="1" outlineLevel="1" x14ac:dyDescent="0.25">
      <c r="A111" s="1351">
        <v>0</v>
      </c>
      <c r="B111" s="1355" t="s">
        <v>1699</v>
      </c>
      <c r="C111" s="1455">
        <v>0</v>
      </c>
      <c r="D111" s="1384" t="s">
        <v>1546</v>
      </c>
      <c r="E111" s="1450">
        <v>0</v>
      </c>
      <c r="F111" s="1450">
        <v>0</v>
      </c>
      <c r="G111" s="1451">
        <v>0</v>
      </c>
      <c r="H111" s="1449">
        <f t="shared" si="2"/>
        <v>0</v>
      </c>
      <c r="I111" s="1449">
        <v>0</v>
      </c>
      <c r="J111" s="1449">
        <v>0</v>
      </c>
      <c r="K111" s="1449"/>
      <c r="L111" s="1449"/>
      <c r="M111" s="1449">
        <f t="shared" si="3"/>
        <v>0</v>
      </c>
      <c r="N111" s="1449">
        <f t="shared" si="4"/>
        <v>0</v>
      </c>
      <c r="O111" s="1452"/>
      <c r="P111" s="1383"/>
    </row>
    <row r="112" spans="1:16" ht="15.5" hidden="1" outlineLevel="1" x14ac:dyDescent="0.25">
      <c r="A112" s="1351">
        <v>0</v>
      </c>
      <c r="B112" s="1355" t="s">
        <v>1700</v>
      </c>
      <c r="C112" s="1455">
        <v>0</v>
      </c>
      <c r="D112" s="1384" t="s">
        <v>1546</v>
      </c>
      <c r="E112" s="1450">
        <v>0</v>
      </c>
      <c r="F112" s="1450">
        <v>0</v>
      </c>
      <c r="G112" s="1451">
        <v>0</v>
      </c>
      <c r="H112" s="1449">
        <f t="shared" si="2"/>
        <v>0</v>
      </c>
      <c r="I112" s="1449">
        <v>0</v>
      </c>
      <c r="J112" s="1449">
        <v>0</v>
      </c>
      <c r="K112" s="1449"/>
      <c r="L112" s="1449"/>
      <c r="M112" s="1449">
        <f t="shared" si="3"/>
        <v>0</v>
      </c>
      <c r="N112" s="1449">
        <f t="shared" si="4"/>
        <v>0</v>
      </c>
      <c r="O112" s="1452"/>
      <c r="P112" s="1383"/>
    </row>
    <row r="113" spans="1:16" ht="15.5" hidden="1" outlineLevel="1" x14ac:dyDescent="0.25">
      <c r="A113" s="1351">
        <v>0</v>
      </c>
      <c r="B113" s="1355" t="s">
        <v>1701</v>
      </c>
      <c r="C113" s="1455">
        <v>0</v>
      </c>
      <c r="D113" s="1384" t="s">
        <v>1546</v>
      </c>
      <c r="E113" s="1450">
        <v>0</v>
      </c>
      <c r="F113" s="1450">
        <v>0</v>
      </c>
      <c r="G113" s="1451">
        <v>0</v>
      </c>
      <c r="H113" s="1449">
        <f t="shared" si="2"/>
        <v>0</v>
      </c>
      <c r="I113" s="1449">
        <v>0</v>
      </c>
      <c r="J113" s="1449">
        <v>0</v>
      </c>
      <c r="K113" s="1449"/>
      <c r="L113" s="1449"/>
      <c r="M113" s="1449">
        <f t="shared" si="3"/>
        <v>0</v>
      </c>
      <c r="N113" s="1449">
        <f t="shared" si="4"/>
        <v>0</v>
      </c>
      <c r="O113" s="1452"/>
      <c r="P113" s="1383"/>
    </row>
    <row r="114" spans="1:16" ht="15.5" hidden="1" outlineLevel="1" x14ac:dyDescent="0.25">
      <c r="A114" s="1351">
        <v>0</v>
      </c>
      <c r="B114" s="1355" t="s">
        <v>1702</v>
      </c>
      <c r="C114" s="1455">
        <v>0</v>
      </c>
      <c r="D114" s="1384" t="s">
        <v>1546</v>
      </c>
      <c r="E114" s="1450">
        <v>0</v>
      </c>
      <c r="F114" s="1450">
        <v>0</v>
      </c>
      <c r="G114" s="1451">
        <v>0</v>
      </c>
      <c r="H114" s="1449">
        <f t="shared" si="2"/>
        <v>0</v>
      </c>
      <c r="I114" s="1449">
        <v>0</v>
      </c>
      <c r="J114" s="1449">
        <v>0</v>
      </c>
      <c r="K114" s="1449"/>
      <c r="L114" s="1449"/>
      <c r="M114" s="1449">
        <f t="shared" si="3"/>
        <v>0</v>
      </c>
      <c r="N114" s="1449">
        <f t="shared" si="4"/>
        <v>0</v>
      </c>
      <c r="O114" s="1452"/>
      <c r="P114" s="1383"/>
    </row>
    <row r="115" spans="1:16" ht="15.5" hidden="1" outlineLevel="1" x14ac:dyDescent="0.25">
      <c r="A115" s="1351">
        <v>0</v>
      </c>
      <c r="B115" s="1355" t="s">
        <v>1703</v>
      </c>
      <c r="C115" s="1455">
        <v>0</v>
      </c>
      <c r="D115" s="1384" t="s">
        <v>1546</v>
      </c>
      <c r="E115" s="1450">
        <v>0</v>
      </c>
      <c r="F115" s="1450">
        <v>0</v>
      </c>
      <c r="G115" s="1451">
        <v>0</v>
      </c>
      <c r="H115" s="1449">
        <f t="shared" si="2"/>
        <v>0</v>
      </c>
      <c r="I115" s="1449">
        <v>0</v>
      </c>
      <c r="J115" s="1449">
        <v>0</v>
      </c>
      <c r="K115" s="1449"/>
      <c r="L115" s="1449"/>
      <c r="M115" s="1449">
        <f t="shared" si="3"/>
        <v>0</v>
      </c>
      <c r="N115" s="1449">
        <f t="shared" si="4"/>
        <v>0</v>
      </c>
      <c r="O115" s="1452"/>
      <c r="P115" s="1383"/>
    </row>
    <row r="116" spans="1:16" ht="46.5" hidden="1" outlineLevel="1" x14ac:dyDescent="0.25">
      <c r="A116" s="1351">
        <v>0</v>
      </c>
      <c r="B116" s="1355" t="s">
        <v>1704</v>
      </c>
      <c r="C116" s="1455">
        <v>0</v>
      </c>
      <c r="D116" s="1384" t="s">
        <v>1546</v>
      </c>
      <c r="E116" s="1450">
        <v>0</v>
      </c>
      <c r="F116" s="1450">
        <v>0</v>
      </c>
      <c r="G116" s="1451">
        <v>0</v>
      </c>
      <c r="H116" s="1449">
        <f t="shared" si="2"/>
        <v>0</v>
      </c>
      <c r="I116" s="1449">
        <v>0</v>
      </c>
      <c r="J116" s="1449">
        <v>0</v>
      </c>
      <c r="K116" s="1449"/>
      <c r="L116" s="1449"/>
      <c r="M116" s="1449">
        <f t="shared" si="3"/>
        <v>0</v>
      </c>
      <c r="N116" s="1449">
        <f t="shared" si="4"/>
        <v>0</v>
      </c>
      <c r="O116" s="1452"/>
      <c r="P116" s="1383"/>
    </row>
    <row r="117" spans="1:16" ht="31" hidden="1" outlineLevel="1" x14ac:dyDescent="0.25">
      <c r="A117" s="1351">
        <v>0</v>
      </c>
      <c r="B117" s="1355" t="s">
        <v>1705</v>
      </c>
      <c r="C117" s="1455">
        <v>0</v>
      </c>
      <c r="D117" s="1384" t="s">
        <v>1546</v>
      </c>
      <c r="E117" s="1450">
        <v>0</v>
      </c>
      <c r="F117" s="1450">
        <v>0</v>
      </c>
      <c r="G117" s="1451">
        <v>0</v>
      </c>
      <c r="H117" s="1449">
        <f t="shared" si="2"/>
        <v>0</v>
      </c>
      <c r="I117" s="1449">
        <v>0</v>
      </c>
      <c r="J117" s="1449">
        <v>0</v>
      </c>
      <c r="K117" s="1449"/>
      <c r="L117" s="1449"/>
      <c r="M117" s="1449">
        <f t="shared" si="3"/>
        <v>0</v>
      </c>
      <c r="N117" s="1449">
        <f t="shared" si="4"/>
        <v>0</v>
      </c>
      <c r="O117" s="1452"/>
      <c r="P117" s="1383"/>
    </row>
    <row r="118" spans="1:16" ht="46.5" hidden="1" outlineLevel="1" x14ac:dyDescent="0.25">
      <c r="A118" s="1351">
        <v>0</v>
      </c>
      <c r="B118" s="1355" t="s">
        <v>1707</v>
      </c>
      <c r="C118" s="1455">
        <v>0</v>
      </c>
      <c r="D118" s="1384" t="s">
        <v>1546</v>
      </c>
      <c r="E118" s="1450">
        <v>0</v>
      </c>
      <c r="F118" s="1450">
        <v>0</v>
      </c>
      <c r="G118" s="1451">
        <v>0</v>
      </c>
      <c r="H118" s="1449">
        <f t="shared" si="2"/>
        <v>0</v>
      </c>
      <c r="I118" s="1449">
        <v>0</v>
      </c>
      <c r="J118" s="1449">
        <v>0</v>
      </c>
      <c r="K118" s="1449"/>
      <c r="L118" s="1449"/>
      <c r="M118" s="1449">
        <f t="shared" si="3"/>
        <v>0</v>
      </c>
      <c r="N118" s="1449">
        <f t="shared" si="4"/>
        <v>0</v>
      </c>
      <c r="O118" s="1452"/>
      <c r="P118" s="1383"/>
    </row>
    <row r="119" spans="1:16" ht="31" hidden="1" outlineLevel="1" x14ac:dyDescent="0.25">
      <c r="A119" s="1351">
        <v>0</v>
      </c>
      <c r="B119" s="1355" t="s">
        <v>1708</v>
      </c>
      <c r="C119" s="1455">
        <v>0</v>
      </c>
      <c r="D119" s="1384" t="s">
        <v>1546</v>
      </c>
      <c r="E119" s="1450">
        <v>0</v>
      </c>
      <c r="F119" s="1450">
        <v>0</v>
      </c>
      <c r="G119" s="1451">
        <v>0</v>
      </c>
      <c r="H119" s="1449">
        <f t="shared" si="2"/>
        <v>0</v>
      </c>
      <c r="I119" s="1449">
        <v>0</v>
      </c>
      <c r="J119" s="1449">
        <v>0</v>
      </c>
      <c r="K119" s="1449"/>
      <c r="L119" s="1449"/>
      <c r="M119" s="1449">
        <f t="shared" si="3"/>
        <v>0</v>
      </c>
      <c r="N119" s="1449">
        <f t="shared" si="4"/>
        <v>0</v>
      </c>
      <c r="O119" s="1452"/>
      <c r="P119" s="1383"/>
    </row>
    <row r="120" spans="1:16" ht="31" hidden="1" outlineLevel="1" x14ac:dyDescent="0.25">
      <c r="A120" s="1351">
        <v>0</v>
      </c>
      <c r="B120" s="1355" t="s">
        <v>1709</v>
      </c>
      <c r="C120" s="1455">
        <v>0</v>
      </c>
      <c r="D120" s="1384" t="s">
        <v>1546</v>
      </c>
      <c r="E120" s="1450">
        <v>0</v>
      </c>
      <c r="F120" s="1450">
        <v>0</v>
      </c>
      <c r="G120" s="1451">
        <v>0</v>
      </c>
      <c r="H120" s="1449">
        <f t="shared" si="2"/>
        <v>0</v>
      </c>
      <c r="I120" s="1449">
        <v>0</v>
      </c>
      <c r="J120" s="1449">
        <v>0</v>
      </c>
      <c r="K120" s="1449"/>
      <c r="L120" s="1449"/>
      <c r="M120" s="1449">
        <f t="shared" si="3"/>
        <v>0</v>
      </c>
      <c r="N120" s="1449">
        <f t="shared" si="4"/>
        <v>0</v>
      </c>
      <c r="O120" s="1452"/>
      <c r="P120" s="1383"/>
    </row>
    <row r="121" spans="1:16" ht="15.5" hidden="1" outlineLevel="1" x14ac:dyDescent="0.25">
      <c r="A121" s="1351">
        <v>0</v>
      </c>
      <c r="B121" s="1355" t="s">
        <v>1710</v>
      </c>
      <c r="C121" s="1455">
        <v>0</v>
      </c>
      <c r="D121" s="1384" t="s">
        <v>1546</v>
      </c>
      <c r="E121" s="1450">
        <v>0</v>
      </c>
      <c r="F121" s="1450">
        <v>0</v>
      </c>
      <c r="G121" s="1451">
        <v>0</v>
      </c>
      <c r="H121" s="1449">
        <f t="shared" si="2"/>
        <v>0</v>
      </c>
      <c r="I121" s="1449">
        <v>0</v>
      </c>
      <c r="J121" s="1449">
        <v>0</v>
      </c>
      <c r="K121" s="1449"/>
      <c r="L121" s="1449"/>
      <c r="M121" s="1449">
        <f t="shared" si="3"/>
        <v>0</v>
      </c>
      <c r="N121" s="1449">
        <f t="shared" si="4"/>
        <v>0</v>
      </c>
      <c r="O121" s="1452"/>
      <c r="P121" s="1383"/>
    </row>
    <row r="122" spans="1:16" ht="77.5" hidden="1" outlineLevel="1" x14ac:dyDescent="0.25">
      <c r="A122" s="1351">
        <v>0</v>
      </c>
      <c r="B122" s="1355" t="s">
        <v>1711</v>
      </c>
      <c r="C122" s="1455">
        <v>0</v>
      </c>
      <c r="D122" s="1384" t="s">
        <v>1546</v>
      </c>
      <c r="E122" s="1450">
        <v>0</v>
      </c>
      <c r="F122" s="1450">
        <v>0</v>
      </c>
      <c r="G122" s="1451">
        <v>0</v>
      </c>
      <c r="H122" s="1449">
        <f t="shared" si="2"/>
        <v>0</v>
      </c>
      <c r="I122" s="1449">
        <v>0</v>
      </c>
      <c r="J122" s="1449">
        <v>0</v>
      </c>
      <c r="K122" s="1449"/>
      <c r="L122" s="1449"/>
      <c r="M122" s="1449">
        <f t="shared" si="3"/>
        <v>0</v>
      </c>
      <c r="N122" s="1449">
        <f t="shared" si="4"/>
        <v>0</v>
      </c>
      <c r="O122" s="1452"/>
      <c r="P122" s="1383"/>
    </row>
    <row r="123" spans="1:16" ht="31" hidden="1" outlineLevel="1" x14ac:dyDescent="0.25">
      <c r="A123" s="1356">
        <v>8</v>
      </c>
      <c r="B123" s="1352" t="s">
        <v>1712</v>
      </c>
      <c r="C123" s="1455">
        <v>0</v>
      </c>
      <c r="D123" s="1384" t="s">
        <v>1546</v>
      </c>
      <c r="E123" s="1450">
        <v>0</v>
      </c>
      <c r="F123" s="1450">
        <v>0</v>
      </c>
      <c r="G123" s="1451">
        <v>0</v>
      </c>
      <c r="H123" s="1449">
        <f t="shared" si="2"/>
        <v>0</v>
      </c>
      <c r="I123" s="1449">
        <v>0</v>
      </c>
      <c r="J123" s="1449">
        <v>0</v>
      </c>
      <c r="K123" s="1449"/>
      <c r="L123" s="1449"/>
      <c r="M123" s="1449">
        <f t="shared" si="3"/>
        <v>0</v>
      </c>
      <c r="N123" s="1449">
        <f t="shared" si="4"/>
        <v>0</v>
      </c>
      <c r="O123" s="1452"/>
      <c r="P123" s="1383"/>
    </row>
    <row r="124" spans="1:16" ht="31" hidden="1" outlineLevel="1" x14ac:dyDescent="0.25">
      <c r="A124" s="1365">
        <v>9</v>
      </c>
      <c r="B124" s="1352" t="s">
        <v>1714</v>
      </c>
      <c r="C124" s="1455">
        <v>0</v>
      </c>
      <c r="D124" s="1384" t="s">
        <v>1546</v>
      </c>
      <c r="E124" s="1450">
        <v>0</v>
      </c>
      <c r="F124" s="1450">
        <v>0</v>
      </c>
      <c r="G124" s="1451">
        <v>0</v>
      </c>
      <c r="H124" s="1449">
        <f t="shared" si="2"/>
        <v>0</v>
      </c>
      <c r="I124" s="1449">
        <v>0</v>
      </c>
      <c r="J124" s="1449">
        <v>0</v>
      </c>
      <c r="K124" s="1449"/>
      <c r="L124" s="1449"/>
      <c r="M124" s="1449">
        <f t="shared" si="3"/>
        <v>0</v>
      </c>
      <c r="N124" s="1449">
        <f t="shared" si="4"/>
        <v>0</v>
      </c>
      <c r="O124" s="1452"/>
      <c r="P124" s="1383"/>
    </row>
    <row r="125" spans="1:16" ht="15.5" hidden="1" outlineLevel="1" x14ac:dyDescent="0.25">
      <c r="A125" s="1365">
        <v>10</v>
      </c>
      <c r="B125" s="1352" t="s">
        <v>1715</v>
      </c>
      <c r="C125" s="1455">
        <v>0</v>
      </c>
      <c r="D125" s="1384" t="s">
        <v>1546</v>
      </c>
      <c r="E125" s="1450">
        <v>0</v>
      </c>
      <c r="F125" s="1450">
        <v>0</v>
      </c>
      <c r="G125" s="1451">
        <v>0</v>
      </c>
      <c r="H125" s="1449">
        <f t="shared" si="2"/>
        <v>0</v>
      </c>
      <c r="I125" s="1449">
        <v>0</v>
      </c>
      <c r="J125" s="1449">
        <v>0</v>
      </c>
      <c r="K125" s="1449"/>
      <c r="L125" s="1449"/>
      <c r="M125" s="1449">
        <f t="shared" si="3"/>
        <v>0</v>
      </c>
      <c r="N125" s="1449">
        <f t="shared" si="4"/>
        <v>0</v>
      </c>
      <c r="O125" s="1452"/>
      <c r="P125" s="1383"/>
    </row>
    <row r="126" spans="1:16" ht="31" hidden="1" outlineLevel="1" x14ac:dyDescent="0.25">
      <c r="A126" s="1365">
        <v>0</v>
      </c>
      <c r="B126" s="1355" t="s">
        <v>1716</v>
      </c>
      <c r="C126" s="1455">
        <v>0</v>
      </c>
      <c r="D126" s="1384" t="s">
        <v>1546</v>
      </c>
      <c r="E126" s="1450">
        <v>0</v>
      </c>
      <c r="F126" s="1450">
        <v>0</v>
      </c>
      <c r="G126" s="1451">
        <v>0</v>
      </c>
      <c r="H126" s="1449">
        <f t="shared" si="2"/>
        <v>0</v>
      </c>
      <c r="I126" s="1449">
        <v>0</v>
      </c>
      <c r="J126" s="1449">
        <v>0</v>
      </c>
      <c r="K126" s="1449"/>
      <c r="L126" s="1449"/>
      <c r="M126" s="1449">
        <f t="shared" si="3"/>
        <v>0</v>
      </c>
      <c r="N126" s="1449">
        <f t="shared" si="4"/>
        <v>0</v>
      </c>
      <c r="O126" s="1452"/>
      <c r="P126" s="1383"/>
    </row>
    <row r="127" spans="1:16" ht="31" hidden="1" outlineLevel="1" x14ac:dyDescent="0.25">
      <c r="A127" s="1365">
        <v>0</v>
      </c>
      <c r="B127" s="1355" t="s">
        <v>1717</v>
      </c>
      <c r="C127" s="1455">
        <v>0</v>
      </c>
      <c r="D127" s="1384" t="s">
        <v>1546</v>
      </c>
      <c r="E127" s="1450">
        <v>0</v>
      </c>
      <c r="F127" s="1450">
        <v>0</v>
      </c>
      <c r="G127" s="1451">
        <v>0</v>
      </c>
      <c r="H127" s="1449">
        <f t="shared" si="2"/>
        <v>0</v>
      </c>
      <c r="I127" s="1449">
        <v>0</v>
      </c>
      <c r="J127" s="1449">
        <v>0</v>
      </c>
      <c r="K127" s="1449"/>
      <c r="L127" s="1449"/>
      <c r="M127" s="1449">
        <f t="shared" si="3"/>
        <v>0</v>
      </c>
      <c r="N127" s="1449">
        <f t="shared" si="4"/>
        <v>0</v>
      </c>
      <c r="O127" s="1452"/>
      <c r="P127" s="1383"/>
    </row>
    <row r="128" spans="1:16" ht="15.5" hidden="1" outlineLevel="1" x14ac:dyDescent="0.25">
      <c r="A128" s="1365">
        <v>11</v>
      </c>
      <c r="B128" s="1352" t="s">
        <v>1718</v>
      </c>
      <c r="C128" s="1455">
        <v>0</v>
      </c>
      <c r="D128" s="1384" t="s">
        <v>1546</v>
      </c>
      <c r="E128" s="1450">
        <v>0</v>
      </c>
      <c r="F128" s="1450">
        <v>0</v>
      </c>
      <c r="G128" s="1451">
        <v>0</v>
      </c>
      <c r="H128" s="1449">
        <f t="shared" si="2"/>
        <v>0</v>
      </c>
      <c r="I128" s="1449">
        <v>0</v>
      </c>
      <c r="J128" s="1449">
        <v>0</v>
      </c>
      <c r="K128" s="1449"/>
      <c r="L128" s="1449"/>
      <c r="M128" s="1449">
        <f t="shared" si="3"/>
        <v>0</v>
      </c>
      <c r="N128" s="1449">
        <f t="shared" si="4"/>
        <v>0</v>
      </c>
      <c r="O128" s="1452"/>
      <c r="P128" s="1383"/>
    </row>
    <row r="129" spans="1:16" ht="31" hidden="1" outlineLevel="1" x14ac:dyDescent="0.25">
      <c r="A129" s="1365">
        <v>0</v>
      </c>
      <c r="B129" s="1355" t="s">
        <v>1719</v>
      </c>
      <c r="C129" s="1455">
        <v>0</v>
      </c>
      <c r="D129" s="1384" t="s">
        <v>1546</v>
      </c>
      <c r="E129" s="1450">
        <v>0</v>
      </c>
      <c r="F129" s="1450">
        <v>0</v>
      </c>
      <c r="G129" s="1451">
        <v>0</v>
      </c>
      <c r="H129" s="1449">
        <f t="shared" si="2"/>
        <v>0</v>
      </c>
      <c r="I129" s="1449">
        <v>0</v>
      </c>
      <c r="J129" s="1449">
        <v>0</v>
      </c>
      <c r="K129" s="1449"/>
      <c r="L129" s="1449"/>
      <c r="M129" s="1449">
        <f t="shared" si="3"/>
        <v>0</v>
      </c>
      <c r="N129" s="1449">
        <f t="shared" si="4"/>
        <v>0</v>
      </c>
      <c r="O129" s="1452"/>
      <c r="P129" s="1383"/>
    </row>
    <row r="130" spans="1:16" ht="31" hidden="1" outlineLevel="1" x14ac:dyDescent="0.25">
      <c r="A130" s="1365">
        <v>12</v>
      </c>
      <c r="B130" s="1352" t="s">
        <v>1720</v>
      </c>
      <c r="C130" s="1455">
        <v>0</v>
      </c>
      <c r="D130" s="1384" t="s">
        <v>1546</v>
      </c>
      <c r="E130" s="1450">
        <v>0</v>
      </c>
      <c r="F130" s="1450">
        <v>0</v>
      </c>
      <c r="G130" s="1451">
        <v>0</v>
      </c>
      <c r="H130" s="1449">
        <f t="shared" si="2"/>
        <v>0</v>
      </c>
      <c r="I130" s="1449">
        <v>0</v>
      </c>
      <c r="J130" s="1449">
        <v>0</v>
      </c>
      <c r="K130" s="1449"/>
      <c r="L130" s="1449"/>
      <c r="M130" s="1449">
        <f t="shared" si="3"/>
        <v>0</v>
      </c>
      <c r="N130" s="1449">
        <f t="shared" si="4"/>
        <v>0</v>
      </c>
      <c r="O130" s="1452"/>
      <c r="P130" s="1383"/>
    </row>
    <row r="131" spans="1:16" ht="46.5" hidden="1" outlineLevel="1" x14ac:dyDescent="0.25">
      <c r="A131" s="1365">
        <v>0</v>
      </c>
      <c r="B131" s="1355" t="s">
        <v>1721</v>
      </c>
      <c r="C131" s="1455">
        <v>0</v>
      </c>
      <c r="D131" s="1384" t="s">
        <v>1546</v>
      </c>
      <c r="E131" s="1450">
        <v>0</v>
      </c>
      <c r="F131" s="1450">
        <v>0</v>
      </c>
      <c r="G131" s="1451">
        <v>0</v>
      </c>
      <c r="H131" s="1449">
        <f t="shared" si="2"/>
        <v>0</v>
      </c>
      <c r="I131" s="1449">
        <v>0</v>
      </c>
      <c r="J131" s="1449">
        <v>0</v>
      </c>
      <c r="K131" s="1449"/>
      <c r="L131" s="1449"/>
      <c r="M131" s="1449">
        <f t="shared" si="3"/>
        <v>0</v>
      </c>
      <c r="N131" s="1449">
        <f t="shared" si="4"/>
        <v>0</v>
      </c>
      <c r="O131" s="1452"/>
      <c r="P131" s="1383"/>
    </row>
    <row r="132" spans="1:16" ht="31" hidden="1" outlineLevel="1" x14ac:dyDescent="0.25">
      <c r="A132" s="1365">
        <v>0</v>
      </c>
      <c r="B132" s="1355" t="s">
        <v>1722</v>
      </c>
      <c r="C132" s="1455">
        <v>0</v>
      </c>
      <c r="D132" s="1384" t="s">
        <v>1546</v>
      </c>
      <c r="E132" s="1450">
        <v>0</v>
      </c>
      <c r="F132" s="1450">
        <v>0</v>
      </c>
      <c r="G132" s="1451">
        <v>0</v>
      </c>
      <c r="H132" s="1449">
        <f t="shared" si="2"/>
        <v>0</v>
      </c>
      <c r="I132" s="1449">
        <v>0</v>
      </c>
      <c r="J132" s="1449">
        <v>0</v>
      </c>
      <c r="K132" s="1449"/>
      <c r="L132" s="1449"/>
      <c r="M132" s="1449">
        <f t="shared" si="3"/>
        <v>0</v>
      </c>
      <c r="N132" s="1449">
        <f t="shared" si="4"/>
        <v>0</v>
      </c>
      <c r="O132" s="1452"/>
      <c r="P132" s="1383"/>
    </row>
    <row r="133" spans="1:16" ht="31" hidden="1" outlineLevel="1" x14ac:dyDescent="0.25">
      <c r="A133" s="1365">
        <v>0</v>
      </c>
      <c r="B133" s="1355" t="s">
        <v>1723</v>
      </c>
      <c r="C133" s="1455">
        <v>0</v>
      </c>
      <c r="D133" s="1384" t="s">
        <v>1546</v>
      </c>
      <c r="E133" s="1450">
        <v>0</v>
      </c>
      <c r="F133" s="1450">
        <v>0</v>
      </c>
      <c r="G133" s="1451">
        <v>0</v>
      </c>
      <c r="H133" s="1449">
        <f t="shared" si="2"/>
        <v>0</v>
      </c>
      <c r="I133" s="1449">
        <v>0</v>
      </c>
      <c r="J133" s="1449">
        <v>0</v>
      </c>
      <c r="K133" s="1449"/>
      <c r="L133" s="1449"/>
      <c r="M133" s="1449">
        <f t="shared" si="3"/>
        <v>0</v>
      </c>
      <c r="N133" s="1449">
        <f t="shared" si="4"/>
        <v>0</v>
      </c>
      <c r="O133" s="1452"/>
      <c r="P133" s="1383"/>
    </row>
    <row r="134" spans="1:16" ht="46.5" hidden="1" outlineLevel="1" x14ac:dyDescent="0.25">
      <c r="A134" s="1365">
        <v>13</v>
      </c>
      <c r="B134" s="1352" t="s">
        <v>1724</v>
      </c>
      <c r="C134" s="1455">
        <v>0</v>
      </c>
      <c r="D134" s="1384" t="s">
        <v>1546</v>
      </c>
      <c r="E134" s="1450">
        <v>0</v>
      </c>
      <c r="F134" s="1450">
        <v>0</v>
      </c>
      <c r="G134" s="1451">
        <v>0</v>
      </c>
      <c r="H134" s="1449">
        <f t="shared" si="2"/>
        <v>0</v>
      </c>
      <c r="I134" s="1449">
        <v>0</v>
      </c>
      <c r="J134" s="1449">
        <v>0</v>
      </c>
      <c r="K134" s="1449"/>
      <c r="L134" s="1449"/>
      <c r="M134" s="1449">
        <f t="shared" si="3"/>
        <v>0</v>
      </c>
      <c r="N134" s="1449">
        <f t="shared" si="4"/>
        <v>0</v>
      </c>
      <c r="O134" s="1452"/>
      <c r="P134" s="1383"/>
    </row>
    <row r="135" spans="1:16" ht="31" hidden="1" outlineLevel="1" x14ac:dyDescent="0.25">
      <c r="A135" s="1365">
        <v>0</v>
      </c>
      <c r="B135" s="1355" t="s">
        <v>1725</v>
      </c>
      <c r="C135" s="1455">
        <v>0</v>
      </c>
      <c r="D135" s="1384" t="s">
        <v>1546</v>
      </c>
      <c r="E135" s="1450">
        <v>0</v>
      </c>
      <c r="F135" s="1450">
        <v>0</v>
      </c>
      <c r="G135" s="1451">
        <v>0</v>
      </c>
      <c r="H135" s="1449">
        <f t="shared" si="2"/>
        <v>0</v>
      </c>
      <c r="I135" s="1449">
        <v>0</v>
      </c>
      <c r="J135" s="1449">
        <v>0</v>
      </c>
      <c r="K135" s="1449"/>
      <c r="L135" s="1449"/>
      <c r="M135" s="1449">
        <f t="shared" si="3"/>
        <v>0</v>
      </c>
      <c r="N135" s="1449">
        <f t="shared" si="4"/>
        <v>0</v>
      </c>
      <c r="O135" s="1452"/>
      <c r="P135" s="1383"/>
    </row>
    <row r="136" spans="1:16" ht="15.5" hidden="1" outlineLevel="1" x14ac:dyDescent="0.25">
      <c r="A136" s="1365">
        <v>0</v>
      </c>
      <c r="B136" s="1355" t="s">
        <v>1726</v>
      </c>
      <c r="C136" s="1455">
        <v>0</v>
      </c>
      <c r="D136" s="1384" t="s">
        <v>1546</v>
      </c>
      <c r="E136" s="1450">
        <v>0</v>
      </c>
      <c r="F136" s="1450">
        <v>0</v>
      </c>
      <c r="G136" s="1451">
        <v>0</v>
      </c>
      <c r="H136" s="1449">
        <f t="shared" si="2"/>
        <v>0</v>
      </c>
      <c r="I136" s="1449">
        <v>0</v>
      </c>
      <c r="J136" s="1449">
        <v>0</v>
      </c>
      <c r="K136" s="1449"/>
      <c r="L136" s="1449"/>
      <c r="M136" s="1449">
        <f t="shared" si="3"/>
        <v>0</v>
      </c>
      <c r="N136" s="1449">
        <f t="shared" si="4"/>
        <v>0</v>
      </c>
      <c r="O136" s="1452"/>
      <c r="P136" s="1383"/>
    </row>
    <row r="137" spans="1:16" ht="31" hidden="1" outlineLevel="1" x14ac:dyDescent="0.25">
      <c r="A137" s="1365">
        <v>0</v>
      </c>
      <c r="B137" s="1355" t="s">
        <v>1727</v>
      </c>
      <c r="C137" s="1455">
        <v>0</v>
      </c>
      <c r="D137" s="1384" t="s">
        <v>1546</v>
      </c>
      <c r="E137" s="1450">
        <v>0</v>
      </c>
      <c r="F137" s="1450">
        <v>0</v>
      </c>
      <c r="G137" s="1451">
        <v>0</v>
      </c>
      <c r="H137" s="1449">
        <f t="shared" si="2"/>
        <v>0</v>
      </c>
      <c r="I137" s="1449">
        <v>0</v>
      </c>
      <c r="J137" s="1449">
        <v>0</v>
      </c>
      <c r="K137" s="1449"/>
      <c r="L137" s="1449"/>
      <c r="M137" s="1449">
        <f t="shared" si="3"/>
        <v>0</v>
      </c>
      <c r="N137" s="1449">
        <f t="shared" si="4"/>
        <v>0</v>
      </c>
      <c r="O137" s="1452"/>
      <c r="P137" s="1383"/>
    </row>
    <row r="138" spans="1:16" ht="31" hidden="1" outlineLevel="1" x14ac:dyDescent="0.25">
      <c r="A138" s="1365">
        <v>0</v>
      </c>
      <c r="B138" s="1355" t="s">
        <v>1728</v>
      </c>
      <c r="C138" s="1455">
        <v>0</v>
      </c>
      <c r="D138" s="1384" t="s">
        <v>1546</v>
      </c>
      <c r="E138" s="1450">
        <v>0</v>
      </c>
      <c r="F138" s="1450">
        <v>0</v>
      </c>
      <c r="G138" s="1451">
        <v>0</v>
      </c>
      <c r="H138" s="1449">
        <f t="shared" si="2"/>
        <v>0</v>
      </c>
      <c r="I138" s="1449">
        <v>0</v>
      </c>
      <c r="J138" s="1449">
        <v>0</v>
      </c>
      <c r="K138" s="1449"/>
      <c r="L138" s="1449"/>
      <c r="M138" s="1449">
        <f t="shared" si="3"/>
        <v>0</v>
      </c>
      <c r="N138" s="1449">
        <f t="shared" si="4"/>
        <v>0</v>
      </c>
      <c r="O138" s="1452"/>
      <c r="P138" s="1383"/>
    </row>
    <row r="139" spans="1:16" ht="46.5" hidden="1" outlineLevel="1" x14ac:dyDescent="0.25">
      <c r="A139" s="1365">
        <v>14</v>
      </c>
      <c r="B139" s="1352" t="s">
        <v>1729</v>
      </c>
      <c r="C139" s="1455">
        <v>0</v>
      </c>
      <c r="D139" s="1384" t="s">
        <v>1546</v>
      </c>
      <c r="E139" s="1450">
        <v>0</v>
      </c>
      <c r="F139" s="1450">
        <v>0</v>
      </c>
      <c r="G139" s="1451">
        <v>0</v>
      </c>
      <c r="H139" s="1449">
        <f t="shared" si="2"/>
        <v>0</v>
      </c>
      <c r="I139" s="1449">
        <v>0</v>
      </c>
      <c r="J139" s="1449">
        <v>0</v>
      </c>
      <c r="K139" s="1449"/>
      <c r="L139" s="1449"/>
      <c r="M139" s="1449">
        <f t="shared" si="3"/>
        <v>0</v>
      </c>
      <c r="N139" s="1449">
        <f t="shared" si="4"/>
        <v>0</v>
      </c>
      <c r="O139" s="1452"/>
      <c r="P139" s="1383"/>
    </row>
    <row r="140" spans="1:16" ht="15.5" hidden="1" outlineLevel="1" x14ac:dyDescent="0.25">
      <c r="A140" s="1365">
        <v>0</v>
      </c>
      <c r="B140" s="1355" t="s">
        <v>1730</v>
      </c>
      <c r="C140" s="1455">
        <v>0</v>
      </c>
      <c r="D140" s="1384" t="s">
        <v>1546</v>
      </c>
      <c r="E140" s="1450">
        <v>0</v>
      </c>
      <c r="F140" s="1450">
        <v>0</v>
      </c>
      <c r="G140" s="1451">
        <v>0</v>
      </c>
      <c r="H140" s="1449">
        <f t="shared" si="2"/>
        <v>0</v>
      </c>
      <c r="I140" s="1449">
        <v>0</v>
      </c>
      <c r="J140" s="1449">
        <v>0</v>
      </c>
      <c r="K140" s="1449"/>
      <c r="L140" s="1449"/>
      <c r="M140" s="1449">
        <f t="shared" si="3"/>
        <v>0</v>
      </c>
      <c r="N140" s="1449">
        <f t="shared" si="4"/>
        <v>0</v>
      </c>
      <c r="O140" s="1452"/>
      <c r="P140" s="1383"/>
    </row>
    <row r="141" spans="1:16" ht="31" hidden="1" outlineLevel="1" x14ac:dyDescent="0.25">
      <c r="A141" s="1365">
        <v>0</v>
      </c>
      <c r="B141" s="1355" t="s">
        <v>1731</v>
      </c>
      <c r="C141" s="1455">
        <v>0</v>
      </c>
      <c r="D141" s="1384" t="s">
        <v>1546</v>
      </c>
      <c r="E141" s="1450">
        <v>0</v>
      </c>
      <c r="F141" s="1450">
        <v>0</v>
      </c>
      <c r="G141" s="1451">
        <v>0</v>
      </c>
      <c r="H141" s="1449">
        <f t="shared" si="2"/>
        <v>0</v>
      </c>
      <c r="I141" s="1449">
        <v>0</v>
      </c>
      <c r="J141" s="1449">
        <v>0</v>
      </c>
      <c r="K141" s="1449"/>
      <c r="L141" s="1449"/>
      <c r="M141" s="1449">
        <f t="shared" si="3"/>
        <v>0</v>
      </c>
      <c r="N141" s="1449">
        <f t="shared" si="4"/>
        <v>0</v>
      </c>
      <c r="O141" s="1452"/>
      <c r="P141" s="1383"/>
    </row>
    <row r="142" spans="1:16" ht="31" hidden="1" outlineLevel="1" x14ac:dyDescent="0.25">
      <c r="A142" s="1365">
        <v>15</v>
      </c>
      <c r="B142" s="1352" t="s">
        <v>1732</v>
      </c>
      <c r="C142" s="1455">
        <v>0</v>
      </c>
      <c r="D142" s="1384" t="s">
        <v>1546</v>
      </c>
      <c r="E142" s="1450">
        <v>0</v>
      </c>
      <c r="F142" s="1450">
        <v>0</v>
      </c>
      <c r="G142" s="1451">
        <v>0</v>
      </c>
      <c r="H142" s="1449">
        <f t="shared" si="2"/>
        <v>0</v>
      </c>
      <c r="I142" s="1449">
        <v>0</v>
      </c>
      <c r="J142" s="1449">
        <v>0</v>
      </c>
      <c r="K142" s="1449"/>
      <c r="L142" s="1449"/>
      <c r="M142" s="1449">
        <f t="shared" si="3"/>
        <v>0</v>
      </c>
      <c r="N142" s="1449">
        <f t="shared" si="4"/>
        <v>0</v>
      </c>
      <c r="O142" s="1452"/>
      <c r="P142" s="1383"/>
    </row>
    <row r="143" spans="1:16" ht="15.5" hidden="1" outlineLevel="1" x14ac:dyDescent="0.25">
      <c r="A143" s="1365">
        <v>0</v>
      </c>
      <c r="B143" s="1355" t="s">
        <v>1733</v>
      </c>
      <c r="C143" s="1455">
        <v>0</v>
      </c>
      <c r="D143" s="1384" t="s">
        <v>1546</v>
      </c>
      <c r="E143" s="1450">
        <v>0</v>
      </c>
      <c r="F143" s="1450">
        <v>0</v>
      </c>
      <c r="G143" s="1451">
        <v>0</v>
      </c>
      <c r="H143" s="1449">
        <f t="shared" si="2"/>
        <v>0</v>
      </c>
      <c r="I143" s="1449">
        <v>0</v>
      </c>
      <c r="J143" s="1449">
        <v>0</v>
      </c>
      <c r="K143" s="1449"/>
      <c r="L143" s="1449"/>
      <c r="M143" s="1449">
        <f t="shared" si="3"/>
        <v>0</v>
      </c>
      <c r="N143" s="1449">
        <f t="shared" si="4"/>
        <v>0</v>
      </c>
      <c r="O143" s="1452"/>
      <c r="P143" s="1383"/>
    </row>
    <row r="144" spans="1:16" ht="31" hidden="1" outlineLevel="1" x14ac:dyDescent="0.25">
      <c r="A144" s="1365">
        <v>0</v>
      </c>
      <c r="B144" s="1355" t="s">
        <v>1735</v>
      </c>
      <c r="C144" s="1455">
        <v>0</v>
      </c>
      <c r="D144" s="1384" t="s">
        <v>1546</v>
      </c>
      <c r="E144" s="1450">
        <v>0</v>
      </c>
      <c r="F144" s="1450">
        <v>0</v>
      </c>
      <c r="G144" s="1451">
        <v>0</v>
      </c>
      <c r="H144" s="1449">
        <f t="shared" si="2"/>
        <v>0</v>
      </c>
      <c r="I144" s="1449">
        <v>0</v>
      </c>
      <c r="J144" s="1449">
        <v>0</v>
      </c>
      <c r="K144" s="1449"/>
      <c r="L144" s="1449"/>
      <c r="M144" s="1449">
        <f t="shared" si="3"/>
        <v>0</v>
      </c>
      <c r="N144" s="1449">
        <f t="shared" si="4"/>
        <v>0</v>
      </c>
      <c r="O144" s="1452"/>
      <c r="P144" s="1383"/>
    </row>
    <row r="145" spans="1:16" ht="15.5" hidden="1" outlineLevel="1" x14ac:dyDescent="0.25">
      <c r="A145" s="1365">
        <v>16</v>
      </c>
      <c r="B145" s="1352" t="s">
        <v>1736</v>
      </c>
      <c r="C145" s="1455">
        <v>0</v>
      </c>
      <c r="D145" s="1384" t="s">
        <v>1546</v>
      </c>
      <c r="E145" s="1450">
        <v>0</v>
      </c>
      <c r="F145" s="1450">
        <v>0</v>
      </c>
      <c r="G145" s="1451">
        <v>0</v>
      </c>
      <c r="H145" s="1449">
        <f t="shared" si="2"/>
        <v>0</v>
      </c>
      <c r="I145" s="1449">
        <v>0</v>
      </c>
      <c r="J145" s="1449">
        <v>0</v>
      </c>
      <c r="K145" s="1449"/>
      <c r="L145" s="1449"/>
      <c r="M145" s="1449">
        <f t="shared" si="3"/>
        <v>0</v>
      </c>
      <c r="N145" s="1449">
        <f t="shared" si="4"/>
        <v>0</v>
      </c>
      <c r="O145" s="1452"/>
      <c r="P145" s="1383"/>
    </row>
    <row r="146" spans="1:16" ht="31" hidden="1" outlineLevel="1" x14ac:dyDescent="0.25">
      <c r="A146" s="1365">
        <v>0</v>
      </c>
      <c r="B146" s="1355" t="s">
        <v>1737</v>
      </c>
      <c r="C146" s="1455">
        <v>0</v>
      </c>
      <c r="D146" s="1384" t="s">
        <v>1546</v>
      </c>
      <c r="E146" s="1450">
        <v>0</v>
      </c>
      <c r="F146" s="1450">
        <v>0</v>
      </c>
      <c r="G146" s="1451">
        <v>0</v>
      </c>
      <c r="H146" s="1449">
        <f t="shared" si="2"/>
        <v>0</v>
      </c>
      <c r="I146" s="1449">
        <v>0</v>
      </c>
      <c r="J146" s="1449">
        <v>0</v>
      </c>
      <c r="K146" s="1449"/>
      <c r="L146" s="1449"/>
      <c r="M146" s="1449">
        <f t="shared" si="3"/>
        <v>0</v>
      </c>
      <c r="N146" s="1449">
        <f t="shared" si="4"/>
        <v>0</v>
      </c>
      <c r="O146" s="1452"/>
      <c r="P146" s="1383"/>
    </row>
    <row r="147" spans="1:16" ht="46.5" hidden="1" outlineLevel="1" x14ac:dyDescent="0.25">
      <c r="A147" s="1365">
        <v>17</v>
      </c>
      <c r="B147" s="1352" t="s">
        <v>1738</v>
      </c>
      <c r="C147" s="1455">
        <v>0</v>
      </c>
      <c r="D147" s="1384" t="s">
        <v>1546</v>
      </c>
      <c r="E147" s="1450">
        <v>0</v>
      </c>
      <c r="F147" s="1450">
        <v>0</v>
      </c>
      <c r="G147" s="1451">
        <v>0</v>
      </c>
      <c r="H147" s="1449">
        <f t="shared" si="2"/>
        <v>0</v>
      </c>
      <c r="I147" s="1449">
        <v>0</v>
      </c>
      <c r="J147" s="1449">
        <v>0</v>
      </c>
      <c r="K147" s="1449"/>
      <c r="L147" s="1449"/>
      <c r="M147" s="1449">
        <f t="shared" si="3"/>
        <v>0</v>
      </c>
      <c r="N147" s="1449">
        <f t="shared" si="4"/>
        <v>0</v>
      </c>
      <c r="O147" s="1452"/>
      <c r="P147" s="1383"/>
    </row>
    <row r="148" spans="1:16" ht="31" hidden="1" outlineLevel="1" x14ac:dyDescent="0.25">
      <c r="A148" s="1365">
        <v>0</v>
      </c>
      <c r="B148" s="1355" t="s">
        <v>1739</v>
      </c>
      <c r="C148" s="1455">
        <v>0</v>
      </c>
      <c r="D148" s="1384" t="s">
        <v>1546</v>
      </c>
      <c r="E148" s="1450">
        <v>0</v>
      </c>
      <c r="F148" s="1450">
        <v>0</v>
      </c>
      <c r="G148" s="1451">
        <v>0</v>
      </c>
      <c r="H148" s="1449">
        <f t="shared" si="2"/>
        <v>0</v>
      </c>
      <c r="I148" s="1449">
        <v>0</v>
      </c>
      <c r="J148" s="1449">
        <v>0</v>
      </c>
      <c r="K148" s="1449"/>
      <c r="L148" s="1449"/>
      <c r="M148" s="1449">
        <f t="shared" si="3"/>
        <v>0</v>
      </c>
      <c r="N148" s="1449">
        <f t="shared" si="4"/>
        <v>0</v>
      </c>
      <c r="O148" s="1452"/>
      <c r="P148" s="1383"/>
    </row>
    <row r="149" spans="1:16" ht="31" hidden="1" outlineLevel="1" x14ac:dyDescent="0.25">
      <c r="A149" s="1365">
        <v>0</v>
      </c>
      <c r="B149" s="1355" t="s">
        <v>1740</v>
      </c>
      <c r="C149" s="1455">
        <v>0</v>
      </c>
      <c r="D149" s="1384" t="s">
        <v>1546</v>
      </c>
      <c r="E149" s="1450">
        <v>0</v>
      </c>
      <c r="F149" s="1450">
        <v>0</v>
      </c>
      <c r="G149" s="1451">
        <v>0</v>
      </c>
      <c r="H149" s="1449">
        <f t="shared" si="2"/>
        <v>0</v>
      </c>
      <c r="I149" s="1449">
        <v>0</v>
      </c>
      <c r="J149" s="1449">
        <v>0</v>
      </c>
      <c r="K149" s="1449"/>
      <c r="L149" s="1449"/>
      <c r="M149" s="1449">
        <f t="shared" si="3"/>
        <v>0</v>
      </c>
      <c r="N149" s="1449">
        <f t="shared" si="4"/>
        <v>0</v>
      </c>
      <c r="O149" s="1452"/>
      <c r="P149" s="1383"/>
    </row>
    <row r="150" spans="1:16" ht="15.5" hidden="1" outlineLevel="1" x14ac:dyDescent="0.25">
      <c r="A150" s="1365">
        <v>0</v>
      </c>
      <c r="B150" s="1355" t="s">
        <v>1741</v>
      </c>
      <c r="C150" s="1455">
        <v>0</v>
      </c>
      <c r="D150" s="1384" t="s">
        <v>1546</v>
      </c>
      <c r="E150" s="1450">
        <v>0</v>
      </c>
      <c r="F150" s="1450">
        <v>0</v>
      </c>
      <c r="G150" s="1451">
        <v>0</v>
      </c>
      <c r="H150" s="1449">
        <f t="shared" si="2"/>
        <v>0</v>
      </c>
      <c r="I150" s="1449">
        <v>0</v>
      </c>
      <c r="J150" s="1449">
        <v>0</v>
      </c>
      <c r="K150" s="1449"/>
      <c r="L150" s="1449"/>
      <c r="M150" s="1449">
        <f t="shared" si="3"/>
        <v>0</v>
      </c>
      <c r="N150" s="1449">
        <f t="shared" si="4"/>
        <v>0</v>
      </c>
      <c r="O150" s="1452"/>
      <c r="P150" s="1383"/>
    </row>
    <row r="151" spans="1:16" ht="46.5" hidden="1" outlineLevel="1" x14ac:dyDescent="0.25">
      <c r="A151" s="1365">
        <v>18</v>
      </c>
      <c r="B151" s="1352" t="s">
        <v>1742</v>
      </c>
      <c r="C151" s="1455">
        <v>0</v>
      </c>
      <c r="D151" s="1384" t="s">
        <v>1546</v>
      </c>
      <c r="E151" s="1450">
        <v>0</v>
      </c>
      <c r="F151" s="1450">
        <v>0</v>
      </c>
      <c r="G151" s="1451">
        <v>0</v>
      </c>
      <c r="H151" s="1449">
        <f t="shared" si="2"/>
        <v>0</v>
      </c>
      <c r="I151" s="1449">
        <v>0</v>
      </c>
      <c r="J151" s="1449">
        <v>0</v>
      </c>
      <c r="K151" s="1449"/>
      <c r="L151" s="1449"/>
      <c r="M151" s="1449">
        <f t="shared" si="3"/>
        <v>0</v>
      </c>
      <c r="N151" s="1449">
        <f t="shared" si="4"/>
        <v>0</v>
      </c>
      <c r="O151" s="1452"/>
      <c r="P151" s="1383"/>
    </row>
    <row r="152" spans="1:16" ht="15.5" hidden="1" outlineLevel="1" x14ac:dyDescent="0.25">
      <c r="A152" s="1365">
        <v>0</v>
      </c>
      <c r="B152" s="1355" t="s">
        <v>1743</v>
      </c>
      <c r="C152" s="1455">
        <v>0</v>
      </c>
      <c r="D152" s="1384" t="s">
        <v>1546</v>
      </c>
      <c r="E152" s="1450">
        <v>0</v>
      </c>
      <c r="F152" s="1450">
        <v>0</v>
      </c>
      <c r="G152" s="1451">
        <v>0</v>
      </c>
      <c r="H152" s="1449">
        <f t="shared" si="2"/>
        <v>0</v>
      </c>
      <c r="I152" s="1449">
        <v>0</v>
      </c>
      <c r="J152" s="1449">
        <v>0</v>
      </c>
      <c r="K152" s="1449"/>
      <c r="L152" s="1449"/>
      <c r="M152" s="1449">
        <f t="shared" si="3"/>
        <v>0</v>
      </c>
      <c r="N152" s="1449">
        <f t="shared" si="4"/>
        <v>0</v>
      </c>
      <c r="O152" s="1452"/>
      <c r="P152" s="1383"/>
    </row>
    <row r="153" spans="1:16" ht="15.5" hidden="1" outlineLevel="1" x14ac:dyDescent="0.25">
      <c r="A153" s="1365">
        <v>0</v>
      </c>
      <c r="B153" s="1355" t="s">
        <v>1744</v>
      </c>
      <c r="C153" s="1455">
        <v>0</v>
      </c>
      <c r="D153" s="1384" t="s">
        <v>1546</v>
      </c>
      <c r="E153" s="1450">
        <v>0</v>
      </c>
      <c r="F153" s="1450">
        <v>0</v>
      </c>
      <c r="G153" s="1451">
        <v>0</v>
      </c>
      <c r="H153" s="1449">
        <f t="shared" si="2"/>
        <v>0</v>
      </c>
      <c r="I153" s="1449">
        <v>0</v>
      </c>
      <c r="J153" s="1449">
        <v>0</v>
      </c>
      <c r="K153" s="1449"/>
      <c r="L153" s="1449"/>
      <c r="M153" s="1449">
        <f t="shared" si="3"/>
        <v>0</v>
      </c>
      <c r="N153" s="1449">
        <f t="shared" si="4"/>
        <v>0</v>
      </c>
      <c r="O153" s="1452"/>
      <c r="P153" s="1383"/>
    </row>
    <row r="154" spans="1:16" ht="31" hidden="1" outlineLevel="1" x14ac:dyDescent="0.25">
      <c r="A154" s="1365">
        <v>19</v>
      </c>
      <c r="B154" s="1352" t="s">
        <v>1745</v>
      </c>
      <c r="C154" s="1455">
        <v>0</v>
      </c>
      <c r="D154" s="1384" t="s">
        <v>1546</v>
      </c>
      <c r="E154" s="1450">
        <v>0</v>
      </c>
      <c r="F154" s="1450">
        <v>0</v>
      </c>
      <c r="G154" s="1451">
        <v>0</v>
      </c>
      <c r="H154" s="1449">
        <f t="shared" si="2"/>
        <v>0</v>
      </c>
      <c r="I154" s="1449">
        <v>0</v>
      </c>
      <c r="J154" s="1449">
        <v>0</v>
      </c>
      <c r="K154" s="1449"/>
      <c r="L154" s="1449"/>
      <c r="M154" s="1449">
        <f t="shared" si="3"/>
        <v>0</v>
      </c>
      <c r="N154" s="1449">
        <f t="shared" si="4"/>
        <v>0</v>
      </c>
      <c r="O154" s="1452"/>
      <c r="P154" s="1383"/>
    </row>
    <row r="155" spans="1:16" ht="31" hidden="1" outlineLevel="1" x14ac:dyDescent="0.25">
      <c r="A155" s="1365">
        <v>0</v>
      </c>
      <c r="B155" s="1355" t="s">
        <v>1746</v>
      </c>
      <c r="C155" s="1455">
        <v>0</v>
      </c>
      <c r="D155" s="1384" t="s">
        <v>1546</v>
      </c>
      <c r="E155" s="1450">
        <v>0</v>
      </c>
      <c r="F155" s="1450">
        <v>0</v>
      </c>
      <c r="G155" s="1451">
        <v>0</v>
      </c>
      <c r="H155" s="1449">
        <f t="shared" si="2"/>
        <v>0</v>
      </c>
      <c r="I155" s="1449">
        <v>0</v>
      </c>
      <c r="J155" s="1449">
        <v>0</v>
      </c>
      <c r="K155" s="1449"/>
      <c r="L155" s="1449"/>
      <c r="M155" s="1449">
        <f t="shared" si="3"/>
        <v>0</v>
      </c>
      <c r="N155" s="1449">
        <f t="shared" si="4"/>
        <v>0</v>
      </c>
      <c r="O155" s="1452"/>
      <c r="P155" s="1383"/>
    </row>
    <row r="156" spans="1:16" ht="31" hidden="1" outlineLevel="1" x14ac:dyDescent="0.25">
      <c r="A156" s="1365">
        <v>20</v>
      </c>
      <c r="B156" s="1352" t="s">
        <v>1747</v>
      </c>
      <c r="C156" s="1455">
        <v>0</v>
      </c>
      <c r="D156" s="1384" t="s">
        <v>1546</v>
      </c>
      <c r="E156" s="1450">
        <v>0</v>
      </c>
      <c r="F156" s="1450">
        <v>0</v>
      </c>
      <c r="G156" s="1451">
        <v>0</v>
      </c>
      <c r="H156" s="1449">
        <f t="shared" si="2"/>
        <v>0</v>
      </c>
      <c r="I156" s="1449">
        <v>0</v>
      </c>
      <c r="J156" s="1449">
        <v>0</v>
      </c>
      <c r="K156" s="1449"/>
      <c r="L156" s="1449"/>
      <c r="M156" s="1449">
        <f t="shared" si="3"/>
        <v>0</v>
      </c>
      <c r="N156" s="1449">
        <f t="shared" si="4"/>
        <v>0</v>
      </c>
      <c r="O156" s="1452"/>
      <c r="P156" s="1383"/>
    </row>
    <row r="157" spans="1:16" ht="31" hidden="1" outlineLevel="1" x14ac:dyDescent="0.25">
      <c r="A157" s="1365">
        <v>0</v>
      </c>
      <c r="B157" s="1355" t="s">
        <v>1748</v>
      </c>
      <c r="C157" s="1455">
        <v>0</v>
      </c>
      <c r="D157" s="1384" t="s">
        <v>1546</v>
      </c>
      <c r="E157" s="1450">
        <v>0</v>
      </c>
      <c r="F157" s="1450">
        <v>0</v>
      </c>
      <c r="G157" s="1451">
        <v>0</v>
      </c>
      <c r="H157" s="1449">
        <f t="shared" si="2"/>
        <v>0</v>
      </c>
      <c r="I157" s="1449">
        <v>0</v>
      </c>
      <c r="J157" s="1449">
        <v>0</v>
      </c>
      <c r="K157" s="1449"/>
      <c r="L157" s="1449"/>
      <c r="M157" s="1449">
        <f t="shared" si="3"/>
        <v>0</v>
      </c>
      <c r="N157" s="1449">
        <f t="shared" si="4"/>
        <v>0</v>
      </c>
      <c r="O157" s="1452"/>
      <c r="P157" s="1383"/>
    </row>
    <row r="158" spans="1:16" ht="46.5" hidden="1" outlineLevel="1" x14ac:dyDescent="0.25">
      <c r="A158" s="1365">
        <v>21</v>
      </c>
      <c r="B158" s="1352" t="s">
        <v>1749</v>
      </c>
      <c r="C158" s="1455">
        <v>0</v>
      </c>
      <c r="D158" s="1384" t="s">
        <v>1546</v>
      </c>
      <c r="E158" s="1450">
        <v>0</v>
      </c>
      <c r="F158" s="1450">
        <v>0</v>
      </c>
      <c r="G158" s="1451">
        <v>0</v>
      </c>
      <c r="H158" s="1449">
        <f t="shared" si="2"/>
        <v>0</v>
      </c>
      <c r="I158" s="1449">
        <v>0</v>
      </c>
      <c r="J158" s="1449">
        <v>0</v>
      </c>
      <c r="K158" s="1449"/>
      <c r="L158" s="1449"/>
      <c r="M158" s="1449">
        <f t="shared" si="3"/>
        <v>0</v>
      </c>
      <c r="N158" s="1449">
        <f t="shared" si="4"/>
        <v>0</v>
      </c>
      <c r="O158" s="1452"/>
      <c r="P158" s="1383"/>
    </row>
    <row r="159" spans="1:16" ht="46.5" hidden="1" outlineLevel="1" x14ac:dyDescent="0.25">
      <c r="A159" s="1365">
        <v>0</v>
      </c>
      <c r="B159" s="1355" t="s">
        <v>1750</v>
      </c>
      <c r="C159" s="1455">
        <v>0</v>
      </c>
      <c r="D159" s="1384" t="s">
        <v>1546</v>
      </c>
      <c r="E159" s="1450">
        <v>0</v>
      </c>
      <c r="F159" s="1450">
        <v>0</v>
      </c>
      <c r="G159" s="1451">
        <v>0</v>
      </c>
      <c r="H159" s="1449">
        <f t="shared" si="2"/>
        <v>0</v>
      </c>
      <c r="I159" s="1449">
        <v>0</v>
      </c>
      <c r="J159" s="1449">
        <v>0</v>
      </c>
      <c r="K159" s="1449"/>
      <c r="L159" s="1449"/>
      <c r="M159" s="1449">
        <f t="shared" si="3"/>
        <v>0</v>
      </c>
      <c r="N159" s="1449">
        <f t="shared" si="4"/>
        <v>0</v>
      </c>
      <c r="O159" s="1452"/>
      <c r="P159" s="1383"/>
    </row>
    <row r="160" spans="1:16" ht="15.5" hidden="1" outlineLevel="1" x14ac:dyDescent="0.25">
      <c r="A160" s="1365">
        <v>0</v>
      </c>
      <c r="B160" s="1355" t="s">
        <v>1751</v>
      </c>
      <c r="C160" s="1455">
        <v>0</v>
      </c>
      <c r="D160" s="1384" t="s">
        <v>1546</v>
      </c>
      <c r="E160" s="1450">
        <v>0</v>
      </c>
      <c r="F160" s="1450">
        <v>0</v>
      </c>
      <c r="G160" s="1451">
        <v>0</v>
      </c>
      <c r="H160" s="1449">
        <f t="shared" si="2"/>
        <v>0</v>
      </c>
      <c r="I160" s="1449">
        <v>0</v>
      </c>
      <c r="J160" s="1449">
        <v>0</v>
      </c>
      <c r="K160" s="1449"/>
      <c r="L160" s="1449"/>
      <c r="M160" s="1449">
        <f t="shared" si="3"/>
        <v>0</v>
      </c>
      <c r="N160" s="1449">
        <f t="shared" si="4"/>
        <v>0</v>
      </c>
      <c r="O160" s="1452"/>
      <c r="P160" s="1383"/>
    </row>
    <row r="161" spans="1:16" ht="31" hidden="1" outlineLevel="1" x14ac:dyDescent="0.25">
      <c r="A161" s="1365">
        <v>0</v>
      </c>
      <c r="B161" s="1355" t="s">
        <v>1752</v>
      </c>
      <c r="C161" s="1455">
        <v>0</v>
      </c>
      <c r="D161" s="1384" t="s">
        <v>1546</v>
      </c>
      <c r="E161" s="1450">
        <v>0</v>
      </c>
      <c r="F161" s="1450">
        <v>0</v>
      </c>
      <c r="G161" s="1451">
        <v>0</v>
      </c>
      <c r="H161" s="1449">
        <f t="shared" si="2"/>
        <v>0</v>
      </c>
      <c r="I161" s="1449">
        <v>0</v>
      </c>
      <c r="J161" s="1449">
        <v>0</v>
      </c>
      <c r="K161" s="1449"/>
      <c r="L161" s="1449"/>
      <c r="M161" s="1449">
        <f t="shared" si="3"/>
        <v>0</v>
      </c>
      <c r="N161" s="1449">
        <f t="shared" si="4"/>
        <v>0</v>
      </c>
      <c r="O161" s="1452"/>
      <c r="P161" s="1383"/>
    </row>
    <row r="162" spans="1:16" ht="31" hidden="1" outlineLevel="1" x14ac:dyDescent="0.25">
      <c r="A162" s="1365">
        <v>22</v>
      </c>
      <c r="B162" s="1352" t="s">
        <v>1753</v>
      </c>
      <c r="C162" s="1455">
        <v>0</v>
      </c>
      <c r="D162" s="1384" t="s">
        <v>1546</v>
      </c>
      <c r="E162" s="1450">
        <v>0</v>
      </c>
      <c r="F162" s="1450">
        <v>0</v>
      </c>
      <c r="G162" s="1451">
        <v>0</v>
      </c>
      <c r="H162" s="1449">
        <f t="shared" si="2"/>
        <v>0</v>
      </c>
      <c r="I162" s="1449">
        <v>0</v>
      </c>
      <c r="J162" s="1449">
        <v>0</v>
      </c>
      <c r="K162" s="1449"/>
      <c r="L162" s="1449"/>
      <c r="M162" s="1449">
        <f t="shared" si="3"/>
        <v>0</v>
      </c>
      <c r="N162" s="1449">
        <f t="shared" si="4"/>
        <v>0</v>
      </c>
      <c r="O162" s="1452"/>
      <c r="P162" s="1383"/>
    </row>
    <row r="163" spans="1:16" ht="31" hidden="1" outlineLevel="1" x14ac:dyDescent="0.25">
      <c r="A163" s="1365">
        <v>0</v>
      </c>
      <c r="B163" s="1355" t="s">
        <v>1754</v>
      </c>
      <c r="C163" s="1455">
        <v>0</v>
      </c>
      <c r="D163" s="1384" t="s">
        <v>1546</v>
      </c>
      <c r="E163" s="1450">
        <v>0</v>
      </c>
      <c r="F163" s="1450">
        <v>0</v>
      </c>
      <c r="G163" s="1451">
        <v>0</v>
      </c>
      <c r="H163" s="1449">
        <f t="shared" si="2"/>
        <v>0</v>
      </c>
      <c r="I163" s="1449">
        <v>0</v>
      </c>
      <c r="J163" s="1449">
        <v>0</v>
      </c>
      <c r="K163" s="1449"/>
      <c r="L163" s="1449"/>
      <c r="M163" s="1449">
        <f t="shared" si="3"/>
        <v>0</v>
      </c>
      <c r="N163" s="1449">
        <f t="shared" si="4"/>
        <v>0</v>
      </c>
      <c r="O163" s="1452"/>
      <c r="P163" s="1383"/>
    </row>
    <row r="164" spans="1:16" ht="46.5" hidden="1" outlineLevel="1" x14ac:dyDescent="0.25">
      <c r="A164" s="1365">
        <v>23</v>
      </c>
      <c r="B164" s="1352" t="s">
        <v>1755</v>
      </c>
      <c r="C164" s="1455">
        <v>0</v>
      </c>
      <c r="D164" s="1384" t="s">
        <v>1546</v>
      </c>
      <c r="E164" s="1450">
        <v>0</v>
      </c>
      <c r="F164" s="1450">
        <v>0</v>
      </c>
      <c r="G164" s="1451">
        <v>0</v>
      </c>
      <c r="H164" s="1449">
        <f t="shared" si="2"/>
        <v>0</v>
      </c>
      <c r="I164" s="1449">
        <v>0</v>
      </c>
      <c r="J164" s="1449">
        <v>0</v>
      </c>
      <c r="K164" s="1449"/>
      <c r="L164" s="1449"/>
      <c r="M164" s="1449">
        <f t="shared" si="3"/>
        <v>0</v>
      </c>
      <c r="N164" s="1449">
        <f t="shared" si="4"/>
        <v>0</v>
      </c>
      <c r="O164" s="1452"/>
      <c r="P164" s="1383"/>
    </row>
    <row r="165" spans="1:16" ht="31" hidden="1" outlineLevel="1" x14ac:dyDescent="0.25">
      <c r="A165" s="1365">
        <v>0</v>
      </c>
      <c r="B165" s="1355" t="s">
        <v>1756</v>
      </c>
      <c r="C165" s="1455">
        <v>0</v>
      </c>
      <c r="D165" s="1384" t="s">
        <v>1546</v>
      </c>
      <c r="E165" s="1450">
        <v>0</v>
      </c>
      <c r="F165" s="1450">
        <v>0</v>
      </c>
      <c r="G165" s="1451">
        <v>0</v>
      </c>
      <c r="H165" s="1449">
        <f t="shared" si="2"/>
        <v>0</v>
      </c>
      <c r="I165" s="1449">
        <v>0</v>
      </c>
      <c r="J165" s="1449">
        <v>0</v>
      </c>
      <c r="K165" s="1449"/>
      <c r="L165" s="1449"/>
      <c r="M165" s="1449">
        <f t="shared" si="3"/>
        <v>0</v>
      </c>
      <c r="N165" s="1449">
        <f t="shared" si="4"/>
        <v>0</v>
      </c>
      <c r="O165" s="1452"/>
      <c r="P165" s="1383"/>
    </row>
    <row r="166" spans="1:16" ht="31" hidden="1" outlineLevel="1" x14ac:dyDescent="0.25">
      <c r="A166" s="1365">
        <v>0</v>
      </c>
      <c r="B166" s="1355" t="s">
        <v>1757</v>
      </c>
      <c r="C166" s="1455">
        <v>0</v>
      </c>
      <c r="D166" s="1384" t="s">
        <v>1546</v>
      </c>
      <c r="E166" s="1450">
        <v>0</v>
      </c>
      <c r="F166" s="1450">
        <v>0</v>
      </c>
      <c r="G166" s="1451">
        <v>0</v>
      </c>
      <c r="H166" s="1449">
        <f t="shared" si="2"/>
        <v>0</v>
      </c>
      <c r="I166" s="1449">
        <v>0</v>
      </c>
      <c r="J166" s="1449">
        <v>0</v>
      </c>
      <c r="K166" s="1449"/>
      <c r="L166" s="1449"/>
      <c r="M166" s="1449">
        <f t="shared" si="3"/>
        <v>0</v>
      </c>
      <c r="N166" s="1449">
        <f t="shared" si="4"/>
        <v>0</v>
      </c>
      <c r="O166" s="1452"/>
      <c r="P166" s="1383"/>
    </row>
    <row r="167" spans="1:16" ht="31" hidden="1" outlineLevel="1" x14ac:dyDescent="0.25">
      <c r="A167" s="1365">
        <v>24</v>
      </c>
      <c r="B167" s="1352" t="s">
        <v>1758</v>
      </c>
      <c r="C167" s="1455">
        <v>0</v>
      </c>
      <c r="D167" s="1384" t="s">
        <v>1546</v>
      </c>
      <c r="E167" s="1450">
        <v>0</v>
      </c>
      <c r="F167" s="1450">
        <v>0</v>
      </c>
      <c r="G167" s="1451">
        <v>0</v>
      </c>
      <c r="H167" s="1449">
        <f t="shared" si="2"/>
        <v>0</v>
      </c>
      <c r="I167" s="1449">
        <v>0</v>
      </c>
      <c r="J167" s="1449">
        <v>0</v>
      </c>
      <c r="K167" s="1449"/>
      <c r="L167" s="1449"/>
      <c r="M167" s="1449">
        <f t="shared" si="3"/>
        <v>0</v>
      </c>
      <c r="N167" s="1449">
        <f t="shared" si="4"/>
        <v>0</v>
      </c>
      <c r="O167" s="1452"/>
      <c r="P167" s="1383"/>
    </row>
    <row r="168" spans="1:16" ht="31" hidden="1" outlineLevel="1" x14ac:dyDescent="0.25">
      <c r="A168" s="1365">
        <v>0</v>
      </c>
      <c r="B168" s="1355" t="s">
        <v>1759</v>
      </c>
      <c r="C168" s="1455">
        <v>0</v>
      </c>
      <c r="D168" s="1384" t="s">
        <v>1546</v>
      </c>
      <c r="E168" s="1450">
        <v>0</v>
      </c>
      <c r="F168" s="1450">
        <v>0</v>
      </c>
      <c r="G168" s="1451">
        <v>0</v>
      </c>
      <c r="H168" s="1449">
        <f t="shared" si="2"/>
        <v>0</v>
      </c>
      <c r="I168" s="1449">
        <v>0</v>
      </c>
      <c r="J168" s="1449">
        <v>0</v>
      </c>
      <c r="K168" s="1449"/>
      <c r="L168" s="1449"/>
      <c r="M168" s="1449">
        <f t="shared" si="3"/>
        <v>0</v>
      </c>
      <c r="N168" s="1449">
        <f t="shared" si="4"/>
        <v>0</v>
      </c>
      <c r="O168" s="1452"/>
      <c r="P168" s="1383"/>
    </row>
    <row r="169" spans="1:16" ht="31" hidden="1" outlineLevel="1" x14ac:dyDescent="0.25">
      <c r="A169" s="1365">
        <v>25</v>
      </c>
      <c r="B169" s="1352" t="s">
        <v>1760</v>
      </c>
      <c r="C169" s="1455">
        <v>0</v>
      </c>
      <c r="D169" s="1384" t="s">
        <v>1546</v>
      </c>
      <c r="E169" s="1450">
        <v>0</v>
      </c>
      <c r="F169" s="1450">
        <v>0</v>
      </c>
      <c r="G169" s="1451">
        <v>0</v>
      </c>
      <c r="H169" s="1449">
        <f t="shared" si="2"/>
        <v>0</v>
      </c>
      <c r="I169" s="1449">
        <v>0</v>
      </c>
      <c r="J169" s="1449">
        <v>0</v>
      </c>
      <c r="K169" s="1449"/>
      <c r="L169" s="1449"/>
      <c r="M169" s="1449">
        <f t="shared" si="3"/>
        <v>0</v>
      </c>
      <c r="N169" s="1449">
        <f t="shared" si="4"/>
        <v>0</v>
      </c>
      <c r="O169" s="1452"/>
      <c r="P169" s="1383"/>
    </row>
    <row r="170" spans="1:16" ht="31" hidden="1" outlineLevel="1" x14ac:dyDescent="0.25">
      <c r="A170" s="1365">
        <v>0</v>
      </c>
      <c r="B170" s="1355" t="s">
        <v>1761</v>
      </c>
      <c r="C170" s="1455">
        <v>0</v>
      </c>
      <c r="D170" s="1384" t="s">
        <v>1546</v>
      </c>
      <c r="E170" s="1450">
        <v>0</v>
      </c>
      <c r="F170" s="1450">
        <v>0</v>
      </c>
      <c r="G170" s="1451">
        <v>0</v>
      </c>
      <c r="H170" s="1449">
        <f t="shared" si="2"/>
        <v>0</v>
      </c>
      <c r="I170" s="1449">
        <v>0</v>
      </c>
      <c r="J170" s="1449">
        <v>0</v>
      </c>
      <c r="K170" s="1449"/>
      <c r="L170" s="1449"/>
      <c r="M170" s="1449">
        <f t="shared" si="3"/>
        <v>0</v>
      </c>
      <c r="N170" s="1449">
        <f t="shared" si="4"/>
        <v>0</v>
      </c>
      <c r="O170" s="1452"/>
      <c r="P170" s="1383"/>
    </row>
    <row r="171" spans="1:16" ht="15.5" hidden="1" outlineLevel="1" x14ac:dyDescent="0.25">
      <c r="A171" s="1365">
        <v>0</v>
      </c>
      <c r="B171" s="1355" t="s">
        <v>1762</v>
      </c>
      <c r="C171" s="1455">
        <v>0</v>
      </c>
      <c r="D171" s="1384" t="s">
        <v>1546</v>
      </c>
      <c r="E171" s="1450">
        <v>0</v>
      </c>
      <c r="F171" s="1450">
        <v>0</v>
      </c>
      <c r="G171" s="1451">
        <v>0</v>
      </c>
      <c r="H171" s="1449">
        <f t="shared" si="2"/>
        <v>0</v>
      </c>
      <c r="I171" s="1449">
        <v>0</v>
      </c>
      <c r="J171" s="1449">
        <v>0</v>
      </c>
      <c r="K171" s="1449"/>
      <c r="L171" s="1449"/>
      <c r="M171" s="1449">
        <f t="shared" si="3"/>
        <v>0</v>
      </c>
      <c r="N171" s="1449">
        <f t="shared" si="4"/>
        <v>0</v>
      </c>
      <c r="O171" s="1452"/>
      <c r="P171" s="1383"/>
    </row>
    <row r="172" spans="1:16" ht="31" hidden="1" outlineLevel="1" x14ac:dyDescent="0.25">
      <c r="A172" s="1365">
        <v>26</v>
      </c>
      <c r="B172" s="1352" t="s">
        <v>1763</v>
      </c>
      <c r="C172" s="1455">
        <v>0</v>
      </c>
      <c r="D172" s="1384" t="s">
        <v>1546</v>
      </c>
      <c r="E172" s="1450">
        <v>0</v>
      </c>
      <c r="F172" s="1450">
        <v>0</v>
      </c>
      <c r="G172" s="1451">
        <v>0</v>
      </c>
      <c r="H172" s="1449">
        <f t="shared" si="2"/>
        <v>0</v>
      </c>
      <c r="I172" s="1449">
        <v>0</v>
      </c>
      <c r="J172" s="1449">
        <v>0</v>
      </c>
      <c r="K172" s="1449"/>
      <c r="L172" s="1449"/>
      <c r="M172" s="1449">
        <f t="shared" si="3"/>
        <v>0</v>
      </c>
      <c r="N172" s="1449">
        <f t="shared" si="4"/>
        <v>0</v>
      </c>
      <c r="O172" s="1452"/>
      <c r="P172" s="1383"/>
    </row>
    <row r="173" spans="1:16" ht="15.5" hidden="1" outlineLevel="1" x14ac:dyDescent="0.25">
      <c r="A173" s="1365">
        <v>0</v>
      </c>
      <c r="B173" s="1355" t="s">
        <v>1764</v>
      </c>
      <c r="C173" s="1455">
        <v>0</v>
      </c>
      <c r="D173" s="1384" t="s">
        <v>1546</v>
      </c>
      <c r="E173" s="1450">
        <v>0</v>
      </c>
      <c r="F173" s="1450">
        <v>0</v>
      </c>
      <c r="G173" s="1451">
        <v>0</v>
      </c>
      <c r="H173" s="1449">
        <f t="shared" si="2"/>
        <v>0</v>
      </c>
      <c r="I173" s="1449">
        <v>0</v>
      </c>
      <c r="J173" s="1449">
        <v>0</v>
      </c>
      <c r="K173" s="1449"/>
      <c r="L173" s="1449"/>
      <c r="M173" s="1449">
        <f t="shared" si="3"/>
        <v>0</v>
      </c>
      <c r="N173" s="1449">
        <f t="shared" si="4"/>
        <v>0</v>
      </c>
      <c r="O173" s="1452"/>
      <c r="P173" s="1383"/>
    </row>
    <row r="174" spans="1:16" ht="46.5" hidden="1" outlineLevel="1" x14ac:dyDescent="0.25">
      <c r="A174" s="1365">
        <v>27</v>
      </c>
      <c r="B174" s="1352" t="s">
        <v>1765</v>
      </c>
      <c r="C174" s="1455">
        <v>0</v>
      </c>
      <c r="D174" s="1384" t="s">
        <v>1546</v>
      </c>
      <c r="E174" s="1450">
        <v>0</v>
      </c>
      <c r="F174" s="1450">
        <v>0</v>
      </c>
      <c r="G174" s="1451">
        <v>0</v>
      </c>
      <c r="H174" s="1449">
        <f t="shared" si="2"/>
        <v>0</v>
      </c>
      <c r="I174" s="1449">
        <v>0</v>
      </c>
      <c r="J174" s="1449">
        <v>0</v>
      </c>
      <c r="K174" s="1449"/>
      <c r="L174" s="1449"/>
      <c r="M174" s="1449">
        <f t="shared" si="3"/>
        <v>0</v>
      </c>
      <c r="N174" s="1449">
        <f t="shared" si="4"/>
        <v>0</v>
      </c>
      <c r="O174" s="1452"/>
      <c r="P174" s="1383"/>
    </row>
    <row r="175" spans="1:16" ht="15.5" hidden="1" outlineLevel="1" x14ac:dyDescent="0.25">
      <c r="A175" s="1365">
        <v>0</v>
      </c>
      <c r="B175" s="1355" t="s">
        <v>1766</v>
      </c>
      <c r="C175" s="1455">
        <v>0</v>
      </c>
      <c r="D175" s="1384" t="s">
        <v>1546</v>
      </c>
      <c r="E175" s="1450">
        <v>0</v>
      </c>
      <c r="F175" s="1450">
        <v>0</v>
      </c>
      <c r="G175" s="1451">
        <v>0</v>
      </c>
      <c r="H175" s="1449">
        <f t="shared" si="2"/>
        <v>0</v>
      </c>
      <c r="I175" s="1449">
        <v>0</v>
      </c>
      <c r="J175" s="1449">
        <v>0</v>
      </c>
      <c r="K175" s="1449"/>
      <c r="L175" s="1449"/>
      <c r="M175" s="1449">
        <f t="shared" si="3"/>
        <v>0</v>
      </c>
      <c r="N175" s="1449">
        <f t="shared" si="4"/>
        <v>0</v>
      </c>
      <c r="O175" s="1452"/>
      <c r="P175" s="1383"/>
    </row>
    <row r="176" spans="1:16" ht="15.5" hidden="1" outlineLevel="1" x14ac:dyDescent="0.25">
      <c r="A176" s="1365">
        <v>0</v>
      </c>
      <c r="B176" s="1355" t="s">
        <v>1767</v>
      </c>
      <c r="C176" s="1455">
        <v>0</v>
      </c>
      <c r="D176" s="1384" t="s">
        <v>1546</v>
      </c>
      <c r="E176" s="1450">
        <v>0</v>
      </c>
      <c r="F176" s="1450">
        <v>0</v>
      </c>
      <c r="G176" s="1451">
        <v>0</v>
      </c>
      <c r="H176" s="1449">
        <f t="shared" si="2"/>
        <v>0</v>
      </c>
      <c r="I176" s="1449">
        <v>0</v>
      </c>
      <c r="J176" s="1449">
        <v>0</v>
      </c>
      <c r="K176" s="1449"/>
      <c r="L176" s="1449"/>
      <c r="M176" s="1449">
        <f t="shared" si="3"/>
        <v>0</v>
      </c>
      <c r="N176" s="1449">
        <f t="shared" si="4"/>
        <v>0</v>
      </c>
      <c r="O176" s="1452"/>
      <c r="P176" s="1383"/>
    </row>
    <row r="177" spans="1:16" ht="31" hidden="1" outlineLevel="1" x14ac:dyDescent="0.25">
      <c r="A177" s="1365">
        <v>28</v>
      </c>
      <c r="B177" s="1352" t="s">
        <v>1768</v>
      </c>
      <c r="C177" s="1455">
        <v>0</v>
      </c>
      <c r="D177" s="1384" t="s">
        <v>1546</v>
      </c>
      <c r="E177" s="1450">
        <v>0</v>
      </c>
      <c r="F177" s="1450">
        <v>0</v>
      </c>
      <c r="G177" s="1451">
        <v>0</v>
      </c>
      <c r="H177" s="1449">
        <f t="shared" si="2"/>
        <v>0</v>
      </c>
      <c r="I177" s="1449">
        <v>0</v>
      </c>
      <c r="J177" s="1449">
        <v>0</v>
      </c>
      <c r="K177" s="1449"/>
      <c r="L177" s="1449"/>
      <c r="M177" s="1449">
        <f t="shared" si="3"/>
        <v>0</v>
      </c>
      <c r="N177" s="1449">
        <f t="shared" si="4"/>
        <v>0</v>
      </c>
      <c r="O177" s="1452"/>
      <c r="P177" s="1383"/>
    </row>
    <row r="178" spans="1:16" ht="46.5" hidden="1" outlineLevel="1" x14ac:dyDescent="0.25">
      <c r="A178" s="1365">
        <v>0</v>
      </c>
      <c r="B178" s="1355" t="s">
        <v>1769</v>
      </c>
      <c r="C178" s="1455">
        <v>0</v>
      </c>
      <c r="D178" s="1384" t="s">
        <v>1546</v>
      </c>
      <c r="E178" s="1450">
        <v>0</v>
      </c>
      <c r="F178" s="1450">
        <v>0</v>
      </c>
      <c r="G178" s="1451">
        <v>0</v>
      </c>
      <c r="H178" s="1449">
        <f t="shared" si="2"/>
        <v>0</v>
      </c>
      <c r="I178" s="1449">
        <v>0</v>
      </c>
      <c r="J178" s="1449">
        <v>0</v>
      </c>
      <c r="K178" s="1449"/>
      <c r="L178" s="1449"/>
      <c r="M178" s="1449">
        <f t="shared" si="3"/>
        <v>0</v>
      </c>
      <c r="N178" s="1449">
        <f t="shared" si="4"/>
        <v>0</v>
      </c>
      <c r="O178" s="1452"/>
      <c r="P178" s="1383"/>
    </row>
    <row r="179" spans="1:16" ht="15.5" hidden="1" outlineLevel="1" x14ac:dyDescent="0.25">
      <c r="A179" s="1365">
        <v>0</v>
      </c>
      <c r="B179" s="1355" t="s">
        <v>1770</v>
      </c>
      <c r="C179" s="1455">
        <v>0</v>
      </c>
      <c r="D179" s="1384" t="s">
        <v>1546</v>
      </c>
      <c r="E179" s="1450">
        <v>0</v>
      </c>
      <c r="F179" s="1450">
        <v>0</v>
      </c>
      <c r="G179" s="1451">
        <v>0</v>
      </c>
      <c r="H179" s="1449">
        <f t="shared" si="2"/>
        <v>0</v>
      </c>
      <c r="I179" s="1449">
        <v>0</v>
      </c>
      <c r="J179" s="1449">
        <v>0</v>
      </c>
      <c r="K179" s="1449"/>
      <c r="L179" s="1449"/>
      <c r="M179" s="1449">
        <f t="shared" si="3"/>
        <v>0</v>
      </c>
      <c r="N179" s="1449">
        <f t="shared" si="4"/>
        <v>0</v>
      </c>
      <c r="O179" s="1452"/>
      <c r="P179" s="1383"/>
    </row>
    <row r="180" spans="1:16" ht="31" hidden="1" outlineLevel="1" x14ac:dyDescent="0.25">
      <c r="A180" s="1365">
        <v>0</v>
      </c>
      <c r="B180" s="1355" t="s">
        <v>1771</v>
      </c>
      <c r="C180" s="1455">
        <v>0</v>
      </c>
      <c r="D180" s="1384" t="s">
        <v>1546</v>
      </c>
      <c r="E180" s="1450">
        <v>0</v>
      </c>
      <c r="F180" s="1450">
        <v>0</v>
      </c>
      <c r="G180" s="1451">
        <v>0</v>
      </c>
      <c r="H180" s="1449">
        <f t="shared" si="2"/>
        <v>0</v>
      </c>
      <c r="I180" s="1449">
        <v>0</v>
      </c>
      <c r="J180" s="1449">
        <v>0</v>
      </c>
      <c r="K180" s="1449"/>
      <c r="L180" s="1449"/>
      <c r="M180" s="1449">
        <f t="shared" si="3"/>
        <v>0</v>
      </c>
      <c r="N180" s="1449">
        <f t="shared" si="4"/>
        <v>0</v>
      </c>
      <c r="O180" s="1452"/>
      <c r="P180" s="1383"/>
    </row>
    <row r="181" spans="1:16" ht="46.5" hidden="1" outlineLevel="1" x14ac:dyDescent="0.25">
      <c r="A181" s="1365">
        <v>29</v>
      </c>
      <c r="B181" s="1352" t="s">
        <v>1772</v>
      </c>
      <c r="C181" s="1455">
        <v>0</v>
      </c>
      <c r="D181" s="1384" t="s">
        <v>1546</v>
      </c>
      <c r="E181" s="1450">
        <v>0</v>
      </c>
      <c r="F181" s="1450">
        <v>0</v>
      </c>
      <c r="G181" s="1451">
        <v>0</v>
      </c>
      <c r="H181" s="1449">
        <f t="shared" si="2"/>
        <v>0</v>
      </c>
      <c r="I181" s="1449">
        <v>0</v>
      </c>
      <c r="J181" s="1449">
        <v>0</v>
      </c>
      <c r="K181" s="1449"/>
      <c r="L181" s="1449"/>
      <c r="M181" s="1449">
        <f t="shared" si="3"/>
        <v>0</v>
      </c>
      <c r="N181" s="1449">
        <f t="shared" si="4"/>
        <v>0</v>
      </c>
      <c r="O181" s="1452"/>
      <c r="P181" s="1383"/>
    </row>
    <row r="182" spans="1:16" ht="31" hidden="1" outlineLevel="1" x14ac:dyDescent="0.25">
      <c r="A182" s="1365">
        <v>0</v>
      </c>
      <c r="B182" s="1355" t="s">
        <v>1773</v>
      </c>
      <c r="C182" s="1455">
        <v>0</v>
      </c>
      <c r="D182" s="1384" t="s">
        <v>1546</v>
      </c>
      <c r="E182" s="1450">
        <v>0</v>
      </c>
      <c r="F182" s="1450">
        <v>0</v>
      </c>
      <c r="G182" s="1451">
        <v>0</v>
      </c>
      <c r="H182" s="1449">
        <f t="shared" si="2"/>
        <v>0</v>
      </c>
      <c r="I182" s="1449">
        <v>0</v>
      </c>
      <c r="J182" s="1449">
        <v>0</v>
      </c>
      <c r="K182" s="1449"/>
      <c r="L182" s="1449"/>
      <c r="M182" s="1449">
        <f t="shared" si="3"/>
        <v>0</v>
      </c>
      <c r="N182" s="1449">
        <f t="shared" si="4"/>
        <v>0</v>
      </c>
      <c r="O182" s="1452"/>
      <c r="P182" s="1383"/>
    </row>
    <row r="183" spans="1:16" ht="46.5" hidden="1" outlineLevel="1" x14ac:dyDescent="0.25">
      <c r="A183" s="1365">
        <v>0</v>
      </c>
      <c r="B183" s="1355" t="s">
        <v>1774</v>
      </c>
      <c r="C183" s="1455">
        <v>0</v>
      </c>
      <c r="D183" s="1384" t="s">
        <v>1546</v>
      </c>
      <c r="E183" s="1450">
        <v>0</v>
      </c>
      <c r="F183" s="1450">
        <v>0</v>
      </c>
      <c r="G183" s="1451">
        <v>0</v>
      </c>
      <c r="H183" s="1449">
        <f t="shared" si="2"/>
        <v>0</v>
      </c>
      <c r="I183" s="1449">
        <v>0</v>
      </c>
      <c r="J183" s="1449">
        <v>0</v>
      </c>
      <c r="K183" s="1449"/>
      <c r="L183" s="1449"/>
      <c r="M183" s="1449">
        <f t="shared" si="3"/>
        <v>0</v>
      </c>
      <c r="N183" s="1449">
        <f t="shared" si="4"/>
        <v>0</v>
      </c>
      <c r="O183" s="1452"/>
      <c r="P183" s="1383"/>
    </row>
    <row r="184" spans="1:16" ht="15.5" hidden="1" outlineLevel="1" x14ac:dyDescent="0.25">
      <c r="A184" s="1365">
        <v>0</v>
      </c>
      <c r="B184" s="1355" t="s">
        <v>1775</v>
      </c>
      <c r="C184" s="1455">
        <v>0</v>
      </c>
      <c r="D184" s="1384" t="s">
        <v>1546</v>
      </c>
      <c r="E184" s="1450">
        <v>0</v>
      </c>
      <c r="F184" s="1450">
        <v>0</v>
      </c>
      <c r="G184" s="1451">
        <v>0</v>
      </c>
      <c r="H184" s="1449">
        <f t="shared" si="2"/>
        <v>0</v>
      </c>
      <c r="I184" s="1449">
        <v>0</v>
      </c>
      <c r="J184" s="1449">
        <v>0</v>
      </c>
      <c r="K184" s="1449"/>
      <c r="L184" s="1449"/>
      <c r="M184" s="1449">
        <f t="shared" si="3"/>
        <v>0</v>
      </c>
      <c r="N184" s="1449">
        <f t="shared" si="4"/>
        <v>0</v>
      </c>
      <c r="O184" s="1452"/>
      <c r="P184" s="1383"/>
    </row>
    <row r="185" spans="1:16" ht="15.5" hidden="1" outlineLevel="1" x14ac:dyDescent="0.25">
      <c r="A185" s="1365">
        <v>0</v>
      </c>
      <c r="B185" s="1355" t="s">
        <v>1776</v>
      </c>
      <c r="C185" s="1455">
        <v>0</v>
      </c>
      <c r="D185" s="1384" t="s">
        <v>1546</v>
      </c>
      <c r="E185" s="1450">
        <v>0</v>
      </c>
      <c r="F185" s="1450">
        <v>0</v>
      </c>
      <c r="G185" s="1451">
        <v>0</v>
      </c>
      <c r="H185" s="1449">
        <f t="shared" si="2"/>
        <v>0</v>
      </c>
      <c r="I185" s="1449">
        <v>0</v>
      </c>
      <c r="J185" s="1449">
        <v>0</v>
      </c>
      <c r="K185" s="1449"/>
      <c r="L185" s="1449"/>
      <c r="M185" s="1449">
        <f t="shared" si="3"/>
        <v>0</v>
      </c>
      <c r="N185" s="1449">
        <f t="shared" si="4"/>
        <v>0</v>
      </c>
      <c r="O185" s="1452"/>
      <c r="P185" s="1383"/>
    </row>
    <row r="186" spans="1:16" ht="31" hidden="1" outlineLevel="1" x14ac:dyDescent="0.25">
      <c r="A186" s="1365">
        <v>30</v>
      </c>
      <c r="B186" s="1352" t="s">
        <v>1777</v>
      </c>
      <c r="C186" s="1455">
        <v>0</v>
      </c>
      <c r="D186" s="1384" t="s">
        <v>1546</v>
      </c>
      <c r="E186" s="1450">
        <v>0</v>
      </c>
      <c r="F186" s="1450">
        <v>0</v>
      </c>
      <c r="G186" s="1451">
        <v>0</v>
      </c>
      <c r="H186" s="1449">
        <f t="shared" si="2"/>
        <v>0</v>
      </c>
      <c r="I186" s="1449">
        <v>0</v>
      </c>
      <c r="J186" s="1449">
        <v>0</v>
      </c>
      <c r="K186" s="1449"/>
      <c r="L186" s="1449"/>
      <c r="M186" s="1449">
        <f t="shared" si="3"/>
        <v>0</v>
      </c>
      <c r="N186" s="1449">
        <f t="shared" si="4"/>
        <v>0</v>
      </c>
      <c r="O186" s="1452"/>
      <c r="P186" s="1383"/>
    </row>
    <row r="187" spans="1:16" ht="31" hidden="1" outlineLevel="1" x14ac:dyDescent="0.25">
      <c r="A187" s="1365">
        <v>0</v>
      </c>
      <c r="B187" s="1355" t="s">
        <v>1778</v>
      </c>
      <c r="C187" s="1455">
        <v>0</v>
      </c>
      <c r="D187" s="1384" t="s">
        <v>1546</v>
      </c>
      <c r="E187" s="1450">
        <v>0</v>
      </c>
      <c r="F187" s="1450">
        <v>0</v>
      </c>
      <c r="G187" s="1451">
        <v>0</v>
      </c>
      <c r="H187" s="1449">
        <f t="shared" si="2"/>
        <v>0</v>
      </c>
      <c r="I187" s="1449">
        <v>0</v>
      </c>
      <c r="J187" s="1449">
        <v>0</v>
      </c>
      <c r="K187" s="1449"/>
      <c r="L187" s="1449"/>
      <c r="M187" s="1449">
        <f t="shared" si="3"/>
        <v>0</v>
      </c>
      <c r="N187" s="1449">
        <f t="shared" si="4"/>
        <v>0</v>
      </c>
      <c r="O187" s="1452"/>
      <c r="P187" s="1383"/>
    </row>
    <row r="188" spans="1:16" ht="15.5" hidden="1" outlineLevel="1" x14ac:dyDescent="0.25">
      <c r="A188" s="1365">
        <v>31</v>
      </c>
      <c r="B188" s="1352" t="s">
        <v>1779</v>
      </c>
      <c r="C188" s="1455">
        <v>0</v>
      </c>
      <c r="D188" s="1384" t="s">
        <v>1546</v>
      </c>
      <c r="E188" s="1450">
        <v>0</v>
      </c>
      <c r="F188" s="1450">
        <v>0</v>
      </c>
      <c r="G188" s="1451">
        <v>0</v>
      </c>
      <c r="H188" s="1449">
        <f t="shared" si="2"/>
        <v>0</v>
      </c>
      <c r="I188" s="1449">
        <v>0</v>
      </c>
      <c r="J188" s="1449">
        <v>0</v>
      </c>
      <c r="K188" s="1449"/>
      <c r="L188" s="1449"/>
      <c r="M188" s="1449">
        <f t="shared" si="3"/>
        <v>0</v>
      </c>
      <c r="N188" s="1449">
        <f t="shared" si="4"/>
        <v>0</v>
      </c>
      <c r="O188" s="1452"/>
      <c r="P188" s="1383"/>
    </row>
    <row r="189" spans="1:16" ht="15.5" hidden="1" outlineLevel="1" x14ac:dyDescent="0.25">
      <c r="A189" s="1365">
        <v>0</v>
      </c>
      <c r="B189" s="1355" t="s">
        <v>1779</v>
      </c>
      <c r="C189" s="1455">
        <v>0</v>
      </c>
      <c r="D189" s="1384" t="s">
        <v>1546</v>
      </c>
      <c r="E189" s="1450">
        <v>0</v>
      </c>
      <c r="F189" s="1450">
        <v>0</v>
      </c>
      <c r="G189" s="1451">
        <v>0</v>
      </c>
      <c r="H189" s="1449">
        <f t="shared" si="2"/>
        <v>0</v>
      </c>
      <c r="I189" s="1449">
        <v>0</v>
      </c>
      <c r="J189" s="1449">
        <v>0</v>
      </c>
      <c r="K189" s="1449"/>
      <c r="L189" s="1449"/>
      <c r="M189" s="1449">
        <f t="shared" si="3"/>
        <v>0</v>
      </c>
      <c r="N189" s="1449">
        <f t="shared" si="4"/>
        <v>0</v>
      </c>
      <c r="O189" s="1452"/>
      <c r="P189" s="1383"/>
    </row>
    <row r="190" spans="1:16" ht="15.5" hidden="1" outlineLevel="1" x14ac:dyDescent="0.25">
      <c r="A190" s="1365">
        <v>32</v>
      </c>
      <c r="B190" s="1352" t="s">
        <v>1780</v>
      </c>
      <c r="C190" s="1455">
        <v>0</v>
      </c>
      <c r="D190" s="1384" t="s">
        <v>1546</v>
      </c>
      <c r="E190" s="1450">
        <v>0</v>
      </c>
      <c r="F190" s="1450">
        <v>0</v>
      </c>
      <c r="G190" s="1451">
        <v>0</v>
      </c>
      <c r="H190" s="1449">
        <f t="shared" si="2"/>
        <v>0</v>
      </c>
      <c r="I190" s="1449">
        <v>0</v>
      </c>
      <c r="J190" s="1449">
        <v>0</v>
      </c>
      <c r="K190" s="1449"/>
      <c r="L190" s="1449"/>
      <c r="M190" s="1449">
        <f t="shared" si="3"/>
        <v>0</v>
      </c>
      <c r="N190" s="1449">
        <f t="shared" si="4"/>
        <v>0</v>
      </c>
      <c r="O190" s="1452"/>
      <c r="P190" s="1383"/>
    </row>
    <row r="191" spans="1:16" ht="15.5" hidden="1" outlineLevel="1" x14ac:dyDescent="0.25">
      <c r="A191" s="1365">
        <v>0</v>
      </c>
      <c r="B191" s="1355" t="s">
        <v>1780</v>
      </c>
      <c r="C191" s="1455">
        <v>0</v>
      </c>
      <c r="D191" s="1384" t="s">
        <v>1546</v>
      </c>
      <c r="E191" s="1450">
        <v>0</v>
      </c>
      <c r="F191" s="1450">
        <v>0</v>
      </c>
      <c r="G191" s="1451">
        <v>0</v>
      </c>
      <c r="H191" s="1449">
        <f t="shared" si="2"/>
        <v>0</v>
      </c>
      <c r="I191" s="1449">
        <v>0</v>
      </c>
      <c r="J191" s="1449">
        <v>0</v>
      </c>
      <c r="K191" s="1449"/>
      <c r="L191" s="1449"/>
      <c r="M191" s="1449">
        <f t="shared" si="3"/>
        <v>0</v>
      </c>
      <c r="N191" s="1449">
        <f t="shared" si="4"/>
        <v>0</v>
      </c>
      <c r="O191" s="1452"/>
      <c r="P191" s="1383"/>
    </row>
    <row r="192" spans="1:16" ht="15.5" hidden="1" outlineLevel="1" x14ac:dyDescent="0.25">
      <c r="A192" s="1349">
        <v>0</v>
      </c>
      <c r="B192" s="839">
        <v>0</v>
      </c>
      <c r="C192" s="1455">
        <v>0</v>
      </c>
      <c r="D192" s="1384" t="s">
        <v>1546</v>
      </c>
      <c r="E192" s="1450">
        <v>0</v>
      </c>
      <c r="F192" s="1450">
        <v>0</v>
      </c>
      <c r="G192" s="1451">
        <v>0</v>
      </c>
      <c r="H192" s="1449">
        <f t="shared" si="2"/>
        <v>0</v>
      </c>
      <c r="I192" s="1449">
        <v>0</v>
      </c>
      <c r="J192" s="1449">
        <v>0</v>
      </c>
      <c r="K192" s="1449"/>
      <c r="L192" s="1449"/>
      <c r="M192" s="1449">
        <f t="shared" si="3"/>
        <v>0</v>
      </c>
      <c r="N192" s="1449">
        <f t="shared" si="4"/>
        <v>0</v>
      </c>
      <c r="O192" s="1452"/>
      <c r="P192" s="1383"/>
    </row>
    <row r="193" spans="1:14" ht="15.5" hidden="1" outlineLevel="1" x14ac:dyDescent="0.25">
      <c r="A193" s="1349">
        <v>0</v>
      </c>
      <c r="B193" s="1319" t="s">
        <v>942</v>
      </c>
      <c r="C193" s="1455">
        <v>0</v>
      </c>
      <c r="D193" s="1384" t="s">
        <v>1546</v>
      </c>
      <c r="E193" s="1450">
        <v>0</v>
      </c>
      <c r="F193" s="1450">
        <v>0</v>
      </c>
      <c r="G193" s="1451">
        <v>0</v>
      </c>
      <c r="H193" s="1449">
        <f t="shared" si="2"/>
        <v>0</v>
      </c>
      <c r="I193" s="1449">
        <v>0</v>
      </c>
      <c r="J193" s="1449">
        <v>0</v>
      </c>
      <c r="K193" s="1449"/>
      <c r="L193" s="1449"/>
      <c r="M193" s="1449">
        <f t="shared" si="3"/>
        <v>0</v>
      </c>
      <c r="N193" s="1449">
        <f t="shared" si="4"/>
        <v>0</v>
      </c>
    </row>
    <row r="194" spans="1:14" ht="30" hidden="1" customHeight="1" outlineLevel="1" x14ac:dyDescent="0.25">
      <c r="A194" s="1453">
        <v>1</v>
      </c>
      <c r="B194" s="1461" t="s">
        <v>1782</v>
      </c>
      <c r="C194" s="1455" t="s">
        <v>932</v>
      </c>
      <c r="D194" s="1384" t="s">
        <v>1546</v>
      </c>
      <c r="E194" s="1450">
        <v>0</v>
      </c>
      <c r="F194" s="1450">
        <v>3.3293999999999997E-2</v>
      </c>
      <c r="G194" s="1451">
        <v>3.3293999999999997E-2</v>
      </c>
      <c r="H194" s="1449">
        <f t="shared" si="2"/>
        <v>0</v>
      </c>
      <c r="I194" s="1449">
        <v>0</v>
      </c>
      <c r="J194" s="1449">
        <v>0</v>
      </c>
      <c r="K194" s="1449"/>
      <c r="L194" s="1449"/>
      <c r="M194" s="1449">
        <f t="shared" si="3"/>
        <v>0</v>
      </c>
      <c r="N194" s="1449">
        <f t="shared" si="4"/>
        <v>0</v>
      </c>
    </row>
    <row r="195" spans="1:14" ht="15.5" hidden="1" outlineLevel="1" x14ac:dyDescent="0.25">
      <c r="A195" s="1453">
        <v>2</v>
      </c>
      <c r="B195" s="1461" t="s">
        <v>1783</v>
      </c>
      <c r="C195" s="1455" t="s">
        <v>932</v>
      </c>
      <c r="D195" s="1384" t="s">
        <v>1546</v>
      </c>
      <c r="E195" s="1450">
        <v>0</v>
      </c>
      <c r="F195" s="1450">
        <v>3.4646000000000003E-2</v>
      </c>
      <c r="G195" s="1451">
        <v>3.4646000000000003E-2</v>
      </c>
      <c r="H195" s="1449">
        <f t="shared" si="2"/>
        <v>0</v>
      </c>
      <c r="I195" s="1449">
        <v>0</v>
      </c>
      <c r="J195" s="1449">
        <v>0</v>
      </c>
      <c r="K195" s="1449"/>
      <c r="L195" s="1449"/>
      <c r="M195" s="1449">
        <f t="shared" si="3"/>
        <v>0</v>
      </c>
      <c r="N195" s="1449">
        <f t="shared" si="4"/>
        <v>0</v>
      </c>
    </row>
    <row r="196" spans="1:14" ht="15.5" hidden="1" outlineLevel="1" x14ac:dyDescent="0.25">
      <c r="A196" s="1453">
        <v>3</v>
      </c>
      <c r="B196" s="1461" t="s">
        <v>1784</v>
      </c>
      <c r="C196" s="1455" t="s">
        <v>932</v>
      </c>
      <c r="D196" s="1448" t="s">
        <v>1546</v>
      </c>
      <c r="E196" s="1449">
        <v>0</v>
      </c>
      <c r="F196" s="1450">
        <v>7.9152319999999995E-3</v>
      </c>
      <c r="G196" s="1451">
        <v>7.9152319999999995E-3</v>
      </c>
      <c r="H196" s="1449">
        <f t="shared" si="2"/>
        <v>0</v>
      </c>
      <c r="I196" s="1449">
        <v>0</v>
      </c>
      <c r="J196" s="1449">
        <v>0</v>
      </c>
      <c r="K196" s="1449"/>
      <c r="L196" s="1449"/>
      <c r="M196" s="1449">
        <f t="shared" si="3"/>
        <v>0</v>
      </c>
      <c r="N196" s="1449">
        <f t="shared" si="4"/>
        <v>0</v>
      </c>
    </row>
    <row r="197" spans="1:14" ht="15.5" hidden="1" outlineLevel="1" x14ac:dyDescent="0.25">
      <c r="A197" s="1453">
        <v>4</v>
      </c>
      <c r="B197" s="1461" t="s">
        <v>1785</v>
      </c>
      <c r="C197" s="1455" t="s">
        <v>932</v>
      </c>
      <c r="D197" s="1384" t="s">
        <v>1546</v>
      </c>
      <c r="E197" s="1450">
        <v>0</v>
      </c>
      <c r="F197" s="1450">
        <v>2.8266900000000001E-2</v>
      </c>
      <c r="G197" s="1451">
        <v>2.8266900000000001E-2</v>
      </c>
      <c r="H197" s="1449">
        <f t="shared" si="2"/>
        <v>0</v>
      </c>
      <c r="I197" s="1449">
        <v>0</v>
      </c>
      <c r="J197" s="1449">
        <v>0</v>
      </c>
      <c r="K197" s="1449"/>
      <c r="L197" s="1449"/>
      <c r="M197" s="1449">
        <f t="shared" si="3"/>
        <v>0</v>
      </c>
      <c r="N197" s="1449">
        <f t="shared" si="4"/>
        <v>0</v>
      </c>
    </row>
    <row r="198" spans="1:14" ht="15.5" hidden="1" outlineLevel="1" x14ac:dyDescent="0.25">
      <c r="A198" s="1453">
        <v>5</v>
      </c>
      <c r="B198" s="1461" t="s">
        <v>1786</v>
      </c>
      <c r="C198" s="1455" t="s">
        <v>932</v>
      </c>
      <c r="D198" s="1384" t="s">
        <v>1546</v>
      </c>
      <c r="E198" s="1450">
        <v>0</v>
      </c>
      <c r="F198" s="1450">
        <v>1.116E-2</v>
      </c>
      <c r="G198" s="1451">
        <v>1.116E-2</v>
      </c>
      <c r="H198" s="1449">
        <f t="shared" si="2"/>
        <v>0</v>
      </c>
      <c r="I198" s="1449">
        <v>0</v>
      </c>
      <c r="J198" s="1449">
        <v>0</v>
      </c>
      <c r="K198" s="1449"/>
      <c r="L198" s="1449"/>
      <c r="M198" s="1449">
        <f t="shared" si="3"/>
        <v>0</v>
      </c>
      <c r="N198" s="1449">
        <f t="shared" si="4"/>
        <v>0</v>
      </c>
    </row>
    <row r="199" spans="1:14" ht="15.5" hidden="1" outlineLevel="1" x14ac:dyDescent="0.25">
      <c r="A199" s="1453">
        <v>6</v>
      </c>
      <c r="B199" s="1461" t="s">
        <v>1787</v>
      </c>
      <c r="C199" s="1455" t="s">
        <v>932</v>
      </c>
      <c r="D199" s="1448" t="s">
        <v>1546</v>
      </c>
      <c r="E199" s="1449">
        <v>0</v>
      </c>
      <c r="F199" s="1450">
        <v>3.7587000000000002E-2</v>
      </c>
      <c r="G199" s="1451">
        <v>3.7587000000000002E-2</v>
      </c>
      <c r="H199" s="1449">
        <f t="shared" si="2"/>
        <v>0</v>
      </c>
      <c r="I199" s="1449">
        <v>0</v>
      </c>
      <c r="J199" s="1449">
        <v>0</v>
      </c>
      <c r="K199" s="1449"/>
      <c r="L199" s="1449"/>
      <c r="M199" s="1449">
        <f t="shared" si="3"/>
        <v>0</v>
      </c>
      <c r="N199" s="1449">
        <f t="shared" si="4"/>
        <v>0</v>
      </c>
    </row>
    <row r="200" spans="1:14" ht="15.5" hidden="1" outlineLevel="1" x14ac:dyDescent="0.25">
      <c r="A200" s="1453">
        <v>7</v>
      </c>
      <c r="B200" s="1461" t="s">
        <v>1788</v>
      </c>
      <c r="C200" s="1455" t="s">
        <v>932</v>
      </c>
      <c r="D200" s="1384" t="s">
        <v>1546</v>
      </c>
      <c r="E200" s="1450">
        <v>0</v>
      </c>
      <c r="F200" s="1450">
        <v>1.99E-3</v>
      </c>
      <c r="G200" s="1451">
        <v>1.99E-3</v>
      </c>
      <c r="H200" s="1449">
        <f t="shared" si="2"/>
        <v>0</v>
      </c>
      <c r="I200" s="1449">
        <v>0</v>
      </c>
      <c r="J200" s="1449">
        <v>0</v>
      </c>
      <c r="K200" s="1449"/>
      <c r="L200" s="1449"/>
      <c r="M200" s="1449">
        <f t="shared" si="3"/>
        <v>0</v>
      </c>
      <c r="N200" s="1449">
        <f t="shared" si="4"/>
        <v>0</v>
      </c>
    </row>
    <row r="201" spans="1:14" ht="15.5" hidden="1" outlineLevel="1" x14ac:dyDescent="0.25">
      <c r="A201" s="1453">
        <v>8</v>
      </c>
      <c r="B201" s="1461" t="s">
        <v>1789</v>
      </c>
      <c r="C201" s="1455" t="s">
        <v>932</v>
      </c>
      <c r="D201" s="1384" t="s">
        <v>1546</v>
      </c>
      <c r="E201" s="1450">
        <v>0</v>
      </c>
      <c r="F201" s="1450">
        <v>7.7949900000000001E-4</v>
      </c>
      <c r="G201" s="1451">
        <v>7.7949900000000001E-4</v>
      </c>
      <c r="H201" s="1449">
        <f t="shared" ref="H201:H264" si="5">F201-G201</f>
        <v>0</v>
      </c>
      <c r="I201" s="1449">
        <v>0</v>
      </c>
      <c r="J201" s="1449">
        <v>0</v>
      </c>
      <c r="K201" s="1449"/>
      <c r="L201" s="1449"/>
      <c r="M201" s="1449">
        <f t="shared" ref="M201:M264" si="6">SUM(J201:L201)</f>
        <v>0</v>
      </c>
      <c r="N201" s="1449">
        <f t="shared" ref="N201:N264" si="7">H201+I201-M201</f>
        <v>0</v>
      </c>
    </row>
    <row r="202" spans="1:14" ht="15.5" hidden="1" outlineLevel="1" x14ac:dyDescent="0.25">
      <c r="A202" s="1453">
        <v>9</v>
      </c>
      <c r="B202" s="1461" t="s">
        <v>1790</v>
      </c>
      <c r="C202" s="1455" t="s">
        <v>932</v>
      </c>
      <c r="D202" s="1448" t="s">
        <v>1546</v>
      </c>
      <c r="E202" s="1449">
        <v>0</v>
      </c>
      <c r="F202" s="1450">
        <v>1.9555198999999999E-2</v>
      </c>
      <c r="G202" s="1451">
        <v>1.9555198999999999E-2</v>
      </c>
      <c r="H202" s="1449">
        <f t="shared" si="5"/>
        <v>0</v>
      </c>
      <c r="I202" s="1449">
        <v>0</v>
      </c>
      <c r="J202" s="1449">
        <v>0</v>
      </c>
      <c r="K202" s="1449"/>
      <c r="L202" s="1449"/>
      <c r="M202" s="1449">
        <f t="shared" si="6"/>
        <v>0</v>
      </c>
      <c r="N202" s="1449">
        <f t="shared" si="7"/>
        <v>0</v>
      </c>
    </row>
    <row r="203" spans="1:14" ht="15.5" hidden="1" outlineLevel="1" x14ac:dyDescent="0.25">
      <c r="A203" s="1453">
        <v>10</v>
      </c>
      <c r="B203" s="1461" t="s">
        <v>1791</v>
      </c>
      <c r="C203" s="1455" t="s">
        <v>932</v>
      </c>
      <c r="D203" s="1384" t="s">
        <v>1546</v>
      </c>
      <c r="E203" s="1450">
        <v>0</v>
      </c>
      <c r="F203" s="1450">
        <v>1.5989999999999999E-3</v>
      </c>
      <c r="G203" s="1451">
        <v>1.5989999999999999E-3</v>
      </c>
      <c r="H203" s="1449">
        <f t="shared" si="5"/>
        <v>0</v>
      </c>
      <c r="I203" s="1449">
        <v>0</v>
      </c>
      <c r="J203" s="1449">
        <v>0</v>
      </c>
      <c r="K203" s="1449"/>
      <c r="L203" s="1449"/>
      <c r="M203" s="1449">
        <f t="shared" si="6"/>
        <v>0</v>
      </c>
      <c r="N203" s="1449">
        <f t="shared" si="7"/>
        <v>0</v>
      </c>
    </row>
    <row r="204" spans="1:14" ht="15.5" hidden="1" outlineLevel="1" x14ac:dyDescent="0.25">
      <c r="A204" s="1453">
        <v>11</v>
      </c>
      <c r="B204" s="1461" t="s">
        <v>1792</v>
      </c>
      <c r="C204" s="1455" t="s">
        <v>932</v>
      </c>
      <c r="D204" s="1448" t="s">
        <v>1546</v>
      </c>
      <c r="E204" s="1449">
        <v>0</v>
      </c>
      <c r="F204" s="1450">
        <v>1.13575E-2</v>
      </c>
      <c r="G204" s="1451">
        <v>1.13575E-2</v>
      </c>
      <c r="H204" s="1449">
        <f t="shared" si="5"/>
        <v>0</v>
      </c>
      <c r="I204" s="1449">
        <v>0</v>
      </c>
      <c r="J204" s="1449">
        <v>0</v>
      </c>
      <c r="K204" s="1449"/>
      <c r="L204" s="1449"/>
      <c r="M204" s="1449">
        <f t="shared" si="6"/>
        <v>0</v>
      </c>
      <c r="N204" s="1449">
        <f t="shared" si="7"/>
        <v>0</v>
      </c>
    </row>
    <row r="205" spans="1:14" ht="15.5" hidden="1" outlineLevel="1" x14ac:dyDescent="0.25">
      <c r="A205" s="1453">
        <v>12</v>
      </c>
      <c r="B205" s="1461" t="s">
        <v>1793</v>
      </c>
      <c r="C205" s="1455" t="s">
        <v>932</v>
      </c>
      <c r="D205" s="1384" t="s">
        <v>1546</v>
      </c>
      <c r="E205" s="1450">
        <v>0</v>
      </c>
      <c r="F205" s="1450">
        <v>4.2198000000000001E-3</v>
      </c>
      <c r="G205" s="1451">
        <v>4.2198000000000001E-3</v>
      </c>
      <c r="H205" s="1449">
        <f t="shared" si="5"/>
        <v>0</v>
      </c>
      <c r="I205" s="1449">
        <v>0</v>
      </c>
      <c r="J205" s="1449">
        <v>0</v>
      </c>
      <c r="K205" s="1449"/>
      <c r="L205" s="1449"/>
      <c r="M205" s="1449">
        <f t="shared" si="6"/>
        <v>0</v>
      </c>
      <c r="N205" s="1449">
        <f t="shared" si="7"/>
        <v>0</v>
      </c>
    </row>
    <row r="206" spans="1:14" ht="15.5" hidden="1" outlineLevel="1" x14ac:dyDescent="0.25">
      <c r="A206" s="1453">
        <v>13</v>
      </c>
      <c r="B206" s="1461" t="s">
        <v>1794</v>
      </c>
      <c r="C206" s="1455" t="s">
        <v>932</v>
      </c>
      <c r="D206" s="1448" t="s">
        <v>1546</v>
      </c>
      <c r="E206" s="1449">
        <v>0</v>
      </c>
      <c r="F206" s="1450">
        <v>2.9608920000000001E-3</v>
      </c>
      <c r="G206" s="1451">
        <v>2.9608920000000001E-3</v>
      </c>
      <c r="H206" s="1449">
        <f t="shared" si="5"/>
        <v>0</v>
      </c>
      <c r="I206" s="1449">
        <v>0</v>
      </c>
      <c r="J206" s="1449">
        <v>0</v>
      </c>
      <c r="K206" s="1449"/>
      <c r="L206" s="1449"/>
      <c r="M206" s="1449">
        <f t="shared" si="6"/>
        <v>0</v>
      </c>
      <c r="N206" s="1449">
        <f t="shared" si="7"/>
        <v>0</v>
      </c>
    </row>
    <row r="207" spans="1:14" ht="15.5" hidden="1" outlineLevel="1" x14ac:dyDescent="0.25">
      <c r="A207" s="1453">
        <v>14</v>
      </c>
      <c r="B207" s="1461" t="s">
        <v>1795</v>
      </c>
      <c r="C207" s="1455" t="s">
        <v>932</v>
      </c>
      <c r="D207" s="1384" t="s">
        <v>1546</v>
      </c>
      <c r="E207" s="1450">
        <v>0</v>
      </c>
      <c r="F207" s="1450">
        <v>4.7299600000000001E-3</v>
      </c>
      <c r="G207" s="1451">
        <v>4.7299600000000001E-3</v>
      </c>
      <c r="H207" s="1449">
        <f t="shared" si="5"/>
        <v>0</v>
      </c>
      <c r="I207" s="1449">
        <v>0</v>
      </c>
      <c r="J207" s="1449">
        <v>0</v>
      </c>
      <c r="K207" s="1449"/>
      <c r="L207" s="1449"/>
      <c r="M207" s="1449">
        <f t="shared" si="6"/>
        <v>0</v>
      </c>
      <c r="N207" s="1449">
        <f t="shared" si="7"/>
        <v>0</v>
      </c>
    </row>
    <row r="208" spans="1:14" ht="15.5" hidden="1" outlineLevel="1" x14ac:dyDescent="0.25">
      <c r="A208" s="1453">
        <v>15</v>
      </c>
      <c r="B208" s="1461" t="s">
        <v>1796</v>
      </c>
      <c r="C208" s="1455" t="s">
        <v>932</v>
      </c>
      <c r="D208" s="1384" t="s">
        <v>1546</v>
      </c>
      <c r="E208" s="1450">
        <v>0</v>
      </c>
      <c r="F208" s="1450">
        <v>3.5159990000000001E-3</v>
      </c>
      <c r="G208" s="1451">
        <v>3.5159990000000001E-3</v>
      </c>
      <c r="H208" s="1449">
        <f t="shared" si="5"/>
        <v>0</v>
      </c>
      <c r="I208" s="1449">
        <v>0</v>
      </c>
      <c r="J208" s="1449">
        <v>0</v>
      </c>
      <c r="K208" s="1449"/>
      <c r="L208" s="1449"/>
      <c r="M208" s="1449">
        <f t="shared" si="6"/>
        <v>0</v>
      </c>
      <c r="N208" s="1449">
        <f t="shared" si="7"/>
        <v>0</v>
      </c>
    </row>
    <row r="209" spans="1:14" ht="15.5" hidden="1" outlineLevel="1" x14ac:dyDescent="0.25">
      <c r="A209" s="1453">
        <v>16</v>
      </c>
      <c r="B209" s="1461" t="s">
        <v>1797</v>
      </c>
      <c r="C209" s="1455" t="s">
        <v>932</v>
      </c>
      <c r="D209" s="1384" t="s">
        <v>1546</v>
      </c>
      <c r="E209" s="1450">
        <v>0</v>
      </c>
      <c r="F209" s="1450">
        <v>5.7773056000000003E-2</v>
      </c>
      <c r="G209" s="1451">
        <v>5.7773056000000003E-2</v>
      </c>
      <c r="H209" s="1449">
        <f t="shared" si="5"/>
        <v>0</v>
      </c>
      <c r="I209" s="1449">
        <v>0</v>
      </c>
      <c r="J209" s="1449">
        <v>0</v>
      </c>
      <c r="K209" s="1449"/>
      <c r="L209" s="1449"/>
      <c r="M209" s="1449">
        <f t="shared" si="6"/>
        <v>0</v>
      </c>
      <c r="N209" s="1449">
        <f t="shared" si="7"/>
        <v>0</v>
      </c>
    </row>
    <row r="210" spans="1:14" ht="15.5" hidden="1" outlineLevel="1" x14ac:dyDescent="0.25">
      <c r="A210" s="1453">
        <v>17</v>
      </c>
      <c r="B210" s="1461" t="s">
        <v>1798</v>
      </c>
      <c r="C210" s="1455" t="s">
        <v>932</v>
      </c>
      <c r="D210" s="1384" t="s">
        <v>1546</v>
      </c>
      <c r="E210" s="1450">
        <v>0</v>
      </c>
      <c r="F210" s="1450">
        <v>2.2199900000000002E-2</v>
      </c>
      <c r="G210" s="1451">
        <v>2.2199900000000002E-2</v>
      </c>
      <c r="H210" s="1449">
        <f t="shared" si="5"/>
        <v>0</v>
      </c>
      <c r="I210" s="1449">
        <v>0</v>
      </c>
      <c r="J210" s="1449">
        <v>0</v>
      </c>
      <c r="K210" s="1449"/>
      <c r="L210" s="1449"/>
      <c r="M210" s="1449">
        <f t="shared" si="6"/>
        <v>0</v>
      </c>
      <c r="N210" s="1449">
        <f t="shared" si="7"/>
        <v>0</v>
      </c>
    </row>
    <row r="211" spans="1:14" ht="15.5" hidden="1" outlineLevel="1" x14ac:dyDescent="0.25">
      <c r="A211" s="1453">
        <v>18</v>
      </c>
      <c r="B211" s="1461" t="s">
        <v>1799</v>
      </c>
      <c r="C211" s="1455" t="s">
        <v>932</v>
      </c>
      <c r="D211" s="1384" t="s">
        <v>1546</v>
      </c>
      <c r="E211" s="1450">
        <v>0</v>
      </c>
      <c r="F211" s="1450">
        <v>4.7955999999999997E-3</v>
      </c>
      <c r="G211" s="1451">
        <v>4.7955999999999997E-3</v>
      </c>
      <c r="H211" s="1449">
        <f t="shared" si="5"/>
        <v>0</v>
      </c>
      <c r="I211" s="1449">
        <v>0</v>
      </c>
      <c r="J211" s="1449">
        <v>0</v>
      </c>
      <c r="K211" s="1449"/>
      <c r="L211" s="1449"/>
      <c r="M211" s="1449">
        <f t="shared" si="6"/>
        <v>0</v>
      </c>
      <c r="N211" s="1449">
        <f t="shared" si="7"/>
        <v>0</v>
      </c>
    </row>
    <row r="212" spans="1:14" ht="15.5" hidden="1" outlineLevel="1" x14ac:dyDescent="0.25">
      <c r="A212" s="1453">
        <v>19</v>
      </c>
      <c r="B212" s="1461" t="s">
        <v>1800</v>
      </c>
      <c r="C212" s="1455" t="s">
        <v>932</v>
      </c>
      <c r="D212" s="1384" t="s">
        <v>1546</v>
      </c>
      <c r="E212" s="1450">
        <v>0</v>
      </c>
      <c r="F212" s="1450">
        <v>3.1557920000000003E-2</v>
      </c>
      <c r="G212" s="1451">
        <v>3.1557920000000003E-2</v>
      </c>
      <c r="H212" s="1449">
        <f t="shared" si="5"/>
        <v>0</v>
      </c>
      <c r="I212" s="1449">
        <v>0</v>
      </c>
      <c r="J212" s="1449">
        <v>0</v>
      </c>
      <c r="K212" s="1449"/>
      <c r="L212" s="1449"/>
      <c r="M212" s="1449">
        <f t="shared" si="6"/>
        <v>0</v>
      </c>
      <c r="N212" s="1449">
        <f t="shared" si="7"/>
        <v>0</v>
      </c>
    </row>
    <row r="213" spans="1:14" ht="15.5" hidden="1" outlineLevel="1" x14ac:dyDescent="0.25">
      <c r="A213" s="1453">
        <v>20</v>
      </c>
      <c r="B213" s="1461" t="s">
        <v>1801</v>
      </c>
      <c r="C213" s="1455" t="s">
        <v>932</v>
      </c>
      <c r="D213" s="1384" t="s">
        <v>1546</v>
      </c>
      <c r="E213" s="1450">
        <v>0</v>
      </c>
      <c r="F213" s="1450">
        <v>0.13698647</v>
      </c>
      <c r="G213" s="1451">
        <v>0.13698647</v>
      </c>
      <c r="H213" s="1449">
        <f t="shared" si="5"/>
        <v>0</v>
      </c>
      <c r="I213" s="1449">
        <v>0</v>
      </c>
      <c r="J213" s="1449">
        <v>0</v>
      </c>
      <c r="K213" s="1449"/>
      <c r="L213" s="1449"/>
      <c r="M213" s="1449">
        <f t="shared" si="6"/>
        <v>0</v>
      </c>
      <c r="N213" s="1449">
        <f t="shared" si="7"/>
        <v>0</v>
      </c>
    </row>
    <row r="214" spans="1:14" ht="29" hidden="1" outlineLevel="1" x14ac:dyDescent="0.25">
      <c r="A214" s="1453">
        <v>21</v>
      </c>
      <c r="B214" s="1461" t="s">
        <v>1802</v>
      </c>
      <c r="C214" s="1455" t="s">
        <v>932</v>
      </c>
      <c r="D214" s="1384" t="s">
        <v>1546</v>
      </c>
      <c r="E214" s="1450">
        <v>0</v>
      </c>
      <c r="F214" s="1450">
        <v>0.30988339999999998</v>
      </c>
      <c r="G214" s="1451">
        <v>0.30988339999999998</v>
      </c>
      <c r="H214" s="1449">
        <f t="shared" si="5"/>
        <v>0</v>
      </c>
      <c r="I214" s="1449">
        <v>0</v>
      </c>
      <c r="J214" s="1449">
        <v>0</v>
      </c>
      <c r="K214" s="1449"/>
      <c r="L214" s="1449"/>
      <c r="M214" s="1449">
        <f t="shared" si="6"/>
        <v>0</v>
      </c>
      <c r="N214" s="1449">
        <f t="shared" si="7"/>
        <v>0</v>
      </c>
    </row>
    <row r="215" spans="1:14" ht="15.5" hidden="1" outlineLevel="1" x14ac:dyDescent="0.25">
      <c r="A215" s="1453">
        <v>22</v>
      </c>
      <c r="B215" s="1461" t="s">
        <v>1803</v>
      </c>
      <c r="C215" s="1455" t="s">
        <v>932</v>
      </c>
      <c r="D215" s="1384" t="s">
        <v>1546</v>
      </c>
      <c r="E215" s="1450">
        <v>0</v>
      </c>
      <c r="F215" s="1450">
        <v>0.1075448</v>
      </c>
      <c r="G215" s="1451">
        <v>0.1075448</v>
      </c>
      <c r="H215" s="1449">
        <f t="shared" si="5"/>
        <v>0</v>
      </c>
      <c r="I215" s="1449">
        <v>0</v>
      </c>
      <c r="J215" s="1449">
        <v>0</v>
      </c>
      <c r="K215" s="1449"/>
      <c r="L215" s="1449"/>
      <c r="M215" s="1449">
        <f t="shared" si="6"/>
        <v>0</v>
      </c>
      <c r="N215" s="1449">
        <f t="shared" si="7"/>
        <v>0</v>
      </c>
    </row>
    <row r="216" spans="1:14" ht="15.5" hidden="1" outlineLevel="1" x14ac:dyDescent="0.25">
      <c r="A216" s="1453">
        <v>23</v>
      </c>
      <c r="B216" s="1461" t="s">
        <v>1804</v>
      </c>
      <c r="C216" s="1455" t="s">
        <v>932</v>
      </c>
      <c r="D216" s="1384" t="s">
        <v>1546</v>
      </c>
      <c r="E216" s="1450">
        <v>0</v>
      </c>
      <c r="F216" s="1450">
        <v>4.7699999E-2</v>
      </c>
      <c r="G216" s="1451">
        <v>4.7699999E-2</v>
      </c>
      <c r="H216" s="1449">
        <f t="shared" si="5"/>
        <v>0</v>
      </c>
      <c r="I216" s="1449">
        <v>0</v>
      </c>
      <c r="J216" s="1449">
        <v>0</v>
      </c>
      <c r="K216" s="1449"/>
      <c r="L216" s="1449"/>
      <c r="M216" s="1449">
        <f t="shared" si="6"/>
        <v>0</v>
      </c>
      <c r="N216" s="1449">
        <f t="shared" si="7"/>
        <v>0</v>
      </c>
    </row>
    <row r="217" spans="1:14" ht="15.5" hidden="1" outlineLevel="1" x14ac:dyDescent="0.25">
      <c r="A217" s="1453">
        <v>24</v>
      </c>
      <c r="B217" s="1461" t="s">
        <v>1805</v>
      </c>
      <c r="C217" s="1455" t="s">
        <v>932</v>
      </c>
      <c r="D217" s="1384" t="s">
        <v>1546</v>
      </c>
      <c r="E217" s="1450">
        <v>0</v>
      </c>
      <c r="F217" s="1450">
        <v>5.2430000000000003E-3</v>
      </c>
      <c r="G217" s="1451">
        <v>5.2430000000000003E-3</v>
      </c>
      <c r="H217" s="1449">
        <f t="shared" si="5"/>
        <v>0</v>
      </c>
      <c r="I217" s="1449">
        <v>0</v>
      </c>
      <c r="J217" s="1449">
        <v>0</v>
      </c>
      <c r="K217" s="1449"/>
      <c r="L217" s="1449"/>
      <c r="M217" s="1449">
        <f t="shared" si="6"/>
        <v>0</v>
      </c>
      <c r="N217" s="1449">
        <f t="shared" si="7"/>
        <v>0</v>
      </c>
    </row>
    <row r="218" spans="1:14" ht="15.5" hidden="1" outlineLevel="1" x14ac:dyDescent="0.25">
      <c r="A218" s="1453">
        <v>25</v>
      </c>
      <c r="B218" s="1461" t="s">
        <v>1806</v>
      </c>
      <c r="C218" s="1455" t="s">
        <v>932</v>
      </c>
      <c r="D218" s="1384" t="s">
        <v>1546</v>
      </c>
      <c r="E218" s="1450">
        <v>0</v>
      </c>
      <c r="F218" s="1450">
        <v>4.5999999999999999E-3</v>
      </c>
      <c r="G218" s="1451">
        <v>4.5999999999999999E-3</v>
      </c>
      <c r="H218" s="1449">
        <f t="shared" si="5"/>
        <v>0</v>
      </c>
      <c r="I218" s="1449">
        <v>0</v>
      </c>
      <c r="J218" s="1449">
        <v>0</v>
      </c>
      <c r="K218" s="1449"/>
      <c r="L218" s="1449"/>
      <c r="M218" s="1449">
        <f t="shared" si="6"/>
        <v>0</v>
      </c>
      <c r="N218" s="1449">
        <f t="shared" si="7"/>
        <v>0</v>
      </c>
    </row>
    <row r="219" spans="1:14" ht="15.5" hidden="1" outlineLevel="1" x14ac:dyDescent="0.25">
      <c r="A219" s="1453">
        <v>26</v>
      </c>
      <c r="B219" s="1461" t="s">
        <v>1807</v>
      </c>
      <c r="C219" s="1455" t="s">
        <v>932</v>
      </c>
      <c r="D219" s="1384" t="s">
        <v>1546</v>
      </c>
      <c r="E219" s="1450">
        <v>0</v>
      </c>
      <c r="F219" s="1450">
        <v>1.8347990000000002E-2</v>
      </c>
      <c r="G219" s="1451">
        <v>1.8347990000000002E-2</v>
      </c>
      <c r="H219" s="1449">
        <f t="shared" si="5"/>
        <v>0</v>
      </c>
      <c r="I219" s="1449">
        <v>0</v>
      </c>
      <c r="J219" s="1449">
        <v>0</v>
      </c>
      <c r="K219" s="1449"/>
      <c r="L219" s="1449"/>
      <c r="M219" s="1449">
        <f t="shared" si="6"/>
        <v>0</v>
      </c>
      <c r="N219" s="1449">
        <f t="shared" si="7"/>
        <v>0</v>
      </c>
    </row>
    <row r="220" spans="1:14" ht="15.5" hidden="1" outlineLevel="1" x14ac:dyDescent="0.25">
      <c r="A220" s="1453">
        <v>27</v>
      </c>
      <c r="B220" s="1461" t="s">
        <v>1808</v>
      </c>
      <c r="C220" s="1455" t="s">
        <v>932</v>
      </c>
      <c r="D220" s="1384" t="s">
        <v>1546</v>
      </c>
      <c r="E220" s="1450">
        <v>0</v>
      </c>
      <c r="F220" s="1450">
        <v>8.0100060000000001E-3</v>
      </c>
      <c r="G220" s="1451">
        <v>8.0100060000000001E-3</v>
      </c>
      <c r="H220" s="1449">
        <f t="shared" si="5"/>
        <v>0</v>
      </c>
      <c r="I220" s="1449">
        <v>0</v>
      </c>
      <c r="J220" s="1449">
        <v>0</v>
      </c>
      <c r="K220" s="1449"/>
      <c r="L220" s="1449"/>
      <c r="M220" s="1449">
        <f t="shared" si="6"/>
        <v>0</v>
      </c>
      <c r="N220" s="1449">
        <f t="shared" si="7"/>
        <v>0</v>
      </c>
    </row>
    <row r="221" spans="1:14" ht="15.5" hidden="1" outlineLevel="1" x14ac:dyDescent="0.25">
      <c r="A221" s="1453">
        <v>28</v>
      </c>
      <c r="B221" s="1461" t="s">
        <v>1809</v>
      </c>
      <c r="C221" s="1455" t="s">
        <v>932</v>
      </c>
      <c r="D221" s="1384" t="s">
        <v>1546</v>
      </c>
      <c r="E221" s="1450">
        <v>0</v>
      </c>
      <c r="F221" s="1450">
        <v>2.5800001999999999E-2</v>
      </c>
      <c r="G221" s="1451">
        <v>2.5800001999999999E-2</v>
      </c>
      <c r="H221" s="1449">
        <f t="shared" si="5"/>
        <v>0</v>
      </c>
      <c r="I221" s="1449">
        <v>0</v>
      </c>
      <c r="J221" s="1449">
        <v>0</v>
      </c>
      <c r="K221" s="1449"/>
      <c r="L221" s="1449"/>
      <c r="M221" s="1449">
        <f t="shared" si="6"/>
        <v>0</v>
      </c>
      <c r="N221" s="1449">
        <f t="shared" si="7"/>
        <v>0</v>
      </c>
    </row>
    <row r="222" spans="1:14" ht="15.5" hidden="1" outlineLevel="1" x14ac:dyDescent="0.25">
      <c r="A222" s="1453">
        <v>29</v>
      </c>
      <c r="B222" s="1461" t="s">
        <v>1810</v>
      </c>
      <c r="C222" s="1455" t="s">
        <v>932</v>
      </c>
      <c r="D222" s="1384" t="s">
        <v>1546</v>
      </c>
      <c r="E222" s="1450">
        <v>0</v>
      </c>
      <c r="F222" s="1450">
        <v>2.4029989999999998E-3</v>
      </c>
      <c r="G222" s="1451">
        <v>2.4029989999999998E-3</v>
      </c>
      <c r="H222" s="1449">
        <f t="shared" si="5"/>
        <v>0</v>
      </c>
      <c r="I222" s="1449">
        <v>0</v>
      </c>
      <c r="J222" s="1449">
        <v>0</v>
      </c>
      <c r="K222" s="1449"/>
      <c r="L222" s="1449"/>
      <c r="M222" s="1449">
        <f t="shared" si="6"/>
        <v>0</v>
      </c>
      <c r="N222" s="1449">
        <f t="shared" si="7"/>
        <v>0</v>
      </c>
    </row>
    <row r="223" spans="1:14" ht="15.5" hidden="1" outlineLevel="1" x14ac:dyDescent="0.25">
      <c r="A223" s="1453">
        <v>30</v>
      </c>
      <c r="B223" s="1461" t="s">
        <v>1811</v>
      </c>
      <c r="C223" s="1455" t="s">
        <v>932</v>
      </c>
      <c r="D223" s="1384" t="s">
        <v>1546</v>
      </c>
      <c r="E223" s="1450">
        <v>0</v>
      </c>
      <c r="F223" s="1450">
        <v>6.3019979999999996E-3</v>
      </c>
      <c r="G223" s="1451">
        <v>6.3019979999999996E-3</v>
      </c>
      <c r="H223" s="1449">
        <f t="shared" si="5"/>
        <v>0</v>
      </c>
      <c r="I223" s="1449">
        <v>0</v>
      </c>
      <c r="J223" s="1449">
        <v>0</v>
      </c>
      <c r="K223" s="1449"/>
      <c r="L223" s="1449"/>
      <c r="M223" s="1449">
        <f t="shared" si="6"/>
        <v>0</v>
      </c>
      <c r="N223" s="1449">
        <f t="shared" si="7"/>
        <v>0</v>
      </c>
    </row>
    <row r="224" spans="1:14" ht="15.5" hidden="1" outlineLevel="1" x14ac:dyDescent="0.25">
      <c r="A224" s="1453">
        <v>31</v>
      </c>
      <c r="B224" s="1461" t="s">
        <v>1812</v>
      </c>
      <c r="C224" s="1455" t="s">
        <v>932</v>
      </c>
      <c r="D224" s="1384" t="s">
        <v>1546</v>
      </c>
      <c r="E224" s="1450">
        <v>0</v>
      </c>
      <c r="F224" s="1450">
        <v>3.5685020999999997E-2</v>
      </c>
      <c r="G224" s="1451">
        <v>3.5685020999999997E-2</v>
      </c>
      <c r="H224" s="1449">
        <f t="shared" si="5"/>
        <v>0</v>
      </c>
      <c r="I224" s="1449">
        <v>0</v>
      </c>
      <c r="J224" s="1449">
        <v>0</v>
      </c>
      <c r="K224" s="1449"/>
      <c r="L224" s="1449"/>
      <c r="M224" s="1449">
        <f t="shared" si="6"/>
        <v>0</v>
      </c>
      <c r="N224" s="1449">
        <f t="shared" si="7"/>
        <v>0</v>
      </c>
    </row>
    <row r="225" spans="1:14" ht="15.5" hidden="1" outlineLevel="1" x14ac:dyDescent="0.25">
      <c r="A225" s="1453">
        <v>32</v>
      </c>
      <c r="B225" s="1461" t="s">
        <v>1813</v>
      </c>
      <c r="C225" s="1455" t="s">
        <v>932</v>
      </c>
      <c r="D225" s="1384" t="s">
        <v>1546</v>
      </c>
      <c r="E225" s="1450">
        <v>0</v>
      </c>
      <c r="F225" s="1450">
        <v>3.7030957000000003E-2</v>
      </c>
      <c r="G225" s="1451">
        <v>3.7030957000000003E-2</v>
      </c>
      <c r="H225" s="1449">
        <f t="shared" si="5"/>
        <v>0</v>
      </c>
      <c r="I225" s="1449">
        <v>0</v>
      </c>
      <c r="J225" s="1449">
        <v>0</v>
      </c>
      <c r="K225" s="1449"/>
      <c r="L225" s="1449"/>
      <c r="M225" s="1449">
        <f t="shared" si="6"/>
        <v>0</v>
      </c>
      <c r="N225" s="1449">
        <f t="shared" si="7"/>
        <v>0</v>
      </c>
    </row>
    <row r="226" spans="1:14" ht="15.5" hidden="1" outlineLevel="1" x14ac:dyDescent="0.25">
      <c r="A226" s="1453">
        <v>33</v>
      </c>
      <c r="B226" s="1461" t="s">
        <v>1814</v>
      </c>
      <c r="C226" s="1455" t="s">
        <v>932</v>
      </c>
      <c r="D226" s="1384" t="s">
        <v>1546</v>
      </c>
      <c r="E226" s="1450">
        <v>0</v>
      </c>
      <c r="F226" s="1450">
        <v>2.0180997999999999E-2</v>
      </c>
      <c r="G226" s="1451">
        <v>2.0180997999999999E-2</v>
      </c>
      <c r="H226" s="1449">
        <f t="shared" si="5"/>
        <v>0</v>
      </c>
      <c r="I226" s="1449">
        <v>0</v>
      </c>
      <c r="J226" s="1449">
        <v>0</v>
      </c>
      <c r="K226" s="1449"/>
      <c r="L226" s="1449"/>
      <c r="M226" s="1449">
        <f t="shared" si="6"/>
        <v>0</v>
      </c>
      <c r="N226" s="1449">
        <f t="shared" si="7"/>
        <v>0</v>
      </c>
    </row>
    <row r="227" spans="1:14" ht="15.5" hidden="1" outlineLevel="1" x14ac:dyDescent="0.25">
      <c r="A227" s="1453">
        <v>34</v>
      </c>
      <c r="B227" s="1461" t="s">
        <v>1815</v>
      </c>
      <c r="C227" s="1455" t="s">
        <v>932</v>
      </c>
      <c r="D227" s="1384" t="s">
        <v>1546</v>
      </c>
      <c r="E227" s="1450">
        <v>0</v>
      </c>
      <c r="F227" s="1450">
        <v>3.3494953000000001E-2</v>
      </c>
      <c r="G227" s="1451">
        <v>3.3494953000000001E-2</v>
      </c>
      <c r="H227" s="1449">
        <f t="shared" si="5"/>
        <v>0</v>
      </c>
      <c r="I227" s="1449">
        <v>0</v>
      </c>
      <c r="J227" s="1449">
        <v>0</v>
      </c>
      <c r="K227" s="1449"/>
      <c r="L227" s="1449"/>
      <c r="M227" s="1449">
        <f t="shared" si="6"/>
        <v>0</v>
      </c>
      <c r="N227" s="1449">
        <f t="shared" si="7"/>
        <v>0</v>
      </c>
    </row>
    <row r="228" spans="1:14" ht="15.5" hidden="1" outlineLevel="1" x14ac:dyDescent="0.25">
      <c r="A228" s="1453">
        <v>35</v>
      </c>
      <c r="B228" s="1461" t="s">
        <v>1816</v>
      </c>
      <c r="C228" s="1455" t="s">
        <v>932</v>
      </c>
      <c r="D228" s="1384" t="s">
        <v>1546</v>
      </c>
      <c r="E228" s="1450">
        <v>0</v>
      </c>
      <c r="F228" s="1450">
        <v>4.0565839999999999E-2</v>
      </c>
      <c r="G228" s="1451">
        <v>4.0565839999999999E-2</v>
      </c>
      <c r="H228" s="1449">
        <f t="shared" si="5"/>
        <v>0</v>
      </c>
      <c r="I228" s="1449">
        <v>0</v>
      </c>
      <c r="J228" s="1449">
        <v>0</v>
      </c>
      <c r="K228" s="1449"/>
      <c r="L228" s="1449"/>
      <c r="M228" s="1449">
        <f t="shared" si="6"/>
        <v>0</v>
      </c>
      <c r="N228" s="1449">
        <f t="shared" si="7"/>
        <v>0</v>
      </c>
    </row>
    <row r="229" spans="1:14" ht="15.5" hidden="1" outlineLevel="1" x14ac:dyDescent="0.25">
      <c r="A229" s="1453">
        <v>36</v>
      </c>
      <c r="B229" s="1461" t="s">
        <v>1817</v>
      </c>
      <c r="C229" s="1455" t="s">
        <v>932</v>
      </c>
      <c r="D229" s="1384" t="s">
        <v>1546</v>
      </c>
      <c r="E229" s="1450">
        <v>0</v>
      </c>
      <c r="F229" s="1450">
        <v>1.7514008000000001E-2</v>
      </c>
      <c r="G229" s="1451">
        <v>1.7514008000000001E-2</v>
      </c>
      <c r="H229" s="1449">
        <f t="shared" si="5"/>
        <v>0</v>
      </c>
      <c r="I229" s="1449">
        <v>0</v>
      </c>
      <c r="J229" s="1449">
        <v>0</v>
      </c>
      <c r="K229" s="1449"/>
      <c r="L229" s="1449"/>
      <c r="M229" s="1449">
        <f t="shared" si="6"/>
        <v>0</v>
      </c>
      <c r="N229" s="1449">
        <f t="shared" si="7"/>
        <v>0</v>
      </c>
    </row>
    <row r="230" spans="1:14" ht="15.5" hidden="1" outlineLevel="1" x14ac:dyDescent="0.25">
      <c r="A230" s="1453">
        <v>37</v>
      </c>
      <c r="B230" s="1461" t="s">
        <v>1818</v>
      </c>
      <c r="C230" s="1455" t="s">
        <v>932</v>
      </c>
      <c r="D230" s="1384" t="s">
        <v>1546</v>
      </c>
      <c r="E230" s="1450">
        <v>0</v>
      </c>
      <c r="F230" s="1450">
        <v>1.1420039999999999E-2</v>
      </c>
      <c r="G230" s="1451">
        <v>1.1420039999999999E-2</v>
      </c>
      <c r="H230" s="1449">
        <f t="shared" si="5"/>
        <v>0</v>
      </c>
      <c r="I230" s="1449">
        <v>0</v>
      </c>
      <c r="J230" s="1449">
        <v>0</v>
      </c>
      <c r="K230" s="1449"/>
      <c r="L230" s="1449"/>
      <c r="M230" s="1449">
        <f t="shared" si="6"/>
        <v>0</v>
      </c>
      <c r="N230" s="1449">
        <f t="shared" si="7"/>
        <v>0</v>
      </c>
    </row>
    <row r="231" spans="1:14" ht="15.5" hidden="1" outlineLevel="1" x14ac:dyDescent="0.25">
      <c r="A231" s="1453">
        <v>38</v>
      </c>
      <c r="B231" s="1461" t="s">
        <v>1819</v>
      </c>
      <c r="C231" s="1455" t="s">
        <v>932</v>
      </c>
      <c r="D231" s="1384" t="s">
        <v>1546</v>
      </c>
      <c r="E231" s="1450">
        <v>0</v>
      </c>
      <c r="F231" s="1450">
        <v>2.4891996E-2</v>
      </c>
      <c r="G231" s="1451">
        <v>2.4891996E-2</v>
      </c>
      <c r="H231" s="1449">
        <f t="shared" si="5"/>
        <v>0</v>
      </c>
      <c r="I231" s="1449">
        <v>0</v>
      </c>
      <c r="J231" s="1449">
        <v>0</v>
      </c>
      <c r="K231" s="1449"/>
      <c r="L231" s="1449"/>
      <c r="M231" s="1449">
        <f t="shared" si="6"/>
        <v>0</v>
      </c>
      <c r="N231" s="1449">
        <f t="shared" si="7"/>
        <v>0</v>
      </c>
    </row>
    <row r="232" spans="1:14" ht="15.5" hidden="1" outlineLevel="1" x14ac:dyDescent="0.25">
      <c r="A232" s="1453">
        <v>39</v>
      </c>
      <c r="B232" s="1461" t="s">
        <v>1820</v>
      </c>
      <c r="C232" s="1455" t="s">
        <v>932</v>
      </c>
      <c r="D232" s="1384" t="s">
        <v>1546</v>
      </c>
      <c r="E232" s="1450">
        <v>0</v>
      </c>
      <c r="F232" s="1450">
        <v>4.2227988000000001E-2</v>
      </c>
      <c r="G232" s="1451">
        <v>4.2227988000000001E-2</v>
      </c>
      <c r="H232" s="1449">
        <f t="shared" si="5"/>
        <v>0</v>
      </c>
      <c r="I232" s="1449">
        <v>0</v>
      </c>
      <c r="J232" s="1449">
        <v>0</v>
      </c>
      <c r="K232" s="1449"/>
      <c r="L232" s="1449"/>
      <c r="M232" s="1449">
        <f t="shared" si="6"/>
        <v>0</v>
      </c>
      <c r="N232" s="1449">
        <f t="shared" si="7"/>
        <v>0</v>
      </c>
    </row>
    <row r="233" spans="1:14" ht="15.5" hidden="1" outlineLevel="1" x14ac:dyDescent="0.25">
      <c r="A233" s="1453">
        <v>40</v>
      </c>
      <c r="B233" s="1461" t="s">
        <v>1821</v>
      </c>
      <c r="C233" s="1455" t="s">
        <v>932</v>
      </c>
      <c r="D233" s="1384" t="s">
        <v>1546</v>
      </c>
      <c r="E233" s="1450">
        <v>0</v>
      </c>
      <c r="F233" s="1450">
        <v>3.2214E-2</v>
      </c>
      <c r="G233" s="1451">
        <v>3.2214E-2</v>
      </c>
      <c r="H233" s="1449">
        <f t="shared" si="5"/>
        <v>0</v>
      </c>
      <c r="I233" s="1449">
        <v>0</v>
      </c>
      <c r="J233" s="1449">
        <v>0</v>
      </c>
      <c r="K233" s="1449"/>
      <c r="L233" s="1449"/>
      <c r="M233" s="1449">
        <f t="shared" si="6"/>
        <v>0</v>
      </c>
      <c r="N233" s="1449">
        <f t="shared" si="7"/>
        <v>0</v>
      </c>
    </row>
    <row r="234" spans="1:14" ht="15.5" hidden="1" outlineLevel="1" x14ac:dyDescent="0.25">
      <c r="A234" s="1453">
        <v>41</v>
      </c>
      <c r="B234" s="1461" t="s">
        <v>1822</v>
      </c>
      <c r="C234" s="1455" t="s">
        <v>932</v>
      </c>
      <c r="D234" s="1384" t="s">
        <v>1546</v>
      </c>
      <c r="E234" s="1450">
        <v>0</v>
      </c>
      <c r="F234" s="1450">
        <v>2.6260004E-2</v>
      </c>
      <c r="G234" s="1451">
        <v>2.6260004E-2</v>
      </c>
      <c r="H234" s="1449">
        <f t="shared" si="5"/>
        <v>0</v>
      </c>
      <c r="I234" s="1449">
        <v>0</v>
      </c>
      <c r="J234" s="1449">
        <v>0</v>
      </c>
      <c r="K234" s="1449"/>
      <c r="L234" s="1449"/>
      <c r="M234" s="1449">
        <f t="shared" si="6"/>
        <v>0</v>
      </c>
      <c r="N234" s="1449">
        <f t="shared" si="7"/>
        <v>0</v>
      </c>
    </row>
    <row r="235" spans="1:14" ht="15.5" hidden="1" outlineLevel="1" x14ac:dyDescent="0.25">
      <c r="A235" s="1453">
        <v>42</v>
      </c>
      <c r="B235" s="1461" t="s">
        <v>1823</v>
      </c>
      <c r="C235" s="1455" t="s">
        <v>932</v>
      </c>
      <c r="D235" s="1384" t="s">
        <v>1546</v>
      </c>
      <c r="E235" s="1450">
        <v>0</v>
      </c>
      <c r="F235" s="1450">
        <v>3.3589595999999999E-2</v>
      </c>
      <c r="G235" s="1451">
        <v>3.3589595999999999E-2</v>
      </c>
      <c r="H235" s="1449">
        <f t="shared" si="5"/>
        <v>0</v>
      </c>
      <c r="I235" s="1449">
        <v>0</v>
      </c>
      <c r="J235" s="1449">
        <v>0</v>
      </c>
      <c r="K235" s="1449"/>
      <c r="L235" s="1449"/>
      <c r="M235" s="1449">
        <f t="shared" si="6"/>
        <v>0</v>
      </c>
      <c r="N235" s="1449">
        <f t="shared" si="7"/>
        <v>0</v>
      </c>
    </row>
    <row r="236" spans="1:14" ht="15.5" hidden="1" outlineLevel="1" x14ac:dyDescent="0.25">
      <c r="A236" s="1453">
        <v>43</v>
      </c>
      <c r="B236" s="1461" t="s">
        <v>1824</v>
      </c>
      <c r="C236" s="1455" t="s">
        <v>932</v>
      </c>
      <c r="D236" s="1384" t="s">
        <v>1546</v>
      </c>
      <c r="E236" s="1450">
        <v>0</v>
      </c>
      <c r="F236" s="1450">
        <v>1.0399999999999999E-3</v>
      </c>
      <c r="G236" s="1451">
        <v>1.0399999999999999E-3</v>
      </c>
      <c r="H236" s="1449">
        <f t="shared" si="5"/>
        <v>0</v>
      </c>
      <c r="I236" s="1449">
        <v>0</v>
      </c>
      <c r="J236" s="1449">
        <v>0</v>
      </c>
      <c r="K236" s="1449"/>
      <c r="L236" s="1449"/>
      <c r="M236" s="1449">
        <f t="shared" si="6"/>
        <v>0</v>
      </c>
      <c r="N236" s="1449">
        <f t="shared" si="7"/>
        <v>0</v>
      </c>
    </row>
    <row r="237" spans="1:14" ht="15.5" hidden="1" outlineLevel="1" x14ac:dyDescent="0.25">
      <c r="A237" s="1453">
        <v>44</v>
      </c>
      <c r="B237" s="1461" t="s">
        <v>1825</v>
      </c>
      <c r="C237" s="1455" t="s">
        <v>932</v>
      </c>
      <c r="D237" s="1384" t="s">
        <v>1546</v>
      </c>
      <c r="E237" s="1450">
        <v>0</v>
      </c>
      <c r="F237" s="1450">
        <v>5.4766160000000001E-2</v>
      </c>
      <c r="G237" s="1451">
        <v>5.4766160000000001E-2</v>
      </c>
      <c r="H237" s="1449">
        <f t="shared" si="5"/>
        <v>0</v>
      </c>
      <c r="I237" s="1449">
        <v>0</v>
      </c>
      <c r="J237" s="1449">
        <v>0</v>
      </c>
      <c r="K237" s="1449"/>
      <c r="L237" s="1449"/>
      <c r="M237" s="1449">
        <f t="shared" si="6"/>
        <v>0</v>
      </c>
      <c r="N237" s="1449">
        <f t="shared" si="7"/>
        <v>0</v>
      </c>
    </row>
    <row r="238" spans="1:14" ht="15.5" hidden="1" outlineLevel="1" x14ac:dyDescent="0.25">
      <c r="A238" s="1453">
        <v>45</v>
      </c>
      <c r="B238" s="1461" t="s">
        <v>1826</v>
      </c>
      <c r="C238" s="1455" t="s">
        <v>932</v>
      </c>
      <c r="D238" s="1384" t="s">
        <v>1546</v>
      </c>
      <c r="E238" s="1450">
        <v>0</v>
      </c>
      <c r="F238" s="1450">
        <v>3.6888450000000001E-3</v>
      </c>
      <c r="G238" s="1451">
        <v>3.6888450000000001E-3</v>
      </c>
      <c r="H238" s="1449">
        <f t="shared" si="5"/>
        <v>0</v>
      </c>
      <c r="I238" s="1449">
        <v>0</v>
      </c>
      <c r="J238" s="1449">
        <v>0</v>
      </c>
      <c r="K238" s="1449"/>
      <c r="L238" s="1449"/>
      <c r="M238" s="1449">
        <f t="shared" si="6"/>
        <v>0</v>
      </c>
      <c r="N238" s="1449">
        <f t="shared" si="7"/>
        <v>0</v>
      </c>
    </row>
    <row r="239" spans="1:14" ht="15.5" hidden="1" outlineLevel="1" x14ac:dyDescent="0.25">
      <c r="A239" s="1453">
        <v>46</v>
      </c>
      <c r="B239" s="1461" t="s">
        <v>1827</v>
      </c>
      <c r="C239" s="1455" t="s">
        <v>932</v>
      </c>
      <c r="D239" s="1384" t="s">
        <v>1546</v>
      </c>
      <c r="E239" s="1450">
        <v>0</v>
      </c>
      <c r="F239" s="1450">
        <v>5.7599900000000004E-3</v>
      </c>
      <c r="G239" s="1451">
        <v>5.7599900000000004E-3</v>
      </c>
      <c r="H239" s="1449">
        <f t="shared" si="5"/>
        <v>0</v>
      </c>
      <c r="I239" s="1449">
        <v>0</v>
      </c>
      <c r="J239" s="1449">
        <v>0</v>
      </c>
      <c r="K239" s="1449"/>
      <c r="L239" s="1449"/>
      <c r="M239" s="1449">
        <f t="shared" si="6"/>
        <v>0</v>
      </c>
      <c r="N239" s="1449">
        <f t="shared" si="7"/>
        <v>0</v>
      </c>
    </row>
    <row r="240" spans="1:14" ht="29" hidden="1" outlineLevel="1" x14ac:dyDescent="0.25">
      <c r="A240" s="1453">
        <v>47</v>
      </c>
      <c r="B240" s="1461" t="s">
        <v>1828</v>
      </c>
      <c r="C240" s="1455" t="s">
        <v>932</v>
      </c>
      <c r="D240" s="1384" t="s">
        <v>1546</v>
      </c>
      <c r="E240" s="1450">
        <v>0</v>
      </c>
      <c r="F240" s="1450">
        <v>1.1658399999999999E-2</v>
      </c>
      <c r="G240" s="1451">
        <v>1.1658399999999999E-2</v>
      </c>
      <c r="H240" s="1449">
        <f t="shared" si="5"/>
        <v>0</v>
      </c>
      <c r="I240" s="1449">
        <v>0</v>
      </c>
      <c r="J240" s="1449">
        <v>0</v>
      </c>
      <c r="K240" s="1449"/>
      <c r="L240" s="1449"/>
      <c r="M240" s="1449">
        <f t="shared" si="6"/>
        <v>0</v>
      </c>
      <c r="N240" s="1449">
        <f t="shared" si="7"/>
        <v>0</v>
      </c>
    </row>
    <row r="241" spans="1:14" ht="15.5" hidden="1" outlineLevel="1" x14ac:dyDescent="0.25">
      <c r="A241" s="1453">
        <v>48</v>
      </c>
      <c r="B241" s="1461" t="s">
        <v>1829</v>
      </c>
      <c r="C241" s="1455" t="s">
        <v>932</v>
      </c>
      <c r="D241" s="1384" t="s">
        <v>1546</v>
      </c>
      <c r="E241" s="1450">
        <v>0</v>
      </c>
      <c r="F241" s="1450">
        <v>6.1642240000000003E-3</v>
      </c>
      <c r="G241" s="1451">
        <v>6.1642240000000003E-3</v>
      </c>
      <c r="H241" s="1449">
        <f t="shared" si="5"/>
        <v>0</v>
      </c>
      <c r="I241" s="1449">
        <v>0</v>
      </c>
      <c r="J241" s="1449">
        <v>0</v>
      </c>
      <c r="K241" s="1449"/>
      <c r="L241" s="1449"/>
      <c r="M241" s="1449">
        <f t="shared" si="6"/>
        <v>0</v>
      </c>
      <c r="N241" s="1449">
        <f t="shared" si="7"/>
        <v>0</v>
      </c>
    </row>
    <row r="242" spans="1:14" ht="15.5" hidden="1" outlineLevel="1" x14ac:dyDescent="0.25">
      <c r="A242" s="1453">
        <v>49</v>
      </c>
      <c r="B242" s="1461" t="s">
        <v>1830</v>
      </c>
      <c r="C242" s="1455" t="s">
        <v>932</v>
      </c>
      <c r="D242" s="1384" t="s">
        <v>1546</v>
      </c>
      <c r="E242" s="1450">
        <v>0</v>
      </c>
      <c r="F242" s="1450">
        <v>2.2499886E-2</v>
      </c>
      <c r="G242" s="1451">
        <v>2.2499886E-2</v>
      </c>
      <c r="H242" s="1449">
        <f t="shared" si="5"/>
        <v>0</v>
      </c>
      <c r="I242" s="1449">
        <v>0</v>
      </c>
      <c r="J242" s="1449">
        <v>0</v>
      </c>
      <c r="K242" s="1449"/>
      <c r="L242" s="1449"/>
      <c r="M242" s="1449">
        <f t="shared" si="6"/>
        <v>0</v>
      </c>
      <c r="N242" s="1449">
        <f t="shared" si="7"/>
        <v>0</v>
      </c>
    </row>
    <row r="243" spans="1:14" ht="15.5" hidden="1" outlineLevel="1" x14ac:dyDescent="0.25">
      <c r="A243" s="1453">
        <v>50</v>
      </c>
      <c r="B243" s="1461" t="s">
        <v>1831</v>
      </c>
      <c r="C243" s="1455" t="s">
        <v>932</v>
      </c>
      <c r="D243" s="1384" t="s">
        <v>1546</v>
      </c>
      <c r="E243" s="1450">
        <v>0</v>
      </c>
      <c r="F243" s="1450">
        <v>2.47E-3</v>
      </c>
      <c r="G243" s="1451">
        <v>2.47E-3</v>
      </c>
      <c r="H243" s="1449">
        <f t="shared" si="5"/>
        <v>0</v>
      </c>
      <c r="I243" s="1449">
        <v>0</v>
      </c>
      <c r="J243" s="1449">
        <v>0</v>
      </c>
      <c r="K243" s="1449"/>
      <c r="L243" s="1449"/>
      <c r="M243" s="1449">
        <f t="shared" si="6"/>
        <v>0</v>
      </c>
      <c r="N243" s="1449">
        <f t="shared" si="7"/>
        <v>0</v>
      </c>
    </row>
    <row r="244" spans="1:14" ht="15.5" hidden="1" outlineLevel="1" x14ac:dyDescent="0.25">
      <c r="A244" s="1453">
        <v>51</v>
      </c>
      <c r="B244" s="1461" t="s">
        <v>1832</v>
      </c>
      <c r="C244" s="1455" t="s">
        <v>932</v>
      </c>
      <c r="D244" s="1384" t="s">
        <v>1546</v>
      </c>
      <c r="E244" s="1450">
        <v>0</v>
      </c>
      <c r="F244" s="1450">
        <v>5.6866996000000003E-2</v>
      </c>
      <c r="G244" s="1451">
        <v>5.6866996000000003E-2</v>
      </c>
      <c r="H244" s="1449">
        <f t="shared" si="5"/>
        <v>0</v>
      </c>
      <c r="I244" s="1449">
        <v>0</v>
      </c>
      <c r="J244" s="1449">
        <v>0</v>
      </c>
      <c r="K244" s="1449"/>
      <c r="L244" s="1449"/>
      <c r="M244" s="1449">
        <f t="shared" si="6"/>
        <v>0</v>
      </c>
      <c r="N244" s="1449">
        <f t="shared" si="7"/>
        <v>0</v>
      </c>
    </row>
    <row r="245" spans="1:14" ht="15.5" hidden="1" outlineLevel="1" x14ac:dyDescent="0.25">
      <c r="A245" s="1453">
        <v>52</v>
      </c>
      <c r="B245" s="1461" t="s">
        <v>1833</v>
      </c>
      <c r="C245" s="1455" t="s">
        <v>932</v>
      </c>
      <c r="D245" s="1384" t="s">
        <v>1546</v>
      </c>
      <c r="E245" s="1450">
        <v>0</v>
      </c>
      <c r="F245" s="1450">
        <v>2.1300003000000001E-2</v>
      </c>
      <c r="G245" s="1451">
        <v>2.1300003000000001E-2</v>
      </c>
      <c r="H245" s="1449">
        <f t="shared" si="5"/>
        <v>0</v>
      </c>
      <c r="I245" s="1449">
        <v>0</v>
      </c>
      <c r="J245" s="1449">
        <v>0</v>
      </c>
      <c r="K245" s="1449"/>
      <c r="L245" s="1449"/>
      <c r="M245" s="1449">
        <f t="shared" si="6"/>
        <v>0</v>
      </c>
      <c r="N245" s="1449">
        <f t="shared" si="7"/>
        <v>0</v>
      </c>
    </row>
    <row r="246" spans="1:14" ht="15.5" hidden="1" outlineLevel="1" x14ac:dyDescent="0.25">
      <c r="A246" s="1453">
        <v>53</v>
      </c>
      <c r="B246" s="1461" t="s">
        <v>1834</v>
      </c>
      <c r="C246" s="1455" t="s">
        <v>932</v>
      </c>
      <c r="D246" s="1384" t="s">
        <v>1546</v>
      </c>
      <c r="E246" s="1450">
        <v>0</v>
      </c>
      <c r="F246" s="1450">
        <v>6.9999959999999996E-3</v>
      </c>
      <c r="G246" s="1451">
        <v>6.9999959999999996E-3</v>
      </c>
      <c r="H246" s="1449">
        <f t="shared" si="5"/>
        <v>0</v>
      </c>
      <c r="I246" s="1449">
        <v>0</v>
      </c>
      <c r="J246" s="1449">
        <v>0</v>
      </c>
      <c r="K246" s="1449"/>
      <c r="L246" s="1449"/>
      <c r="M246" s="1449">
        <f t="shared" si="6"/>
        <v>0</v>
      </c>
      <c r="N246" s="1449">
        <f t="shared" si="7"/>
        <v>0</v>
      </c>
    </row>
    <row r="247" spans="1:14" ht="15.5" hidden="1" outlineLevel="1" x14ac:dyDescent="0.25">
      <c r="A247" s="1453">
        <v>54</v>
      </c>
      <c r="B247" s="1461" t="s">
        <v>1835</v>
      </c>
      <c r="C247" s="1455" t="s">
        <v>932</v>
      </c>
      <c r="D247" s="1384" t="s">
        <v>1546</v>
      </c>
      <c r="E247" s="1450">
        <v>0</v>
      </c>
      <c r="F247" s="1450">
        <v>1.9458199999999998E-2</v>
      </c>
      <c r="G247" s="1451">
        <v>1.9458199999999998E-2</v>
      </c>
      <c r="H247" s="1449">
        <f t="shared" si="5"/>
        <v>0</v>
      </c>
      <c r="I247" s="1449">
        <v>0</v>
      </c>
      <c r="J247" s="1449">
        <v>0</v>
      </c>
      <c r="K247" s="1449"/>
      <c r="L247" s="1449"/>
      <c r="M247" s="1449">
        <f t="shared" si="6"/>
        <v>0</v>
      </c>
      <c r="N247" s="1449">
        <f t="shared" si="7"/>
        <v>0</v>
      </c>
    </row>
    <row r="248" spans="1:14" ht="15.5" hidden="1" outlineLevel="1" x14ac:dyDescent="0.25">
      <c r="A248" s="1453">
        <v>55</v>
      </c>
      <c r="B248" s="1461" t="s">
        <v>1836</v>
      </c>
      <c r="C248" s="1455" t="s">
        <v>932</v>
      </c>
      <c r="D248" s="1384" t="s">
        <v>1546</v>
      </c>
      <c r="E248" s="1450">
        <v>0</v>
      </c>
      <c r="F248" s="1450">
        <v>1.0397990000000001E-3</v>
      </c>
      <c r="G248" s="1451">
        <v>1.0397990000000001E-3</v>
      </c>
      <c r="H248" s="1449">
        <f t="shared" si="5"/>
        <v>0</v>
      </c>
      <c r="I248" s="1449">
        <v>0</v>
      </c>
      <c r="J248" s="1449">
        <v>0</v>
      </c>
      <c r="K248" s="1449"/>
      <c r="L248" s="1449"/>
      <c r="M248" s="1449">
        <f t="shared" si="6"/>
        <v>0</v>
      </c>
      <c r="N248" s="1449">
        <f t="shared" si="7"/>
        <v>0</v>
      </c>
    </row>
    <row r="249" spans="1:14" ht="29" hidden="1" outlineLevel="1" x14ac:dyDescent="0.25">
      <c r="A249" s="1453">
        <v>56</v>
      </c>
      <c r="B249" s="1462" t="s">
        <v>1837</v>
      </c>
      <c r="C249" s="1455">
        <v>0</v>
      </c>
      <c r="D249" s="1384" t="s">
        <v>1546</v>
      </c>
      <c r="E249" s="1450">
        <v>0</v>
      </c>
      <c r="F249" s="1450">
        <v>0</v>
      </c>
      <c r="G249" s="1451">
        <v>0</v>
      </c>
      <c r="H249" s="1449">
        <f t="shared" si="5"/>
        <v>0</v>
      </c>
      <c r="I249" s="1449">
        <v>0</v>
      </c>
      <c r="J249" s="1449">
        <v>0</v>
      </c>
      <c r="K249" s="1449"/>
      <c r="L249" s="1449"/>
      <c r="M249" s="1449">
        <f t="shared" si="6"/>
        <v>0</v>
      </c>
      <c r="N249" s="1449">
        <f t="shared" si="7"/>
        <v>0</v>
      </c>
    </row>
    <row r="250" spans="1:14" ht="29" hidden="1" outlineLevel="1" x14ac:dyDescent="0.25">
      <c r="A250" s="1453">
        <v>57</v>
      </c>
      <c r="B250" s="1462" t="s">
        <v>1838</v>
      </c>
      <c r="C250" s="1455">
        <v>0</v>
      </c>
      <c r="D250" s="1384" t="s">
        <v>1546</v>
      </c>
      <c r="E250" s="1450">
        <v>0</v>
      </c>
      <c r="F250" s="1450">
        <v>0</v>
      </c>
      <c r="G250" s="1451">
        <v>0</v>
      </c>
      <c r="H250" s="1449">
        <f t="shared" si="5"/>
        <v>0</v>
      </c>
      <c r="I250" s="1449">
        <v>0</v>
      </c>
      <c r="J250" s="1449">
        <v>0</v>
      </c>
      <c r="K250" s="1449"/>
      <c r="L250" s="1449"/>
      <c r="M250" s="1449">
        <f t="shared" si="6"/>
        <v>0</v>
      </c>
      <c r="N250" s="1449">
        <f t="shared" si="7"/>
        <v>0</v>
      </c>
    </row>
    <row r="251" spans="1:14" ht="29" hidden="1" outlineLevel="1" x14ac:dyDescent="0.25">
      <c r="A251" s="1453">
        <v>58</v>
      </c>
      <c r="B251" s="1462" t="s">
        <v>1839</v>
      </c>
      <c r="C251" s="1455">
        <v>0</v>
      </c>
      <c r="D251" s="1384" t="s">
        <v>1546</v>
      </c>
      <c r="E251" s="1450">
        <v>0</v>
      </c>
      <c r="F251" s="1450">
        <v>0</v>
      </c>
      <c r="G251" s="1451">
        <v>0</v>
      </c>
      <c r="H251" s="1449">
        <f t="shared" si="5"/>
        <v>0</v>
      </c>
      <c r="I251" s="1449">
        <v>0</v>
      </c>
      <c r="J251" s="1449">
        <v>0</v>
      </c>
      <c r="K251" s="1449"/>
      <c r="L251" s="1449"/>
      <c r="M251" s="1449">
        <f t="shared" si="6"/>
        <v>0</v>
      </c>
      <c r="N251" s="1449">
        <f t="shared" si="7"/>
        <v>0</v>
      </c>
    </row>
    <row r="252" spans="1:14" ht="29" hidden="1" outlineLevel="1" x14ac:dyDescent="0.25">
      <c r="A252" s="1453">
        <v>59</v>
      </c>
      <c r="B252" s="1462" t="s">
        <v>1840</v>
      </c>
      <c r="C252" s="1455">
        <v>0</v>
      </c>
      <c r="D252" s="1384" t="s">
        <v>1546</v>
      </c>
      <c r="E252" s="1450">
        <v>0</v>
      </c>
      <c r="F252" s="1450">
        <v>0</v>
      </c>
      <c r="G252" s="1451">
        <v>0</v>
      </c>
      <c r="H252" s="1449">
        <f t="shared" si="5"/>
        <v>0</v>
      </c>
      <c r="I252" s="1449">
        <v>0</v>
      </c>
      <c r="J252" s="1449">
        <v>0</v>
      </c>
      <c r="K252" s="1449"/>
      <c r="L252" s="1449"/>
      <c r="M252" s="1449">
        <f t="shared" si="6"/>
        <v>0</v>
      </c>
      <c r="N252" s="1449">
        <f t="shared" si="7"/>
        <v>0</v>
      </c>
    </row>
    <row r="253" spans="1:14" ht="43.5" hidden="1" outlineLevel="1" x14ac:dyDescent="0.25">
      <c r="A253" s="1457">
        <v>60</v>
      </c>
      <c r="B253" s="1463" t="s">
        <v>1841</v>
      </c>
      <c r="C253" s="1455">
        <v>0</v>
      </c>
      <c r="D253" s="1384" t="s">
        <v>1546</v>
      </c>
      <c r="E253" s="1450">
        <v>0</v>
      </c>
      <c r="F253" s="1450">
        <v>0</v>
      </c>
      <c r="G253" s="1451">
        <v>0</v>
      </c>
      <c r="H253" s="1449">
        <f t="shared" si="5"/>
        <v>0</v>
      </c>
      <c r="I253" s="1449">
        <v>1.4407729199999999</v>
      </c>
      <c r="J253" s="1449">
        <v>1.4407729199999999</v>
      </c>
      <c r="K253" s="1449"/>
      <c r="L253" s="1449"/>
      <c r="M253" s="1449">
        <f t="shared" si="6"/>
        <v>1.4407729199999999</v>
      </c>
      <c r="N253" s="1449">
        <f t="shared" si="7"/>
        <v>0</v>
      </c>
    </row>
    <row r="254" spans="1:14" ht="29" hidden="1" outlineLevel="1" x14ac:dyDescent="0.25">
      <c r="A254" s="1457">
        <v>61</v>
      </c>
      <c r="B254" s="1463" t="s">
        <v>1844</v>
      </c>
      <c r="C254" s="1455">
        <v>0</v>
      </c>
      <c r="D254" s="1384" t="s">
        <v>1546</v>
      </c>
      <c r="E254" s="1450">
        <v>0</v>
      </c>
      <c r="F254" s="1450">
        <v>0</v>
      </c>
      <c r="G254" s="1451">
        <v>0</v>
      </c>
      <c r="H254" s="1449">
        <f t="shared" si="5"/>
        <v>0</v>
      </c>
      <c r="I254" s="1449">
        <v>0.85669474999999995</v>
      </c>
      <c r="J254" s="1449">
        <v>0.85669474999999995</v>
      </c>
      <c r="K254" s="1449"/>
      <c r="L254" s="1449"/>
      <c r="M254" s="1449">
        <f t="shared" si="6"/>
        <v>0.85669474999999995</v>
      </c>
      <c r="N254" s="1449">
        <f t="shared" si="7"/>
        <v>0</v>
      </c>
    </row>
    <row r="255" spans="1:14" ht="15.5" hidden="1" outlineLevel="1" x14ac:dyDescent="0.25">
      <c r="A255" s="1457">
        <v>62</v>
      </c>
      <c r="B255" s="1463" t="s">
        <v>1847</v>
      </c>
      <c r="C255" s="1455">
        <v>0</v>
      </c>
      <c r="D255" s="1384" t="s">
        <v>1546</v>
      </c>
      <c r="E255" s="1450">
        <v>0</v>
      </c>
      <c r="F255" s="1450">
        <v>0</v>
      </c>
      <c r="G255" s="1451">
        <v>0</v>
      </c>
      <c r="H255" s="1449">
        <f t="shared" si="5"/>
        <v>0</v>
      </c>
      <c r="I255" s="1449">
        <v>1.1328E-2</v>
      </c>
      <c r="J255" s="1449">
        <v>1.1328E-2</v>
      </c>
      <c r="K255" s="1449"/>
      <c r="L255" s="1449"/>
      <c r="M255" s="1449">
        <f t="shared" si="6"/>
        <v>1.1328E-2</v>
      </c>
      <c r="N255" s="1449">
        <f t="shared" si="7"/>
        <v>0</v>
      </c>
    </row>
    <row r="256" spans="1:14" ht="15.5" hidden="1" outlineLevel="1" x14ac:dyDescent="0.25">
      <c r="A256" s="1457">
        <v>63</v>
      </c>
      <c r="B256" s="1463" t="s">
        <v>1849</v>
      </c>
      <c r="C256" s="1455">
        <v>0</v>
      </c>
      <c r="D256" s="1384" t="s">
        <v>1546</v>
      </c>
      <c r="E256" s="1450">
        <v>0</v>
      </c>
      <c r="F256" s="1450">
        <v>0</v>
      </c>
      <c r="G256" s="1451">
        <v>0</v>
      </c>
      <c r="H256" s="1449">
        <f t="shared" si="5"/>
        <v>0</v>
      </c>
      <c r="I256" s="1449">
        <v>9.3399999999999997E-2</v>
      </c>
      <c r="J256" s="1449">
        <v>9.3399999999999997E-2</v>
      </c>
      <c r="K256" s="1449"/>
      <c r="L256" s="1449"/>
      <c r="M256" s="1449">
        <f t="shared" si="6"/>
        <v>9.3399999999999997E-2</v>
      </c>
      <c r="N256" s="1449">
        <f t="shared" si="7"/>
        <v>0</v>
      </c>
    </row>
    <row r="257" spans="1:14" ht="15.5" hidden="1" outlineLevel="1" x14ac:dyDescent="0.25">
      <c r="A257" s="1457">
        <v>64</v>
      </c>
      <c r="B257" s="1463" t="s">
        <v>1851</v>
      </c>
      <c r="C257" s="1455">
        <v>0</v>
      </c>
      <c r="D257" s="1384" t="s">
        <v>1546</v>
      </c>
      <c r="E257" s="1450">
        <v>0</v>
      </c>
      <c r="F257" s="1450">
        <v>0</v>
      </c>
      <c r="G257" s="1451">
        <v>0</v>
      </c>
      <c r="H257" s="1449">
        <f t="shared" si="5"/>
        <v>0</v>
      </c>
      <c r="I257" s="1449">
        <v>8.03E-4</v>
      </c>
      <c r="J257" s="1449">
        <v>8.03E-4</v>
      </c>
      <c r="K257" s="1449"/>
      <c r="L257" s="1449"/>
      <c r="M257" s="1449">
        <f t="shared" si="6"/>
        <v>8.03E-4</v>
      </c>
      <c r="N257" s="1449">
        <f t="shared" si="7"/>
        <v>0</v>
      </c>
    </row>
    <row r="258" spans="1:14" ht="15.5" hidden="1" outlineLevel="1" x14ac:dyDescent="0.25">
      <c r="A258" s="1457">
        <v>65</v>
      </c>
      <c r="B258" s="1463" t="s">
        <v>1853</v>
      </c>
      <c r="C258" s="1455">
        <v>0</v>
      </c>
      <c r="D258" s="1384" t="s">
        <v>1546</v>
      </c>
      <c r="E258" s="1450">
        <v>0</v>
      </c>
      <c r="F258" s="1450">
        <v>0</v>
      </c>
      <c r="G258" s="1451">
        <v>0</v>
      </c>
      <c r="H258" s="1449">
        <f t="shared" si="5"/>
        <v>0</v>
      </c>
      <c r="I258" s="1449">
        <v>2.8199999999999999E-2</v>
      </c>
      <c r="J258" s="1449">
        <v>2.8199999999999999E-2</v>
      </c>
      <c r="K258" s="1449"/>
      <c r="L258" s="1449"/>
      <c r="M258" s="1449">
        <f t="shared" si="6"/>
        <v>2.8199999999999999E-2</v>
      </c>
      <c r="N258" s="1449">
        <f t="shared" si="7"/>
        <v>0</v>
      </c>
    </row>
    <row r="259" spans="1:14" ht="15.5" hidden="1" outlineLevel="1" x14ac:dyDescent="0.25">
      <c r="A259" s="1457">
        <v>66</v>
      </c>
      <c r="B259" s="1463" t="s">
        <v>1855</v>
      </c>
      <c r="C259" s="1455">
        <v>0</v>
      </c>
      <c r="D259" s="1384" t="s">
        <v>1546</v>
      </c>
      <c r="E259" s="1450">
        <v>0</v>
      </c>
      <c r="F259" s="1450">
        <v>0</v>
      </c>
      <c r="G259" s="1451">
        <v>0</v>
      </c>
      <c r="H259" s="1449">
        <f t="shared" si="5"/>
        <v>0</v>
      </c>
      <c r="I259" s="1449">
        <v>1.3998999999999999E-3</v>
      </c>
      <c r="J259" s="1449">
        <v>1.3998999999999999E-3</v>
      </c>
      <c r="K259" s="1449"/>
      <c r="L259" s="1449"/>
      <c r="M259" s="1449">
        <f t="shared" si="6"/>
        <v>1.3998999999999999E-3</v>
      </c>
      <c r="N259" s="1449">
        <f t="shared" si="7"/>
        <v>0</v>
      </c>
    </row>
    <row r="260" spans="1:14" ht="15.5" hidden="1" outlineLevel="1" x14ac:dyDescent="0.25">
      <c r="A260" s="1457">
        <v>67</v>
      </c>
      <c r="B260" s="1463" t="s">
        <v>1855</v>
      </c>
      <c r="C260" s="1455">
        <v>0</v>
      </c>
      <c r="D260" s="1384" t="s">
        <v>1546</v>
      </c>
      <c r="E260" s="1450">
        <v>0</v>
      </c>
      <c r="F260" s="1450">
        <v>0</v>
      </c>
      <c r="G260" s="1451">
        <v>0</v>
      </c>
      <c r="H260" s="1449">
        <f t="shared" si="5"/>
        <v>0</v>
      </c>
      <c r="I260" s="1449">
        <v>1.3499E-3</v>
      </c>
      <c r="J260" s="1449">
        <v>1.3499E-3</v>
      </c>
      <c r="K260" s="1449"/>
      <c r="L260" s="1449"/>
      <c r="M260" s="1449">
        <f t="shared" si="6"/>
        <v>1.3499E-3</v>
      </c>
      <c r="N260" s="1449">
        <f t="shared" si="7"/>
        <v>0</v>
      </c>
    </row>
    <row r="261" spans="1:14" ht="15.5" hidden="1" outlineLevel="1" x14ac:dyDescent="0.25">
      <c r="A261" s="1457">
        <v>68</v>
      </c>
      <c r="B261" s="1463" t="s">
        <v>1855</v>
      </c>
      <c r="C261" s="1455">
        <v>0</v>
      </c>
      <c r="D261" s="1384" t="s">
        <v>1546</v>
      </c>
      <c r="E261" s="1450">
        <v>0</v>
      </c>
      <c r="F261" s="1450">
        <v>0</v>
      </c>
      <c r="G261" s="1451">
        <v>0</v>
      </c>
      <c r="H261" s="1449">
        <f t="shared" si="5"/>
        <v>0</v>
      </c>
      <c r="I261" s="1449">
        <v>1.3499E-3</v>
      </c>
      <c r="J261" s="1449">
        <v>1.3499E-3</v>
      </c>
      <c r="K261" s="1449"/>
      <c r="L261" s="1449"/>
      <c r="M261" s="1449">
        <f t="shared" si="6"/>
        <v>1.3499E-3</v>
      </c>
      <c r="N261" s="1449">
        <f t="shared" si="7"/>
        <v>0</v>
      </c>
    </row>
    <row r="262" spans="1:14" ht="15.5" hidden="1" outlineLevel="1" x14ac:dyDescent="0.25">
      <c r="A262" s="1457">
        <v>69</v>
      </c>
      <c r="B262" s="1463" t="s">
        <v>1859</v>
      </c>
      <c r="C262" s="1455">
        <v>0</v>
      </c>
      <c r="D262" s="1384" t="s">
        <v>1546</v>
      </c>
      <c r="E262" s="1450">
        <v>0</v>
      </c>
      <c r="F262" s="1450">
        <v>0</v>
      </c>
      <c r="G262" s="1451">
        <v>0</v>
      </c>
      <c r="H262" s="1449">
        <f t="shared" si="5"/>
        <v>0</v>
      </c>
      <c r="I262" s="1449">
        <v>5.1684000000000001E-3</v>
      </c>
      <c r="J262" s="1449">
        <v>5.1684000000000001E-3</v>
      </c>
      <c r="K262" s="1449"/>
      <c r="L262" s="1449"/>
      <c r="M262" s="1449">
        <f t="shared" si="6"/>
        <v>5.1684000000000001E-3</v>
      </c>
      <c r="N262" s="1449">
        <f t="shared" si="7"/>
        <v>0</v>
      </c>
    </row>
    <row r="263" spans="1:14" ht="15.5" hidden="1" outlineLevel="1" x14ac:dyDescent="0.25">
      <c r="A263" s="1457">
        <v>70</v>
      </c>
      <c r="B263" s="1463" t="s">
        <v>1861</v>
      </c>
      <c r="C263" s="1455">
        <v>0</v>
      </c>
      <c r="D263" s="1384" t="s">
        <v>1546</v>
      </c>
      <c r="E263" s="1450">
        <v>0</v>
      </c>
      <c r="F263" s="1450">
        <v>0</v>
      </c>
      <c r="G263" s="1451">
        <v>0</v>
      </c>
      <c r="H263" s="1449">
        <f t="shared" si="5"/>
        <v>0</v>
      </c>
      <c r="I263" s="1449">
        <v>8.4568504000000003E-2</v>
      </c>
      <c r="J263" s="1449">
        <v>8.4568504000000003E-2</v>
      </c>
      <c r="K263" s="1449"/>
      <c r="L263" s="1449"/>
      <c r="M263" s="1449">
        <f t="shared" si="6"/>
        <v>8.4568504000000003E-2</v>
      </c>
      <c r="N263" s="1449">
        <f t="shared" si="7"/>
        <v>0</v>
      </c>
    </row>
    <row r="264" spans="1:14" ht="15.5" hidden="1" outlineLevel="1" x14ac:dyDescent="0.25">
      <c r="A264" s="1457">
        <v>71</v>
      </c>
      <c r="B264" s="1463" t="s">
        <v>1863</v>
      </c>
      <c r="C264" s="1455">
        <v>0</v>
      </c>
      <c r="D264" s="1384" t="s">
        <v>1546</v>
      </c>
      <c r="E264" s="1450">
        <v>0</v>
      </c>
      <c r="F264" s="1450">
        <v>0</v>
      </c>
      <c r="G264" s="1451">
        <v>0</v>
      </c>
      <c r="H264" s="1449">
        <f t="shared" si="5"/>
        <v>0</v>
      </c>
      <c r="I264" s="1449">
        <v>1.47E-3</v>
      </c>
      <c r="J264" s="1449">
        <v>1.47E-3</v>
      </c>
      <c r="K264" s="1449"/>
      <c r="L264" s="1449"/>
      <c r="M264" s="1449">
        <f t="shared" si="6"/>
        <v>1.47E-3</v>
      </c>
      <c r="N264" s="1449">
        <f t="shared" si="7"/>
        <v>0</v>
      </c>
    </row>
    <row r="265" spans="1:14" ht="15.5" hidden="1" outlineLevel="1" x14ac:dyDescent="0.25">
      <c r="A265" s="1457">
        <v>72</v>
      </c>
      <c r="B265" s="1463" t="s">
        <v>1865</v>
      </c>
      <c r="C265" s="1455">
        <v>0</v>
      </c>
      <c r="D265" s="1384" t="s">
        <v>1546</v>
      </c>
      <c r="E265" s="1450">
        <v>0</v>
      </c>
      <c r="F265" s="1450">
        <v>0</v>
      </c>
      <c r="G265" s="1451">
        <v>0</v>
      </c>
      <c r="H265" s="1449">
        <f t="shared" ref="H265:H290" si="8">F265-G265</f>
        <v>0</v>
      </c>
      <c r="I265" s="1449">
        <v>1.2492E-3</v>
      </c>
      <c r="J265" s="1449">
        <v>1.2492E-3</v>
      </c>
      <c r="K265" s="1449"/>
      <c r="L265" s="1449"/>
      <c r="M265" s="1449">
        <f t="shared" ref="M265:M290" si="9">SUM(J265:L265)</f>
        <v>1.2492E-3</v>
      </c>
      <c r="N265" s="1449">
        <f t="shared" ref="N265:N290" si="10">H265+I265-M265</f>
        <v>0</v>
      </c>
    </row>
    <row r="266" spans="1:14" ht="15.5" hidden="1" outlineLevel="1" x14ac:dyDescent="0.25">
      <c r="A266" s="1457">
        <v>73</v>
      </c>
      <c r="B266" s="1463" t="s">
        <v>1867</v>
      </c>
      <c r="C266" s="1455">
        <v>0</v>
      </c>
      <c r="D266" s="1384" t="s">
        <v>1546</v>
      </c>
      <c r="E266" s="1450">
        <v>0</v>
      </c>
      <c r="F266" s="1450">
        <v>0</v>
      </c>
      <c r="G266" s="1451">
        <v>0</v>
      </c>
      <c r="H266" s="1449">
        <f t="shared" si="8"/>
        <v>0</v>
      </c>
      <c r="I266" s="1449">
        <v>1.5E-3</v>
      </c>
      <c r="J266" s="1449">
        <v>1.5E-3</v>
      </c>
      <c r="K266" s="1449"/>
      <c r="L266" s="1449"/>
      <c r="M266" s="1449">
        <f t="shared" si="9"/>
        <v>1.5E-3</v>
      </c>
      <c r="N266" s="1449">
        <f t="shared" si="10"/>
        <v>0</v>
      </c>
    </row>
    <row r="267" spans="1:14" ht="29" hidden="1" outlineLevel="1" x14ac:dyDescent="0.25">
      <c r="A267" s="1457">
        <v>74</v>
      </c>
      <c r="B267" s="1463" t="s">
        <v>1869</v>
      </c>
      <c r="C267" s="1455">
        <v>0</v>
      </c>
      <c r="D267" s="1384" t="s">
        <v>1546</v>
      </c>
      <c r="E267" s="1450">
        <v>0</v>
      </c>
      <c r="F267" s="1450">
        <v>0</v>
      </c>
      <c r="G267" s="1451">
        <v>0</v>
      </c>
      <c r="H267" s="1449">
        <f t="shared" si="8"/>
        <v>0</v>
      </c>
      <c r="I267" s="1449">
        <v>1.01E-3</v>
      </c>
      <c r="J267" s="1449">
        <v>1.01E-3</v>
      </c>
      <c r="K267" s="1449"/>
      <c r="L267" s="1449"/>
      <c r="M267" s="1449">
        <f t="shared" si="9"/>
        <v>1.01E-3</v>
      </c>
      <c r="N267" s="1449">
        <f t="shared" si="10"/>
        <v>0</v>
      </c>
    </row>
    <row r="268" spans="1:14" ht="15.5" hidden="1" outlineLevel="1" x14ac:dyDescent="0.25">
      <c r="A268" s="1457">
        <v>75</v>
      </c>
      <c r="B268" s="1463" t="s">
        <v>1871</v>
      </c>
      <c r="C268" s="1455">
        <v>0</v>
      </c>
      <c r="D268" s="1384" t="s">
        <v>1546</v>
      </c>
      <c r="E268" s="1450">
        <v>0</v>
      </c>
      <c r="F268" s="1450">
        <v>0</v>
      </c>
      <c r="G268" s="1451">
        <v>0</v>
      </c>
      <c r="H268" s="1449">
        <f t="shared" si="8"/>
        <v>0</v>
      </c>
      <c r="I268" s="1449">
        <v>0.12117600000000001</v>
      </c>
      <c r="J268" s="1449">
        <v>0.12117600000000001</v>
      </c>
      <c r="K268" s="1449"/>
      <c r="L268" s="1449"/>
      <c r="M268" s="1449">
        <f t="shared" si="9"/>
        <v>0.12117600000000001</v>
      </c>
      <c r="N268" s="1449">
        <f t="shared" si="10"/>
        <v>0</v>
      </c>
    </row>
    <row r="269" spans="1:14" ht="15.5" hidden="1" outlineLevel="1" x14ac:dyDescent="0.25">
      <c r="A269" s="1457">
        <v>76</v>
      </c>
      <c r="B269" s="1463" t="s">
        <v>1873</v>
      </c>
      <c r="C269" s="1455">
        <v>0</v>
      </c>
      <c r="D269" s="1384" t="s">
        <v>1546</v>
      </c>
      <c r="E269" s="1450">
        <v>0</v>
      </c>
      <c r="F269" s="1450">
        <v>0</v>
      </c>
      <c r="G269" s="1451">
        <v>0</v>
      </c>
      <c r="H269" s="1449">
        <f t="shared" si="8"/>
        <v>0</v>
      </c>
      <c r="I269" s="1449">
        <v>0</v>
      </c>
      <c r="J269" s="1449">
        <v>0</v>
      </c>
      <c r="K269" s="1449"/>
      <c r="L269" s="1449"/>
      <c r="M269" s="1449">
        <f t="shared" si="9"/>
        <v>0</v>
      </c>
      <c r="N269" s="1449">
        <f t="shared" si="10"/>
        <v>0</v>
      </c>
    </row>
    <row r="270" spans="1:14" ht="29" hidden="1" outlineLevel="1" x14ac:dyDescent="0.25">
      <c r="A270" s="1457">
        <v>77</v>
      </c>
      <c r="B270" s="1463" t="s">
        <v>1874</v>
      </c>
      <c r="C270" s="1455">
        <v>0</v>
      </c>
      <c r="D270" s="1384" t="s">
        <v>1546</v>
      </c>
      <c r="E270" s="1450">
        <v>0</v>
      </c>
      <c r="F270" s="1450">
        <v>0</v>
      </c>
      <c r="G270" s="1451">
        <v>0</v>
      </c>
      <c r="H270" s="1449">
        <f t="shared" si="8"/>
        <v>0</v>
      </c>
      <c r="I270" s="1449">
        <v>0</v>
      </c>
      <c r="J270" s="1449">
        <v>0</v>
      </c>
      <c r="K270" s="1449"/>
      <c r="L270" s="1449"/>
      <c r="M270" s="1449">
        <f t="shared" si="9"/>
        <v>0</v>
      </c>
      <c r="N270" s="1449">
        <f t="shared" si="10"/>
        <v>0</v>
      </c>
    </row>
    <row r="271" spans="1:14" ht="29" hidden="1" outlineLevel="1" x14ac:dyDescent="0.25">
      <c r="A271" s="1457">
        <v>78</v>
      </c>
      <c r="B271" s="1463" t="s">
        <v>1876</v>
      </c>
      <c r="C271" s="1455">
        <v>0</v>
      </c>
      <c r="D271" s="1384" t="s">
        <v>1546</v>
      </c>
      <c r="E271" s="1450">
        <v>0</v>
      </c>
      <c r="F271" s="1450">
        <v>0</v>
      </c>
      <c r="G271" s="1451">
        <v>0</v>
      </c>
      <c r="H271" s="1449">
        <f t="shared" si="8"/>
        <v>0</v>
      </c>
      <c r="I271" s="1449">
        <v>0</v>
      </c>
      <c r="J271" s="1449">
        <v>0</v>
      </c>
      <c r="K271" s="1449"/>
      <c r="L271" s="1449"/>
      <c r="M271" s="1449">
        <f t="shared" si="9"/>
        <v>0</v>
      </c>
      <c r="N271" s="1449">
        <f t="shared" si="10"/>
        <v>0</v>
      </c>
    </row>
    <row r="272" spans="1:14" ht="15.5" hidden="1" outlineLevel="1" x14ac:dyDescent="0.25">
      <c r="A272" s="1457">
        <v>79</v>
      </c>
      <c r="B272" s="1463" t="s">
        <v>1878</v>
      </c>
      <c r="C272" s="1455">
        <v>0</v>
      </c>
      <c r="D272" s="1384" t="s">
        <v>1546</v>
      </c>
      <c r="E272" s="1450">
        <v>0</v>
      </c>
      <c r="F272" s="1450">
        <v>0</v>
      </c>
      <c r="G272" s="1451">
        <v>0</v>
      </c>
      <c r="H272" s="1449">
        <f t="shared" si="8"/>
        <v>0</v>
      </c>
      <c r="I272" s="1449">
        <v>0</v>
      </c>
      <c r="J272" s="1449">
        <v>0</v>
      </c>
      <c r="K272" s="1449"/>
      <c r="L272" s="1449"/>
      <c r="M272" s="1449">
        <f t="shared" si="9"/>
        <v>0</v>
      </c>
      <c r="N272" s="1449">
        <f t="shared" si="10"/>
        <v>0</v>
      </c>
    </row>
    <row r="273" spans="1:14" ht="15.5" hidden="1" outlineLevel="1" x14ac:dyDescent="0.25">
      <c r="A273" s="1457">
        <v>80</v>
      </c>
      <c r="B273" s="1463" t="s">
        <v>1880</v>
      </c>
      <c r="C273" s="1455">
        <v>0</v>
      </c>
      <c r="D273" s="1384" t="s">
        <v>1546</v>
      </c>
      <c r="E273" s="1450">
        <v>0</v>
      </c>
      <c r="F273" s="1450">
        <v>0</v>
      </c>
      <c r="G273" s="1451">
        <v>0</v>
      </c>
      <c r="H273" s="1449">
        <f t="shared" si="8"/>
        <v>0</v>
      </c>
      <c r="I273" s="1449">
        <v>0</v>
      </c>
      <c r="J273" s="1449">
        <v>0</v>
      </c>
      <c r="K273" s="1449"/>
      <c r="L273" s="1449"/>
      <c r="M273" s="1449">
        <f t="shared" si="9"/>
        <v>0</v>
      </c>
      <c r="N273" s="1449">
        <f t="shared" si="10"/>
        <v>0</v>
      </c>
    </row>
    <row r="274" spans="1:14" ht="29" hidden="1" outlineLevel="1" x14ac:dyDescent="0.25">
      <c r="A274" s="1457">
        <v>81</v>
      </c>
      <c r="B274" s="1463" t="s">
        <v>1882</v>
      </c>
      <c r="C274" s="1455">
        <v>0</v>
      </c>
      <c r="D274" s="1384" t="s">
        <v>1546</v>
      </c>
      <c r="E274" s="1450">
        <v>0</v>
      </c>
      <c r="F274" s="1450">
        <v>0</v>
      </c>
      <c r="G274" s="1451">
        <v>0</v>
      </c>
      <c r="H274" s="1449">
        <f t="shared" si="8"/>
        <v>0</v>
      </c>
      <c r="I274" s="1449">
        <v>0</v>
      </c>
      <c r="J274" s="1449">
        <v>0</v>
      </c>
      <c r="K274" s="1449"/>
      <c r="L274" s="1449"/>
      <c r="M274" s="1449">
        <f t="shared" si="9"/>
        <v>0</v>
      </c>
      <c r="N274" s="1449">
        <f t="shared" si="10"/>
        <v>0</v>
      </c>
    </row>
    <row r="275" spans="1:14" ht="43.5" hidden="1" outlineLevel="1" x14ac:dyDescent="0.25">
      <c r="A275" s="1457">
        <v>82</v>
      </c>
      <c r="B275" s="1463" t="s">
        <v>1884</v>
      </c>
      <c r="C275" s="1455">
        <v>0</v>
      </c>
      <c r="D275" s="1384" t="s">
        <v>1546</v>
      </c>
      <c r="E275" s="1450">
        <v>0</v>
      </c>
      <c r="F275" s="1450">
        <v>0</v>
      </c>
      <c r="G275" s="1451">
        <v>0</v>
      </c>
      <c r="H275" s="1449">
        <f t="shared" si="8"/>
        <v>0</v>
      </c>
      <c r="I275" s="1449">
        <v>0</v>
      </c>
      <c r="J275" s="1449">
        <v>0</v>
      </c>
      <c r="K275" s="1449"/>
      <c r="L275" s="1449"/>
      <c r="M275" s="1449">
        <f t="shared" si="9"/>
        <v>0</v>
      </c>
      <c r="N275" s="1449">
        <f t="shared" si="10"/>
        <v>0</v>
      </c>
    </row>
    <row r="276" spans="1:14" ht="15.5" hidden="1" outlineLevel="1" x14ac:dyDescent="0.25">
      <c r="A276" s="1457">
        <v>83</v>
      </c>
      <c r="B276" s="1463" t="s">
        <v>1886</v>
      </c>
      <c r="C276" s="1455">
        <v>0</v>
      </c>
      <c r="D276" s="1384" t="s">
        <v>1546</v>
      </c>
      <c r="E276" s="1450">
        <v>0</v>
      </c>
      <c r="F276" s="1450">
        <v>0</v>
      </c>
      <c r="G276" s="1451">
        <v>0</v>
      </c>
      <c r="H276" s="1449">
        <f t="shared" si="8"/>
        <v>0</v>
      </c>
      <c r="I276" s="1449">
        <v>0</v>
      </c>
      <c r="J276" s="1449">
        <v>0</v>
      </c>
      <c r="K276" s="1449"/>
      <c r="L276" s="1449"/>
      <c r="M276" s="1449">
        <f t="shared" si="9"/>
        <v>0</v>
      </c>
      <c r="N276" s="1449">
        <f t="shared" si="10"/>
        <v>0</v>
      </c>
    </row>
    <row r="277" spans="1:14" ht="15.5" hidden="1" outlineLevel="1" x14ac:dyDescent="0.25">
      <c r="A277" s="1457">
        <v>84</v>
      </c>
      <c r="B277" s="1463" t="s">
        <v>1888</v>
      </c>
      <c r="C277" s="1455">
        <v>0</v>
      </c>
      <c r="D277" s="1384" t="s">
        <v>1546</v>
      </c>
      <c r="E277" s="1450">
        <v>0</v>
      </c>
      <c r="F277" s="1450">
        <v>0</v>
      </c>
      <c r="G277" s="1451">
        <v>0</v>
      </c>
      <c r="H277" s="1449">
        <f t="shared" si="8"/>
        <v>0</v>
      </c>
      <c r="I277" s="1449">
        <v>0</v>
      </c>
      <c r="J277" s="1449">
        <v>0</v>
      </c>
      <c r="K277" s="1449"/>
      <c r="L277" s="1449"/>
      <c r="M277" s="1449">
        <f t="shared" si="9"/>
        <v>0</v>
      </c>
      <c r="N277" s="1449">
        <f t="shared" si="10"/>
        <v>0</v>
      </c>
    </row>
    <row r="278" spans="1:14" ht="29" hidden="1" outlineLevel="1" x14ac:dyDescent="0.25">
      <c r="A278" s="1457">
        <v>85</v>
      </c>
      <c r="B278" s="1463" t="s">
        <v>1890</v>
      </c>
      <c r="C278" s="1455">
        <v>0</v>
      </c>
      <c r="D278" s="1384" t="s">
        <v>1546</v>
      </c>
      <c r="E278" s="1450">
        <v>0</v>
      </c>
      <c r="F278" s="1450">
        <v>0</v>
      </c>
      <c r="G278" s="1451">
        <v>0</v>
      </c>
      <c r="H278" s="1449">
        <f t="shared" si="8"/>
        <v>0</v>
      </c>
      <c r="I278" s="1449">
        <v>0</v>
      </c>
      <c r="J278" s="1449">
        <v>0</v>
      </c>
      <c r="K278" s="1449"/>
      <c r="L278" s="1449"/>
      <c r="M278" s="1449">
        <f t="shared" si="9"/>
        <v>0</v>
      </c>
      <c r="N278" s="1449">
        <f t="shared" si="10"/>
        <v>0</v>
      </c>
    </row>
    <row r="279" spans="1:14" ht="29" hidden="1" outlineLevel="1" x14ac:dyDescent="0.25">
      <c r="A279" s="1457">
        <v>86</v>
      </c>
      <c r="B279" s="1463" t="s">
        <v>1892</v>
      </c>
      <c r="C279" s="1455">
        <v>0</v>
      </c>
      <c r="D279" s="1384" t="s">
        <v>1546</v>
      </c>
      <c r="E279" s="1450">
        <v>0</v>
      </c>
      <c r="F279" s="1450">
        <v>0</v>
      </c>
      <c r="G279" s="1451">
        <v>0</v>
      </c>
      <c r="H279" s="1449">
        <f t="shared" si="8"/>
        <v>0</v>
      </c>
      <c r="I279" s="1449">
        <v>0</v>
      </c>
      <c r="J279" s="1449">
        <v>0</v>
      </c>
      <c r="K279" s="1449"/>
      <c r="L279" s="1449"/>
      <c r="M279" s="1449">
        <f t="shared" si="9"/>
        <v>0</v>
      </c>
      <c r="N279" s="1449">
        <f t="shared" si="10"/>
        <v>0</v>
      </c>
    </row>
    <row r="280" spans="1:14" ht="29" hidden="1" outlineLevel="1" x14ac:dyDescent="0.25">
      <c r="A280" s="1457">
        <v>87</v>
      </c>
      <c r="B280" s="1463" t="s">
        <v>1894</v>
      </c>
      <c r="C280" s="1455">
        <v>0</v>
      </c>
      <c r="D280" s="1384" t="s">
        <v>1546</v>
      </c>
      <c r="E280" s="1450">
        <v>0</v>
      </c>
      <c r="F280" s="1450">
        <v>0</v>
      </c>
      <c r="G280" s="1451">
        <v>0</v>
      </c>
      <c r="H280" s="1449">
        <f t="shared" si="8"/>
        <v>0</v>
      </c>
      <c r="I280" s="1449">
        <v>0</v>
      </c>
      <c r="J280" s="1449">
        <v>0</v>
      </c>
      <c r="K280" s="1449"/>
      <c r="L280" s="1449"/>
      <c r="M280" s="1449">
        <f t="shared" si="9"/>
        <v>0</v>
      </c>
      <c r="N280" s="1449">
        <f t="shared" si="10"/>
        <v>0</v>
      </c>
    </row>
    <row r="281" spans="1:14" ht="29" hidden="1" outlineLevel="1" x14ac:dyDescent="0.25">
      <c r="A281" s="1457">
        <v>88</v>
      </c>
      <c r="B281" s="1463" t="s">
        <v>1896</v>
      </c>
      <c r="C281" s="1455">
        <v>0</v>
      </c>
      <c r="D281" s="1384" t="s">
        <v>1546</v>
      </c>
      <c r="E281" s="1450">
        <v>0</v>
      </c>
      <c r="F281" s="1450">
        <v>0</v>
      </c>
      <c r="G281" s="1451">
        <v>0</v>
      </c>
      <c r="H281" s="1449">
        <f t="shared" si="8"/>
        <v>0</v>
      </c>
      <c r="I281" s="1449">
        <v>0</v>
      </c>
      <c r="J281" s="1449">
        <v>0</v>
      </c>
      <c r="K281" s="1449"/>
      <c r="L281" s="1449"/>
      <c r="M281" s="1449">
        <f t="shared" si="9"/>
        <v>0</v>
      </c>
      <c r="N281" s="1449">
        <f t="shared" si="10"/>
        <v>0</v>
      </c>
    </row>
    <row r="282" spans="1:14" ht="29" hidden="1" outlineLevel="1" x14ac:dyDescent="0.25">
      <c r="A282" s="1457">
        <v>89</v>
      </c>
      <c r="B282" s="1463" t="s">
        <v>1898</v>
      </c>
      <c r="C282" s="1455">
        <v>0</v>
      </c>
      <c r="D282" s="1384" t="s">
        <v>1546</v>
      </c>
      <c r="E282" s="1450">
        <v>0</v>
      </c>
      <c r="F282" s="1450">
        <v>0</v>
      </c>
      <c r="G282" s="1451">
        <v>0</v>
      </c>
      <c r="H282" s="1449">
        <f t="shared" si="8"/>
        <v>0</v>
      </c>
      <c r="I282" s="1449">
        <v>0</v>
      </c>
      <c r="J282" s="1449">
        <v>0</v>
      </c>
      <c r="K282" s="1449"/>
      <c r="L282" s="1449"/>
      <c r="M282" s="1449">
        <f t="shared" si="9"/>
        <v>0</v>
      </c>
      <c r="N282" s="1449">
        <f t="shared" si="10"/>
        <v>0</v>
      </c>
    </row>
    <row r="283" spans="1:14" ht="29" hidden="1" outlineLevel="1" x14ac:dyDescent="0.25">
      <c r="A283" s="1457">
        <v>90</v>
      </c>
      <c r="B283" s="1463" t="s">
        <v>1900</v>
      </c>
      <c r="C283" s="1455">
        <v>0</v>
      </c>
      <c r="D283" s="1384" t="s">
        <v>1546</v>
      </c>
      <c r="E283" s="1450">
        <v>0</v>
      </c>
      <c r="F283" s="1450">
        <v>0</v>
      </c>
      <c r="G283" s="1451">
        <v>0</v>
      </c>
      <c r="H283" s="1449">
        <f t="shared" si="8"/>
        <v>0</v>
      </c>
      <c r="I283" s="1449">
        <v>0</v>
      </c>
      <c r="J283" s="1449">
        <v>0</v>
      </c>
      <c r="K283" s="1449"/>
      <c r="L283" s="1449"/>
      <c r="M283" s="1449">
        <f t="shared" si="9"/>
        <v>0</v>
      </c>
      <c r="N283" s="1449">
        <f t="shared" si="10"/>
        <v>0</v>
      </c>
    </row>
    <row r="284" spans="1:14" ht="15.5" hidden="1" outlineLevel="1" x14ac:dyDescent="0.25">
      <c r="A284" s="1457">
        <v>91</v>
      </c>
      <c r="B284" s="1463" t="s">
        <v>1888</v>
      </c>
      <c r="C284" s="1455">
        <v>0</v>
      </c>
      <c r="D284" s="1384" t="s">
        <v>1546</v>
      </c>
      <c r="E284" s="1450">
        <v>0</v>
      </c>
      <c r="F284" s="1450">
        <v>0</v>
      </c>
      <c r="G284" s="1451">
        <v>0</v>
      </c>
      <c r="H284" s="1449">
        <f t="shared" si="8"/>
        <v>0</v>
      </c>
      <c r="I284" s="1449">
        <v>0</v>
      </c>
      <c r="J284" s="1449">
        <v>0</v>
      </c>
      <c r="K284" s="1449"/>
      <c r="L284" s="1449"/>
      <c r="M284" s="1449">
        <f t="shared" si="9"/>
        <v>0</v>
      </c>
      <c r="N284" s="1449">
        <f t="shared" si="10"/>
        <v>0</v>
      </c>
    </row>
    <row r="285" spans="1:14" ht="15.5" hidden="1" outlineLevel="1" x14ac:dyDescent="0.25">
      <c r="A285" s="1457">
        <v>92</v>
      </c>
      <c r="B285" s="1463" t="s">
        <v>1903</v>
      </c>
      <c r="C285" s="1455">
        <v>0</v>
      </c>
      <c r="D285" s="1384" t="s">
        <v>1546</v>
      </c>
      <c r="E285" s="1450">
        <v>0</v>
      </c>
      <c r="F285" s="1450">
        <v>0</v>
      </c>
      <c r="G285" s="1451">
        <v>0</v>
      </c>
      <c r="H285" s="1449">
        <f t="shared" si="8"/>
        <v>0</v>
      </c>
      <c r="I285" s="1449">
        <v>0</v>
      </c>
      <c r="J285" s="1449">
        <v>0</v>
      </c>
      <c r="K285" s="1449"/>
      <c r="L285" s="1449"/>
      <c r="M285" s="1449">
        <f t="shared" si="9"/>
        <v>0</v>
      </c>
      <c r="N285" s="1449">
        <f t="shared" si="10"/>
        <v>0</v>
      </c>
    </row>
    <row r="286" spans="1:14" ht="15.5" hidden="1" outlineLevel="1" x14ac:dyDescent="0.25">
      <c r="A286" s="1457">
        <v>93</v>
      </c>
      <c r="B286" s="1463" t="s">
        <v>1905</v>
      </c>
      <c r="C286" s="1455">
        <v>0</v>
      </c>
      <c r="D286" s="1384" t="s">
        <v>1546</v>
      </c>
      <c r="E286" s="1450">
        <v>0</v>
      </c>
      <c r="F286" s="1450">
        <v>0</v>
      </c>
      <c r="G286" s="1451">
        <v>0</v>
      </c>
      <c r="H286" s="1449">
        <f t="shared" si="8"/>
        <v>0</v>
      </c>
      <c r="I286" s="1449">
        <v>0</v>
      </c>
      <c r="J286" s="1449">
        <v>0</v>
      </c>
      <c r="K286" s="1449"/>
      <c r="L286" s="1449"/>
      <c r="M286" s="1449">
        <f t="shared" si="9"/>
        <v>0</v>
      </c>
      <c r="N286" s="1449">
        <f t="shared" si="10"/>
        <v>0</v>
      </c>
    </row>
    <row r="287" spans="1:14" ht="15.5" hidden="1" outlineLevel="1" x14ac:dyDescent="0.25">
      <c r="A287" s="1457">
        <v>94</v>
      </c>
      <c r="B287" s="1463" t="s">
        <v>1907</v>
      </c>
      <c r="C287" s="1455">
        <v>0</v>
      </c>
      <c r="D287" s="1384" t="s">
        <v>1546</v>
      </c>
      <c r="E287" s="1450">
        <v>0</v>
      </c>
      <c r="F287" s="1450">
        <v>0</v>
      </c>
      <c r="G287" s="1451">
        <v>0</v>
      </c>
      <c r="H287" s="1449">
        <f t="shared" si="8"/>
        <v>0</v>
      </c>
      <c r="I287" s="1449">
        <v>0</v>
      </c>
      <c r="J287" s="1449">
        <v>0</v>
      </c>
      <c r="K287" s="1449"/>
      <c r="L287" s="1449"/>
      <c r="M287" s="1449">
        <f t="shared" si="9"/>
        <v>0</v>
      </c>
      <c r="N287" s="1449">
        <f t="shared" si="10"/>
        <v>0</v>
      </c>
    </row>
    <row r="288" spans="1:14" ht="43.5" hidden="1" outlineLevel="1" x14ac:dyDescent="0.25">
      <c r="A288" s="1457">
        <v>95</v>
      </c>
      <c r="B288" s="1463" t="s">
        <v>1909</v>
      </c>
      <c r="C288" s="1455">
        <v>0</v>
      </c>
      <c r="D288" s="1384" t="s">
        <v>1546</v>
      </c>
      <c r="E288" s="1450">
        <v>0</v>
      </c>
      <c r="F288" s="1450">
        <v>0</v>
      </c>
      <c r="G288" s="1451">
        <v>0</v>
      </c>
      <c r="H288" s="1449">
        <f t="shared" si="8"/>
        <v>0</v>
      </c>
      <c r="I288" s="1449">
        <v>0</v>
      </c>
      <c r="J288" s="1449">
        <v>0</v>
      </c>
      <c r="K288" s="1449"/>
      <c r="L288" s="1449"/>
      <c r="M288" s="1449">
        <f t="shared" si="9"/>
        <v>0</v>
      </c>
      <c r="N288" s="1449">
        <f t="shared" si="10"/>
        <v>0</v>
      </c>
    </row>
    <row r="289" spans="1:16" ht="29" hidden="1" outlineLevel="1" x14ac:dyDescent="0.25">
      <c r="A289" s="1457">
        <v>96</v>
      </c>
      <c r="B289" s="1463" t="s">
        <v>1910</v>
      </c>
      <c r="C289" s="1455">
        <v>0</v>
      </c>
      <c r="D289" s="1384" t="s">
        <v>1546</v>
      </c>
      <c r="E289" s="1450">
        <v>0</v>
      </c>
      <c r="F289" s="1450">
        <v>0</v>
      </c>
      <c r="G289" s="1451">
        <v>0</v>
      </c>
      <c r="H289" s="1449">
        <f t="shared" si="8"/>
        <v>0</v>
      </c>
      <c r="I289" s="1449">
        <v>0</v>
      </c>
      <c r="J289" s="1449">
        <v>0</v>
      </c>
      <c r="K289" s="1449"/>
      <c r="L289" s="1449"/>
      <c r="M289" s="1449">
        <f t="shared" si="9"/>
        <v>0</v>
      </c>
      <c r="N289" s="1449">
        <f t="shared" si="10"/>
        <v>0</v>
      </c>
    </row>
    <row r="290" spans="1:16" ht="43.5" hidden="1" outlineLevel="1" x14ac:dyDescent="0.25">
      <c r="A290" s="1457">
        <v>97</v>
      </c>
      <c r="B290" s="1463" t="s">
        <v>1911</v>
      </c>
      <c r="C290" s="1455">
        <v>0</v>
      </c>
      <c r="D290" s="1384" t="s">
        <v>1546</v>
      </c>
      <c r="E290" s="1450">
        <v>0</v>
      </c>
      <c r="F290" s="1450">
        <v>0</v>
      </c>
      <c r="G290" s="1451">
        <v>0</v>
      </c>
      <c r="H290" s="1449">
        <f t="shared" si="8"/>
        <v>0</v>
      </c>
      <c r="I290" s="1449">
        <v>0</v>
      </c>
      <c r="J290" s="1449">
        <v>0</v>
      </c>
      <c r="K290" s="1449"/>
      <c r="L290" s="1449"/>
      <c r="M290" s="1449">
        <f t="shared" si="9"/>
        <v>0</v>
      </c>
      <c r="N290" s="1449">
        <f t="shared" si="10"/>
        <v>0</v>
      </c>
    </row>
    <row r="291" spans="1:16" s="586" customFormat="1" ht="15.5" collapsed="1" x14ac:dyDescent="0.25">
      <c r="A291" s="1370"/>
      <c r="B291" s="1464" t="s">
        <v>271</v>
      </c>
      <c r="C291" s="1369"/>
      <c r="D291" s="1373"/>
      <c r="E291" s="1464"/>
      <c r="F291" s="1464">
        <f t="shared" ref="F291:N291" si="11">SUM(F10:F283)</f>
        <v>56.405488112999983</v>
      </c>
      <c r="G291" s="1464">
        <f t="shared" si="11"/>
        <v>47.885488112999987</v>
      </c>
      <c r="H291" s="1464">
        <f t="shared" si="11"/>
        <v>8.52</v>
      </c>
      <c r="I291" s="1464">
        <f t="shared" si="11"/>
        <v>17.402123673999998</v>
      </c>
      <c r="J291" s="1464">
        <f t="shared" si="11"/>
        <v>17.402123673999998</v>
      </c>
      <c r="K291" s="1464">
        <f t="shared" si="11"/>
        <v>0</v>
      </c>
      <c r="L291" s="1464">
        <f t="shared" si="11"/>
        <v>0</v>
      </c>
      <c r="M291" s="1464">
        <f t="shared" si="11"/>
        <v>17.402123673999998</v>
      </c>
      <c r="N291" s="1464">
        <f t="shared" si="11"/>
        <v>8.52</v>
      </c>
    </row>
    <row r="292" spans="1:16" ht="14.5" x14ac:dyDescent="0.25">
      <c r="A292" s="158"/>
      <c r="B292" s="1463"/>
      <c r="C292" s="1434"/>
      <c r="D292" s="1386"/>
      <c r="E292" s="308"/>
      <c r="F292" s="308"/>
      <c r="G292" s="308"/>
      <c r="H292" s="308"/>
      <c r="I292" s="308"/>
      <c r="J292" s="308"/>
      <c r="K292" s="308"/>
      <c r="L292" s="308"/>
      <c r="M292" s="308"/>
      <c r="N292" s="308"/>
    </row>
    <row r="293" spans="1:16" ht="14.5" x14ac:dyDescent="0.25">
      <c r="A293" s="1377"/>
      <c r="B293" s="1378" t="s">
        <v>510</v>
      </c>
      <c r="C293" s="1379"/>
      <c r="D293" s="1380"/>
      <c r="E293" s="1444"/>
      <c r="F293" s="1444"/>
      <c r="G293" s="1444"/>
      <c r="H293" s="1444"/>
      <c r="I293" s="1444"/>
      <c r="J293" s="1444"/>
      <c r="K293" s="1444"/>
      <c r="L293" s="1444"/>
      <c r="M293" s="1444"/>
      <c r="N293" s="1444"/>
    </row>
    <row r="294" spans="1:16" ht="15.5" hidden="1" outlineLevel="1" x14ac:dyDescent="0.25">
      <c r="A294" s="1318"/>
      <c r="B294" s="1319" t="str">
        <f t="shared" ref="B294:E309" si="12">B8</f>
        <v>a) DPR Schemes</v>
      </c>
      <c r="C294" s="1379"/>
      <c r="D294" s="1380"/>
      <c r="E294" s="1444"/>
      <c r="F294" s="1444"/>
      <c r="G294" s="1444"/>
      <c r="H294" s="1444"/>
      <c r="I294" s="1444"/>
      <c r="J294" s="1444"/>
      <c r="K294" s="1444"/>
      <c r="L294" s="1444"/>
      <c r="M294" s="1444"/>
      <c r="N294" s="1444"/>
    </row>
    <row r="295" spans="1:16" ht="15.5" hidden="1" outlineLevel="1" x14ac:dyDescent="0.25">
      <c r="A295" s="1318"/>
      <c r="B295" s="1326" t="str">
        <f t="shared" si="12"/>
        <v>(i) Submitted to MERC</v>
      </c>
      <c r="C295" s="1381"/>
      <c r="D295" s="1382"/>
      <c r="E295" s="1444"/>
      <c r="F295" s="1444"/>
      <c r="G295" s="1444"/>
      <c r="H295" s="1444"/>
      <c r="I295" s="1444"/>
      <c r="J295" s="1444"/>
      <c r="K295" s="1444"/>
      <c r="L295" s="1444"/>
      <c r="M295" s="1444"/>
      <c r="N295" s="1444"/>
    </row>
    <row r="296" spans="1:16" ht="31" hidden="1" outlineLevel="1" x14ac:dyDescent="0.25">
      <c r="A296" s="1445">
        <f t="shared" ref="A296:E311" si="13">A10</f>
        <v>1</v>
      </c>
      <c r="B296" s="1446" t="str">
        <f t="shared" si="12"/>
        <v>Up gradation of Gas Turbine Automation system, SFC and Excitation system</v>
      </c>
      <c r="C296" s="1447" t="str">
        <f t="shared" si="12"/>
        <v>MERC/CAPEX/20122013/02285</v>
      </c>
      <c r="D296" s="1448">
        <f t="shared" si="12"/>
        <v>41283</v>
      </c>
      <c r="E296" s="1449">
        <f t="shared" si="12"/>
        <v>23.310000000000002</v>
      </c>
      <c r="F296" s="1449">
        <f t="shared" ref="F296:F359" si="14">F10+I10</f>
        <v>0</v>
      </c>
      <c r="G296" s="1449">
        <f t="shared" ref="G296:G359" si="15">G10+M10</f>
        <v>0</v>
      </c>
      <c r="H296" s="1449">
        <f>F296-G296</f>
        <v>0</v>
      </c>
      <c r="I296" s="1449">
        <v>0</v>
      </c>
      <c r="J296" s="1449">
        <v>0</v>
      </c>
      <c r="K296" s="1449"/>
      <c r="L296" s="1449"/>
      <c r="M296" s="1449">
        <f>SUM(J296:L296)</f>
        <v>0</v>
      </c>
      <c r="N296" s="1449">
        <f>H296+I296-M296</f>
        <v>0</v>
      </c>
      <c r="O296" s="1452">
        <f t="shared" ref="O296:O345" si="16">MAX(0,IF(M296=0,0,IF(G296+M296&lt;E296,M296,E296-G296)))</f>
        <v>0</v>
      </c>
      <c r="P296" s="1383">
        <f t="shared" ref="P296:P345" si="17">M296-O296</f>
        <v>0</v>
      </c>
    </row>
    <row r="297" spans="1:16" ht="31" hidden="1" outlineLevel="1" x14ac:dyDescent="0.35">
      <c r="A297" s="1453">
        <f t="shared" si="13"/>
        <v>1.1000000000000001</v>
      </c>
      <c r="B297" s="1454" t="str">
        <f t="shared" si="12"/>
        <v>Up-gradation of GT Automation System (Automation System PPA T3000) for Unit - 8 Stage-II</v>
      </c>
      <c r="C297" s="1455" t="str">
        <f t="shared" si="12"/>
        <v>MERC/CAPEX/20122013/02285</v>
      </c>
      <c r="D297" s="1384">
        <f t="shared" si="12"/>
        <v>41283</v>
      </c>
      <c r="E297" s="1450">
        <f t="shared" si="12"/>
        <v>12.4</v>
      </c>
      <c r="F297" s="1451">
        <f t="shared" si="14"/>
        <v>11.25</v>
      </c>
      <c r="G297" s="1451">
        <f t="shared" si="15"/>
        <v>11.25</v>
      </c>
      <c r="H297" s="1451">
        <f t="shared" ref="H297:H480" si="18">F297-G297</f>
        <v>0</v>
      </c>
      <c r="I297" s="1449">
        <v>0</v>
      </c>
      <c r="J297" s="1449" t="s">
        <v>1546</v>
      </c>
      <c r="K297" s="1451"/>
      <c r="L297" s="1451"/>
      <c r="M297" s="1451">
        <f t="shared" ref="M297:M480" si="19">SUM(J297:L297)</f>
        <v>0</v>
      </c>
      <c r="N297" s="1451">
        <f t="shared" ref="N297:N480" si="20">H297+I297-M297</f>
        <v>0</v>
      </c>
      <c r="O297" s="1452">
        <f t="shared" si="16"/>
        <v>0</v>
      </c>
      <c r="P297" s="1383">
        <f t="shared" si="17"/>
        <v>0</v>
      </c>
    </row>
    <row r="298" spans="1:16" ht="31" hidden="1" outlineLevel="1" x14ac:dyDescent="0.35">
      <c r="A298" s="1453">
        <f t="shared" si="13"/>
        <v>1.2</v>
      </c>
      <c r="B298" s="1454" t="str">
        <f t="shared" si="12"/>
        <v>Up-Gradation of Starting Frequency Converter &amp; Static Excitation Equipment for GT-7 &amp; GT-8 of Stage-II</v>
      </c>
      <c r="C298" s="1455" t="str">
        <f t="shared" si="12"/>
        <v>MERC/CAPEX/20122013/02285</v>
      </c>
      <c r="D298" s="1384">
        <f t="shared" si="12"/>
        <v>41283</v>
      </c>
      <c r="E298" s="1450">
        <f t="shared" si="12"/>
        <v>10.91</v>
      </c>
      <c r="F298" s="1451">
        <f t="shared" si="14"/>
        <v>9.8699999999999992</v>
      </c>
      <c r="G298" s="1451">
        <f t="shared" si="15"/>
        <v>9.8699999999999992</v>
      </c>
      <c r="H298" s="1451">
        <f t="shared" si="18"/>
        <v>0</v>
      </c>
      <c r="I298" s="1449">
        <v>0</v>
      </c>
      <c r="J298" s="1449" t="s">
        <v>1546</v>
      </c>
      <c r="K298" s="1451"/>
      <c r="L298" s="1451"/>
      <c r="M298" s="1451">
        <f t="shared" si="19"/>
        <v>0</v>
      </c>
      <c r="N298" s="1451">
        <f t="shared" si="20"/>
        <v>0</v>
      </c>
      <c r="O298" s="1452">
        <f t="shared" si="16"/>
        <v>0</v>
      </c>
      <c r="P298" s="1383">
        <f t="shared" si="17"/>
        <v>0</v>
      </c>
    </row>
    <row r="299" spans="1:16" ht="31" hidden="1" outlineLevel="1" x14ac:dyDescent="0.25">
      <c r="A299" s="1445">
        <f t="shared" si="13"/>
        <v>2</v>
      </c>
      <c r="B299" s="1446" t="str">
        <f t="shared" si="12"/>
        <v>Procurement of Turbine 1st &amp; 2nd stage blades for Gas Turbine U#6</v>
      </c>
      <c r="C299" s="1447" t="str">
        <f t="shared" si="12"/>
        <v>MERC/TECH 1/CAPEX/20142015/00087</v>
      </c>
      <c r="D299" s="1448">
        <f t="shared" si="12"/>
        <v>41739</v>
      </c>
      <c r="E299" s="1449">
        <f t="shared" si="12"/>
        <v>17.21</v>
      </c>
      <c r="F299" s="1449">
        <f t="shared" si="14"/>
        <v>0</v>
      </c>
      <c r="G299" s="1449">
        <f t="shared" si="15"/>
        <v>0</v>
      </c>
      <c r="H299" s="1449">
        <f t="shared" si="18"/>
        <v>0</v>
      </c>
      <c r="I299" s="1449">
        <v>0</v>
      </c>
      <c r="J299" s="1449">
        <v>0</v>
      </c>
      <c r="K299" s="1449"/>
      <c r="L299" s="1449"/>
      <c r="M299" s="1449">
        <f t="shared" si="19"/>
        <v>0</v>
      </c>
      <c r="N299" s="1449">
        <f t="shared" si="20"/>
        <v>0</v>
      </c>
      <c r="O299" s="1452">
        <f t="shared" si="16"/>
        <v>0</v>
      </c>
      <c r="P299" s="1383">
        <f t="shared" si="17"/>
        <v>0</v>
      </c>
    </row>
    <row r="300" spans="1:16" ht="31" hidden="1" outlineLevel="1" x14ac:dyDescent="0.35">
      <c r="A300" s="1453">
        <f t="shared" si="13"/>
        <v>2.1</v>
      </c>
      <c r="B300" s="1454" t="str">
        <f t="shared" si="12"/>
        <v>Procurement of Turbine 1st &amp; 2nd stage blades for Gas Turbine U#6</v>
      </c>
      <c r="C300" s="1455" t="str">
        <f t="shared" si="12"/>
        <v>MERC/TECH 1/CAPEX/20142015/00087</v>
      </c>
      <c r="D300" s="1384">
        <f t="shared" si="12"/>
        <v>41739</v>
      </c>
      <c r="E300" s="1450">
        <f t="shared" si="12"/>
        <v>17.21</v>
      </c>
      <c r="F300" s="1451">
        <f t="shared" si="14"/>
        <v>17.552469592000001</v>
      </c>
      <c r="G300" s="1451">
        <f t="shared" si="15"/>
        <v>17.552469592000001</v>
      </c>
      <c r="H300" s="1451">
        <f t="shared" si="18"/>
        <v>0</v>
      </c>
      <c r="I300" s="1449">
        <v>0</v>
      </c>
      <c r="J300" s="1449" t="s">
        <v>1546</v>
      </c>
      <c r="K300" s="1451"/>
      <c r="L300" s="1451"/>
      <c r="M300" s="1451">
        <f t="shared" si="19"/>
        <v>0</v>
      </c>
      <c r="N300" s="1451">
        <f t="shared" si="20"/>
        <v>0</v>
      </c>
      <c r="O300" s="1452">
        <f t="shared" si="16"/>
        <v>0</v>
      </c>
      <c r="P300" s="1383">
        <f t="shared" si="17"/>
        <v>0</v>
      </c>
    </row>
    <row r="301" spans="1:16" ht="15.5" hidden="1" outlineLevel="1" x14ac:dyDescent="0.25">
      <c r="A301" s="1447">
        <f t="shared" si="13"/>
        <v>3</v>
      </c>
      <c r="B301" s="1456" t="str">
        <f t="shared" si="12"/>
        <v>A0/B0 WHRP Unit Automation at GTPS Uran</v>
      </c>
      <c r="C301" s="1447" t="str">
        <f t="shared" si="12"/>
        <v>MERC/CAPEX/20172018/4321</v>
      </c>
      <c r="D301" s="1448">
        <f t="shared" si="12"/>
        <v>43019</v>
      </c>
      <c r="E301" s="1449">
        <f t="shared" si="12"/>
        <v>24.6</v>
      </c>
      <c r="F301" s="1449">
        <f t="shared" si="14"/>
        <v>0</v>
      </c>
      <c r="G301" s="1449">
        <f t="shared" si="15"/>
        <v>0</v>
      </c>
      <c r="H301" s="1449">
        <f t="shared" si="18"/>
        <v>0</v>
      </c>
      <c r="I301" s="1449">
        <v>0</v>
      </c>
      <c r="J301" s="1449">
        <v>0</v>
      </c>
      <c r="K301" s="1449"/>
      <c r="L301" s="1449"/>
      <c r="M301" s="1449">
        <f t="shared" si="19"/>
        <v>0</v>
      </c>
      <c r="N301" s="1449">
        <f t="shared" si="20"/>
        <v>0</v>
      </c>
      <c r="O301" s="1452">
        <f t="shared" si="16"/>
        <v>0</v>
      </c>
      <c r="P301" s="1383">
        <f t="shared" si="17"/>
        <v>0</v>
      </c>
    </row>
    <row r="302" spans="1:16" ht="62" hidden="1" outlineLevel="1" x14ac:dyDescent="0.25">
      <c r="A302" s="1457">
        <f t="shared" si="13"/>
        <v>3.1</v>
      </c>
      <c r="B302" s="1458" t="str">
        <f t="shared" si="12"/>
        <v>Supply of Siemens automation system and operation, monitoring and information system (SPPA-T3000 DCS) along with all necessary accessories for up-gradation and 10% mandatory spares.</v>
      </c>
      <c r="C302" s="1455" t="str">
        <f t="shared" si="12"/>
        <v>MERC/CAPEX/20172018/4321</v>
      </c>
      <c r="D302" s="1384">
        <f t="shared" si="12"/>
        <v>43019</v>
      </c>
      <c r="E302" s="1450">
        <f t="shared" si="12"/>
        <v>20.39</v>
      </c>
      <c r="F302" s="1451">
        <f t="shared" si="14"/>
        <v>8.52</v>
      </c>
      <c r="G302" s="1451">
        <f t="shared" si="15"/>
        <v>0</v>
      </c>
      <c r="H302" s="1451">
        <f t="shared" si="18"/>
        <v>8.52</v>
      </c>
      <c r="I302" s="1449">
        <v>8.5236678999999995</v>
      </c>
      <c r="J302" s="1449">
        <v>8.5236678999999995</v>
      </c>
      <c r="K302" s="1451"/>
      <c r="L302" s="1451"/>
      <c r="M302" s="1451">
        <f t="shared" si="19"/>
        <v>8.5236678999999995</v>
      </c>
      <c r="N302" s="1451">
        <f t="shared" si="20"/>
        <v>8.52</v>
      </c>
      <c r="O302" s="1452">
        <f t="shared" si="16"/>
        <v>8.5236678999999995</v>
      </c>
      <c r="P302" s="1383">
        <f t="shared" si="17"/>
        <v>0</v>
      </c>
    </row>
    <row r="303" spans="1:16" ht="31" hidden="1" outlineLevel="1" x14ac:dyDescent="0.25">
      <c r="A303" s="1457">
        <f t="shared" si="13"/>
        <v>3.2</v>
      </c>
      <c r="B303" s="1458" t="str">
        <f t="shared" si="12"/>
        <v xml:space="preserve">Service price for design, engineering, testing, erection, supervision, commissioning and training.   </v>
      </c>
      <c r="C303" s="1455" t="str">
        <f t="shared" si="12"/>
        <v>MERC/CAPEX/20172018/4321</v>
      </c>
      <c r="D303" s="1384">
        <f t="shared" si="12"/>
        <v>43019</v>
      </c>
      <c r="E303" s="1450">
        <f t="shared" si="12"/>
        <v>3.57</v>
      </c>
      <c r="F303" s="1451">
        <f t="shared" si="14"/>
        <v>0</v>
      </c>
      <c r="G303" s="1451">
        <f t="shared" si="15"/>
        <v>0</v>
      </c>
      <c r="H303" s="1451">
        <f t="shared" si="18"/>
        <v>0</v>
      </c>
      <c r="I303" s="1449">
        <v>0.75469280000000005</v>
      </c>
      <c r="J303" s="1449">
        <v>0.75469280000000005</v>
      </c>
      <c r="K303" s="1451"/>
      <c r="L303" s="1451"/>
      <c r="M303" s="1451">
        <f t="shared" si="19"/>
        <v>0.75469280000000005</v>
      </c>
      <c r="N303" s="1451">
        <f t="shared" si="20"/>
        <v>0</v>
      </c>
      <c r="O303" s="1452">
        <f t="shared" si="16"/>
        <v>0.75469280000000005</v>
      </c>
      <c r="P303" s="1383">
        <f t="shared" si="17"/>
        <v>0</v>
      </c>
    </row>
    <row r="304" spans="1:16" ht="15.5" hidden="1" outlineLevel="1" x14ac:dyDescent="0.25">
      <c r="A304" s="1457">
        <f t="shared" si="13"/>
        <v>0</v>
      </c>
      <c r="B304" s="1458" t="str">
        <f t="shared" si="12"/>
        <v>IDC</v>
      </c>
      <c r="C304" s="1455" t="str">
        <f t="shared" si="12"/>
        <v>MERC/CAPEX/20172018/4321</v>
      </c>
      <c r="D304" s="1384">
        <f t="shared" si="12"/>
        <v>43019</v>
      </c>
      <c r="E304" s="1450">
        <f t="shared" si="12"/>
        <v>0.64</v>
      </c>
      <c r="F304" s="1451">
        <f t="shared" si="14"/>
        <v>0</v>
      </c>
      <c r="G304" s="1451">
        <f t="shared" si="15"/>
        <v>0</v>
      </c>
      <c r="H304" s="1451">
        <f t="shared" si="18"/>
        <v>0</v>
      </c>
      <c r="I304" s="1449">
        <v>1.1986755680000001</v>
      </c>
      <c r="J304" s="1449">
        <v>1.1986755680000001</v>
      </c>
      <c r="K304" s="1451"/>
      <c r="L304" s="1451"/>
      <c r="M304" s="1451">
        <f t="shared" si="19"/>
        <v>1.1986755680000001</v>
      </c>
      <c r="N304" s="1451">
        <f t="shared" si="20"/>
        <v>0</v>
      </c>
      <c r="O304" s="1452">
        <f t="shared" si="16"/>
        <v>0.64</v>
      </c>
      <c r="P304" s="1383">
        <f t="shared" si="17"/>
        <v>0.55867556800000007</v>
      </c>
    </row>
    <row r="305" spans="1:16" ht="31" hidden="1" outlineLevel="1" x14ac:dyDescent="0.25">
      <c r="A305" s="1447">
        <f t="shared" si="13"/>
        <v>4</v>
      </c>
      <c r="B305" s="1456" t="str">
        <f t="shared" si="12"/>
        <v>Renovation of Gas Turbine Air Intake System (Filter house for two units) at GTPS Uran</v>
      </c>
      <c r="C305" s="1447" t="str">
        <f t="shared" si="12"/>
        <v>MERC/CAPEX/20172018/4645</v>
      </c>
      <c r="D305" s="1448">
        <f t="shared" si="12"/>
        <v>43049</v>
      </c>
      <c r="E305" s="1449">
        <f t="shared" si="12"/>
        <v>17</v>
      </c>
      <c r="F305" s="1449">
        <f t="shared" si="14"/>
        <v>0</v>
      </c>
      <c r="G305" s="1449">
        <f t="shared" si="15"/>
        <v>0</v>
      </c>
      <c r="H305" s="1449">
        <f t="shared" si="18"/>
        <v>0</v>
      </c>
      <c r="I305" s="1449">
        <v>0</v>
      </c>
      <c r="J305" s="1449">
        <v>0</v>
      </c>
      <c r="K305" s="1449"/>
      <c r="L305" s="1449"/>
      <c r="M305" s="1449">
        <f t="shared" si="19"/>
        <v>0</v>
      </c>
      <c r="N305" s="1449">
        <f t="shared" si="20"/>
        <v>0</v>
      </c>
      <c r="O305" s="1452">
        <f t="shared" si="16"/>
        <v>0</v>
      </c>
      <c r="P305" s="1383">
        <f t="shared" si="17"/>
        <v>0</v>
      </c>
    </row>
    <row r="306" spans="1:16" ht="15.5" hidden="1" outlineLevel="1" x14ac:dyDescent="0.25">
      <c r="A306" s="1457">
        <f t="shared" si="13"/>
        <v>4.0999999999999996</v>
      </c>
      <c r="B306" s="1458" t="str">
        <f t="shared" si="12"/>
        <v>SUPPLY &amp; Work COST for 2 GT Units.</v>
      </c>
      <c r="C306" s="1455" t="str">
        <f t="shared" si="12"/>
        <v>MERC/CAPEX/20172018/4645</v>
      </c>
      <c r="D306" s="1384">
        <f t="shared" si="12"/>
        <v>43049</v>
      </c>
      <c r="E306" s="1450">
        <f t="shared" si="12"/>
        <v>17</v>
      </c>
      <c r="F306" s="1451">
        <f t="shared" si="14"/>
        <v>0</v>
      </c>
      <c r="G306" s="1451">
        <f t="shared" si="15"/>
        <v>0</v>
      </c>
      <c r="H306" s="1451">
        <f t="shared" si="18"/>
        <v>0</v>
      </c>
      <c r="I306" s="1449">
        <v>0</v>
      </c>
      <c r="J306" s="1449" t="s">
        <v>1546</v>
      </c>
      <c r="K306" s="1451"/>
      <c r="L306" s="1451"/>
      <c r="M306" s="1451">
        <f t="shared" si="19"/>
        <v>0</v>
      </c>
      <c r="N306" s="1451">
        <f t="shared" si="20"/>
        <v>0</v>
      </c>
      <c r="O306" s="1452">
        <f t="shared" si="16"/>
        <v>0</v>
      </c>
      <c r="P306" s="1383">
        <f t="shared" si="17"/>
        <v>0</v>
      </c>
    </row>
    <row r="307" spans="1:16" ht="15.5" hidden="1" outlineLevel="1" x14ac:dyDescent="0.35">
      <c r="A307" s="1457">
        <f t="shared" si="13"/>
        <v>0</v>
      </c>
      <c r="B307" s="1459">
        <f t="shared" si="12"/>
        <v>0</v>
      </c>
      <c r="C307" s="1455">
        <f t="shared" si="12"/>
        <v>0</v>
      </c>
      <c r="D307" s="1384" t="str">
        <f t="shared" si="12"/>
        <v>-</v>
      </c>
      <c r="E307" s="1450">
        <f t="shared" si="12"/>
        <v>0</v>
      </c>
      <c r="F307" s="1451">
        <f t="shared" si="14"/>
        <v>0</v>
      </c>
      <c r="G307" s="1451">
        <f t="shared" si="15"/>
        <v>0</v>
      </c>
      <c r="H307" s="1451">
        <f t="shared" si="18"/>
        <v>0</v>
      </c>
      <c r="I307" s="1449">
        <v>0</v>
      </c>
      <c r="J307" s="1449" t="s">
        <v>1546</v>
      </c>
      <c r="K307" s="1451"/>
      <c r="L307" s="1451"/>
      <c r="M307" s="1451">
        <f t="shared" si="19"/>
        <v>0</v>
      </c>
      <c r="N307" s="1451">
        <f t="shared" si="20"/>
        <v>0</v>
      </c>
      <c r="O307" s="1452">
        <f t="shared" si="16"/>
        <v>0</v>
      </c>
      <c r="P307" s="1383">
        <f t="shared" si="17"/>
        <v>0</v>
      </c>
    </row>
    <row r="308" spans="1:16" ht="31" hidden="1" outlineLevel="1" x14ac:dyDescent="0.25">
      <c r="A308" s="1447">
        <f t="shared" si="13"/>
        <v>5</v>
      </c>
      <c r="B308" s="1456" t="str">
        <f t="shared" si="12"/>
        <v>Procurement of compressor rotor blades and tie rod with front hollow shaft for GT Unit No. 8 at GTPS Uran</v>
      </c>
      <c r="C308" s="1447" t="str">
        <f t="shared" si="12"/>
        <v>MERC/CAPEX/20172018/0151</v>
      </c>
      <c r="D308" s="1448">
        <f t="shared" si="12"/>
        <v>43131</v>
      </c>
      <c r="E308" s="1449">
        <f t="shared" si="12"/>
        <v>19.196999999999996</v>
      </c>
      <c r="F308" s="1449">
        <f t="shared" si="14"/>
        <v>0</v>
      </c>
      <c r="G308" s="1449">
        <f t="shared" si="15"/>
        <v>0</v>
      </c>
      <c r="H308" s="1449">
        <f t="shared" si="18"/>
        <v>0</v>
      </c>
      <c r="I308" s="1449">
        <v>0</v>
      </c>
      <c r="J308" s="1449">
        <v>0</v>
      </c>
      <c r="K308" s="1449"/>
      <c r="L308" s="1449"/>
      <c r="M308" s="1449">
        <f t="shared" si="19"/>
        <v>0</v>
      </c>
      <c r="N308" s="1449">
        <f t="shared" si="20"/>
        <v>0</v>
      </c>
      <c r="O308" s="1452">
        <f t="shared" si="16"/>
        <v>0</v>
      </c>
      <c r="P308" s="1383">
        <f t="shared" si="17"/>
        <v>0</v>
      </c>
    </row>
    <row r="309" spans="1:16" ht="15.5" hidden="1" outlineLevel="1" x14ac:dyDescent="0.25">
      <c r="A309" s="1457">
        <f t="shared" si="13"/>
        <v>5.0999999999999996</v>
      </c>
      <c r="B309" s="1458" t="str">
        <f t="shared" si="12"/>
        <v>Procurement of GT-8 Compressor rotor blades (complete set)</v>
      </c>
      <c r="C309" s="1455" t="str">
        <f t="shared" si="12"/>
        <v>MERC/CAPEX/20172018/0151</v>
      </c>
      <c r="D309" s="1384">
        <f t="shared" si="12"/>
        <v>43131</v>
      </c>
      <c r="E309" s="1450">
        <f t="shared" si="12"/>
        <v>9.0399999999999991</v>
      </c>
      <c r="F309" s="1451">
        <f t="shared" si="14"/>
        <v>7.6515065</v>
      </c>
      <c r="G309" s="1451">
        <f t="shared" si="15"/>
        <v>7.6515065</v>
      </c>
      <c r="H309" s="1451">
        <f t="shared" si="18"/>
        <v>0</v>
      </c>
      <c r="I309" s="1449">
        <v>0</v>
      </c>
      <c r="J309" s="1449" t="s">
        <v>1546</v>
      </c>
      <c r="K309" s="1451"/>
      <c r="L309" s="1451"/>
      <c r="M309" s="1451">
        <f t="shared" si="19"/>
        <v>0</v>
      </c>
      <c r="N309" s="1451">
        <f t="shared" si="20"/>
        <v>0</v>
      </c>
      <c r="O309" s="1452">
        <f t="shared" si="16"/>
        <v>0</v>
      </c>
      <c r="P309" s="1383">
        <f t="shared" si="17"/>
        <v>0</v>
      </c>
    </row>
    <row r="310" spans="1:16" ht="31" hidden="1" outlineLevel="1" x14ac:dyDescent="0.25">
      <c r="A310" s="1457">
        <f t="shared" si="13"/>
        <v>5.2</v>
      </c>
      <c r="B310" s="1458" t="str">
        <f t="shared" si="13"/>
        <v>Procurement of GT-8 Tie rod &amp; front hollow shaft along with installation materials</v>
      </c>
      <c r="C310" s="1455" t="str">
        <f t="shared" si="13"/>
        <v>MERC/CAPEX/20172018/0151</v>
      </c>
      <c r="D310" s="1384">
        <f t="shared" si="13"/>
        <v>43131</v>
      </c>
      <c r="E310" s="1450">
        <f t="shared" si="13"/>
        <v>9.8059999999999992</v>
      </c>
      <c r="F310" s="1451">
        <f t="shared" si="14"/>
        <v>9.0830830000000002</v>
      </c>
      <c r="G310" s="1451">
        <f t="shared" si="15"/>
        <v>9.0830830000000002</v>
      </c>
      <c r="H310" s="1451">
        <f t="shared" si="18"/>
        <v>0</v>
      </c>
      <c r="I310" s="1449">
        <v>0</v>
      </c>
      <c r="J310" s="1449">
        <v>0</v>
      </c>
      <c r="K310" s="1451"/>
      <c r="L310" s="1451"/>
      <c r="M310" s="1451">
        <f t="shared" si="19"/>
        <v>0</v>
      </c>
      <c r="N310" s="1451">
        <f t="shared" si="20"/>
        <v>0</v>
      </c>
      <c r="O310" s="1452">
        <f t="shared" si="16"/>
        <v>0</v>
      </c>
      <c r="P310" s="1383">
        <f t="shared" si="17"/>
        <v>0</v>
      </c>
    </row>
    <row r="311" spans="1:16" ht="15.5" hidden="1" outlineLevel="1" x14ac:dyDescent="0.25">
      <c r="A311" s="1457">
        <f t="shared" si="13"/>
        <v>0</v>
      </c>
      <c r="B311" s="1458" t="str">
        <f t="shared" si="13"/>
        <v>IDC</v>
      </c>
      <c r="C311" s="1455" t="str">
        <f t="shared" si="13"/>
        <v>MERC/CAPEX/20172018/0151</v>
      </c>
      <c r="D311" s="1384">
        <f t="shared" si="13"/>
        <v>43131</v>
      </c>
      <c r="E311" s="1450">
        <f t="shared" si="13"/>
        <v>0.35099999999999998</v>
      </c>
      <c r="F311" s="1451">
        <f t="shared" si="14"/>
        <v>2.1674433</v>
      </c>
      <c r="G311" s="1451">
        <f t="shared" si="15"/>
        <v>2.1674433</v>
      </c>
      <c r="H311" s="1451">
        <f t="shared" si="18"/>
        <v>0</v>
      </c>
      <c r="I311" s="1449">
        <v>0</v>
      </c>
      <c r="J311" s="1449">
        <v>0</v>
      </c>
      <c r="K311" s="1451"/>
      <c r="L311" s="1451"/>
      <c r="M311" s="1451">
        <f t="shared" si="19"/>
        <v>0</v>
      </c>
      <c r="N311" s="1451">
        <f t="shared" si="20"/>
        <v>0</v>
      </c>
      <c r="O311" s="1452">
        <f t="shared" si="16"/>
        <v>0</v>
      </c>
      <c r="P311" s="1383">
        <f t="shared" si="17"/>
        <v>0</v>
      </c>
    </row>
    <row r="312" spans="1:16" ht="31" hidden="1" outlineLevel="1" x14ac:dyDescent="0.25">
      <c r="A312" s="1447">
        <f t="shared" ref="A312:E327" si="21">A26</f>
        <v>6</v>
      </c>
      <c r="B312" s="1456" t="str">
        <f t="shared" si="21"/>
        <v>Upgradation of Automation Systems of GT-7 &amp; Static Excitation Equipment of B0 Unit at GTPS Uran</v>
      </c>
      <c r="C312" s="1447" t="str">
        <f t="shared" si="21"/>
        <v>MERC/CAPEX/2019-2020/422</v>
      </c>
      <c r="D312" s="1448">
        <f t="shared" si="21"/>
        <v>43675</v>
      </c>
      <c r="E312" s="1449">
        <f t="shared" si="21"/>
        <v>22.569999999999997</v>
      </c>
      <c r="F312" s="1449">
        <f t="shared" si="14"/>
        <v>0</v>
      </c>
      <c r="G312" s="1449">
        <f t="shared" si="15"/>
        <v>0</v>
      </c>
      <c r="H312" s="1449">
        <f t="shared" si="18"/>
        <v>0</v>
      </c>
      <c r="I312" s="1449">
        <v>0</v>
      </c>
      <c r="J312" s="1449">
        <v>0</v>
      </c>
      <c r="K312" s="1449"/>
      <c r="L312" s="1449"/>
      <c r="M312" s="1449">
        <f t="shared" si="19"/>
        <v>0</v>
      </c>
      <c r="N312" s="1449">
        <f t="shared" si="20"/>
        <v>0</v>
      </c>
      <c r="O312" s="1452">
        <f t="shared" si="16"/>
        <v>0</v>
      </c>
      <c r="P312" s="1383">
        <f t="shared" si="17"/>
        <v>0</v>
      </c>
    </row>
    <row r="313" spans="1:16" ht="15.5" hidden="1" outlineLevel="1" x14ac:dyDescent="0.35">
      <c r="A313" s="1457">
        <f t="shared" si="21"/>
        <v>6.1</v>
      </c>
      <c r="B313" s="1459" t="str">
        <f t="shared" si="21"/>
        <v>Up-gradation of GT Automation System for Unit – 7 (Stage – II)</v>
      </c>
      <c r="C313" s="1455" t="str">
        <f t="shared" si="21"/>
        <v>MERC/CAPEX/2019-2020/422</v>
      </c>
      <c r="D313" s="1384">
        <f t="shared" si="21"/>
        <v>43675</v>
      </c>
      <c r="E313" s="1450">
        <f t="shared" si="21"/>
        <v>15.62</v>
      </c>
      <c r="F313" s="1451">
        <f t="shared" si="14"/>
        <v>0</v>
      </c>
      <c r="G313" s="1451">
        <f t="shared" si="15"/>
        <v>0</v>
      </c>
      <c r="H313" s="1451">
        <f t="shared" si="18"/>
        <v>0</v>
      </c>
      <c r="I313" s="1449">
        <v>0</v>
      </c>
      <c r="J313" s="1449">
        <v>0</v>
      </c>
      <c r="K313" s="1451"/>
      <c r="L313" s="1451"/>
      <c r="M313" s="1451">
        <f t="shared" si="19"/>
        <v>0</v>
      </c>
      <c r="N313" s="1451">
        <f t="shared" si="20"/>
        <v>0</v>
      </c>
      <c r="O313" s="1452">
        <f t="shared" si="16"/>
        <v>0</v>
      </c>
      <c r="P313" s="1383">
        <f t="shared" si="17"/>
        <v>0</v>
      </c>
    </row>
    <row r="314" spans="1:16" ht="15.5" hidden="1" outlineLevel="1" x14ac:dyDescent="0.25">
      <c r="A314" s="1457">
        <f t="shared" si="21"/>
        <v>6.2</v>
      </c>
      <c r="B314" s="1458" t="str">
        <f t="shared" si="21"/>
        <v>Up-gradation of B0 Static Excitation System for Stage – III</v>
      </c>
      <c r="C314" s="1455" t="str">
        <f t="shared" si="21"/>
        <v>MERC/CAPEX/2019-2020/422</v>
      </c>
      <c r="D314" s="1384">
        <f t="shared" si="21"/>
        <v>43675</v>
      </c>
      <c r="E314" s="1450">
        <f t="shared" si="21"/>
        <v>6.43</v>
      </c>
      <c r="F314" s="1451">
        <f t="shared" si="14"/>
        <v>0</v>
      </c>
      <c r="G314" s="1451">
        <f t="shared" si="15"/>
        <v>0</v>
      </c>
      <c r="H314" s="1451">
        <f t="shared" si="18"/>
        <v>0</v>
      </c>
      <c r="I314" s="1449">
        <v>0</v>
      </c>
      <c r="J314" s="1449" t="s">
        <v>1546</v>
      </c>
      <c r="K314" s="1451"/>
      <c r="L314" s="1451"/>
      <c r="M314" s="1451">
        <f t="shared" si="19"/>
        <v>0</v>
      </c>
      <c r="N314" s="1451">
        <f t="shared" si="20"/>
        <v>0</v>
      </c>
      <c r="O314" s="1452">
        <f t="shared" si="16"/>
        <v>0</v>
      </c>
      <c r="P314" s="1383">
        <f t="shared" si="17"/>
        <v>0</v>
      </c>
    </row>
    <row r="315" spans="1:16" ht="15.5" hidden="1" outlineLevel="1" x14ac:dyDescent="0.35">
      <c r="A315" s="1457">
        <f t="shared" si="21"/>
        <v>0</v>
      </c>
      <c r="B315" s="1459" t="str">
        <f t="shared" si="21"/>
        <v>IDC</v>
      </c>
      <c r="C315" s="1455" t="str">
        <f t="shared" si="21"/>
        <v>MERC/CAPEX/2019-2020/422</v>
      </c>
      <c r="D315" s="1384">
        <f t="shared" si="21"/>
        <v>43675</v>
      </c>
      <c r="E315" s="1450">
        <f t="shared" si="21"/>
        <v>0.52</v>
      </c>
      <c r="F315" s="1451">
        <f t="shared" si="14"/>
        <v>0</v>
      </c>
      <c r="G315" s="1451">
        <f t="shared" si="15"/>
        <v>0</v>
      </c>
      <c r="H315" s="1451">
        <f t="shared" si="18"/>
        <v>0</v>
      </c>
      <c r="I315" s="1449">
        <v>0</v>
      </c>
      <c r="J315" s="1449" t="s">
        <v>1546</v>
      </c>
      <c r="K315" s="1451"/>
      <c r="L315" s="1451"/>
      <c r="M315" s="1451">
        <f t="shared" si="19"/>
        <v>0</v>
      </c>
      <c r="N315" s="1451">
        <f t="shared" si="20"/>
        <v>0</v>
      </c>
      <c r="O315" s="1452">
        <f t="shared" si="16"/>
        <v>0</v>
      </c>
      <c r="P315" s="1383">
        <f t="shared" si="17"/>
        <v>0</v>
      </c>
    </row>
    <row r="316" spans="1:16" ht="31" hidden="1" outlineLevel="1" x14ac:dyDescent="0.25">
      <c r="A316" s="1447">
        <f t="shared" si="21"/>
        <v>7</v>
      </c>
      <c r="B316" s="1456" t="str">
        <f t="shared" si="21"/>
        <v>Procurement of MOH Spares &amp; Insurance Spares for Unit-8 at GTPS Uran</v>
      </c>
      <c r="C316" s="1447" t="str">
        <f t="shared" si="21"/>
        <v>MERC/CAPEX/2019-2020/121</v>
      </c>
      <c r="D316" s="1448">
        <f t="shared" si="21"/>
        <v>43865</v>
      </c>
      <c r="E316" s="1449">
        <f t="shared" si="21"/>
        <v>36.138058000000001</v>
      </c>
      <c r="F316" s="1449">
        <f t="shared" si="14"/>
        <v>0</v>
      </c>
      <c r="G316" s="1449">
        <f t="shared" si="15"/>
        <v>0</v>
      </c>
      <c r="H316" s="1449">
        <f t="shared" si="18"/>
        <v>0</v>
      </c>
      <c r="I316" s="1449">
        <v>0</v>
      </c>
      <c r="J316" s="1449">
        <v>0</v>
      </c>
      <c r="K316" s="1449"/>
      <c r="L316" s="1449"/>
      <c r="M316" s="1449">
        <f t="shared" si="19"/>
        <v>0</v>
      </c>
      <c r="N316" s="1449">
        <f t="shared" si="20"/>
        <v>0</v>
      </c>
      <c r="O316" s="1452">
        <f t="shared" si="16"/>
        <v>0</v>
      </c>
      <c r="P316" s="1383">
        <f t="shared" si="17"/>
        <v>0</v>
      </c>
    </row>
    <row r="317" spans="1:16" ht="15.5" hidden="1" outlineLevel="1" x14ac:dyDescent="0.35">
      <c r="A317" s="1457">
        <f t="shared" si="21"/>
        <v>7.1</v>
      </c>
      <c r="B317" s="1459" t="str">
        <f t="shared" si="21"/>
        <v>GT Unit no.8 Major Over Haul (MOH) Spares</v>
      </c>
      <c r="C317" s="1455" t="str">
        <f t="shared" si="21"/>
        <v>MERC/CAPEX/2019-2020/121</v>
      </c>
      <c r="D317" s="1384">
        <f t="shared" si="21"/>
        <v>43865</v>
      </c>
      <c r="E317" s="1450">
        <f t="shared" si="21"/>
        <v>22.178205999999999</v>
      </c>
      <c r="F317" s="1451">
        <f t="shared" si="14"/>
        <v>0</v>
      </c>
      <c r="G317" s="1451">
        <f t="shared" si="15"/>
        <v>0</v>
      </c>
      <c r="H317" s="1451">
        <f t="shared" si="18"/>
        <v>0</v>
      </c>
      <c r="I317" s="1449">
        <v>0</v>
      </c>
      <c r="J317" s="1449">
        <v>0</v>
      </c>
      <c r="K317" s="1451"/>
      <c r="L317" s="1451"/>
      <c r="M317" s="1451">
        <f t="shared" si="19"/>
        <v>0</v>
      </c>
      <c r="N317" s="1451">
        <f t="shared" si="20"/>
        <v>0</v>
      </c>
      <c r="O317" s="1452">
        <f t="shared" si="16"/>
        <v>0</v>
      </c>
      <c r="P317" s="1383">
        <f t="shared" si="17"/>
        <v>0</v>
      </c>
    </row>
    <row r="318" spans="1:16" ht="15.5" hidden="1" outlineLevel="1" x14ac:dyDescent="0.25">
      <c r="A318" s="1457">
        <f t="shared" si="21"/>
        <v>7.2</v>
      </c>
      <c r="B318" s="1458" t="str">
        <f t="shared" si="21"/>
        <v>GT Unit no.8 Insurance Spares</v>
      </c>
      <c r="C318" s="1455" t="str">
        <f t="shared" si="21"/>
        <v>MERC/CAPEX/2019-2020/121</v>
      </c>
      <c r="D318" s="1384">
        <f t="shared" si="21"/>
        <v>43865</v>
      </c>
      <c r="E318" s="1450">
        <f t="shared" si="21"/>
        <v>13.959852</v>
      </c>
      <c r="F318" s="1451">
        <f t="shared" si="14"/>
        <v>1.2729425000000001</v>
      </c>
      <c r="G318" s="1451">
        <f t="shared" si="15"/>
        <v>1.2729425000000001</v>
      </c>
      <c r="H318" s="1451">
        <f t="shared" si="18"/>
        <v>0</v>
      </c>
      <c r="I318" s="1449">
        <v>1.5697112339999999</v>
      </c>
      <c r="J318" s="1449">
        <v>1.5697112339999999</v>
      </c>
      <c r="K318" s="1451"/>
      <c r="L318" s="1451"/>
      <c r="M318" s="1451">
        <f t="shared" si="19"/>
        <v>1.5697112339999999</v>
      </c>
      <c r="N318" s="1451">
        <f t="shared" si="20"/>
        <v>0</v>
      </c>
      <c r="O318" s="1452">
        <f t="shared" si="16"/>
        <v>1.5697112339999999</v>
      </c>
      <c r="P318" s="1383">
        <f t="shared" si="17"/>
        <v>0</v>
      </c>
    </row>
    <row r="319" spans="1:16" ht="15.5" hidden="1" outlineLevel="1" x14ac:dyDescent="0.35">
      <c r="A319" s="1457">
        <f t="shared" si="21"/>
        <v>0</v>
      </c>
      <c r="B319" s="1459" t="str">
        <f t="shared" si="21"/>
        <v>IDC</v>
      </c>
      <c r="C319" s="1455" t="str">
        <f t="shared" si="21"/>
        <v>MERC/CAPEX/2019-2020/121</v>
      </c>
      <c r="D319" s="1384">
        <f t="shared" si="21"/>
        <v>43865</v>
      </c>
      <c r="E319" s="1450">
        <f t="shared" si="21"/>
        <v>0</v>
      </c>
      <c r="F319" s="1451">
        <f t="shared" si="14"/>
        <v>0</v>
      </c>
      <c r="G319" s="1451">
        <f t="shared" si="15"/>
        <v>0</v>
      </c>
      <c r="H319" s="1451">
        <f t="shared" si="18"/>
        <v>0</v>
      </c>
      <c r="I319" s="1449">
        <v>0</v>
      </c>
      <c r="J319" s="1449">
        <v>0</v>
      </c>
      <c r="K319" s="1451"/>
      <c r="L319" s="1451"/>
      <c r="M319" s="1451">
        <f t="shared" si="19"/>
        <v>0</v>
      </c>
      <c r="N319" s="1451">
        <f t="shared" si="20"/>
        <v>0</v>
      </c>
      <c r="O319" s="1452">
        <f t="shared" si="16"/>
        <v>0</v>
      </c>
      <c r="P319" s="1383">
        <f t="shared" si="17"/>
        <v>0</v>
      </c>
    </row>
    <row r="320" spans="1:16" ht="46.5" hidden="1" outlineLevel="1" x14ac:dyDescent="0.25">
      <c r="A320" s="1447">
        <f t="shared" si="21"/>
        <v>8</v>
      </c>
      <c r="B320" s="1456" t="str">
        <f t="shared" si="21"/>
        <v>Implementation of Energy Saving Scheme with VFD for HP Feed Water Pump (HPFWP) and Condensate Extraction Pumps (CEP) for Stage-III at GTPS, Uran</v>
      </c>
      <c r="C320" s="1447" t="str">
        <f t="shared" si="21"/>
        <v>MERC/CAPEX/2020-21/WFH/SBR/1</v>
      </c>
      <c r="D320" s="1448">
        <f t="shared" si="21"/>
        <v>43942</v>
      </c>
      <c r="E320" s="1449">
        <f t="shared" si="21"/>
        <v>11.206</v>
      </c>
      <c r="F320" s="1449">
        <f t="shared" si="14"/>
        <v>0</v>
      </c>
      <c r="G320" s="1449">
        <f t="shared" si="15"/>
        <v>0</v>
      </c>
      <c r="H320" s="1449">
        <f t="shared" si="18"/>
        <v>0</v>
      </c>
      <c r="I320" s="1449">
        <v>0</v>
      </c>
      <c r="J320" s="1449">
        <v>0</v>
      </c>
      <c r="K320" s="1449"/>
      <c r="L320" s="1449"/>
      <c r="M320" s="1449">
        <f t="shared" si="19"/>
        <v>0</v>
      </c>
      <c r="N320" s="1449">
        <f t="shared" si="20"/>
        <v>0</v>
      </c>
      <c r="O320" s="1452">
        <f t="shared" si="16"/>
        <v>0</v>
      </c>
      <c r="P320" s="1383">
        <f t="shared" si="17"/>
        <v>0</v>
      </c>
    </row>
    <row r="321" spans="1:16" ht="46.5" hidden="1" outlineLevel="1" x14ac:dyDescent="0.25">
      <c r="A321" s="1457">
        <f t="shared" si="21"/>
        <v>8.1</v>
      </c>
      <c r="B321" s="1458" t="str">
        <f t="shared" si="21"/>
        <v>Implementation of VFD with Bypass system for HP Feed Water Pumps (HPFWP) and Condensate Extraction Pumps (CEP) for St-III at GTPS, Uran.(Supply + Works)</v>
      </c>
      <c r="C321" s="1455" t="str">
        <f t="shared" si="21"/>
        <v>MERC/CAPEX/2020-21/WFH/SBR/1</v>
      </c>
      <c r="D321" s="1384">
        <f t="shared" si="21"/>
        <v>43942</v>
      </c>
      <c r="E321" s="1450">
        <f t="shared" si="21"/>
        <v>10.856</v>
      </c>
      <c r="F321" s="1451">
        <f t="shared" si="14"/>
        <v>0</v>
      </c>
      <c r="G321" s="1451">
        <f t="shared" si="15"/>
        <v>0</v>
      </c>
      <c r="H321" s="1451">
        <f t="shared" si="18"/>
        <v>0</v>
      </c>
      <c r="I321" s="1449">
        <v>0</v>
      </c>
      <c r="J321" s="1449" t="s">
        <v>1546</v>
      </c>
      <c r="K321" s="1451"/>
      <c r="L321" s="1451"/>
      <c r="M321" s="1451">
        <f t="shared" si="19"/>
        <v>0</v>
      </c>
      <c r="N321" s="1451">
        <f t="shared" si="20"/>
        <v>0</v>
      </c>
      <c r="O321" s="1452">
        <f t="shared" si="16"/>
        <v>0</v>
      </c>
      <c r="P321" s="1383">
        <f t="shared" si="17"/>
        <v>0</v>
      </c>
    </row>
    <row r="322" spans="1:16" ht="15.5" hidden="1" outlineLevel="1" x14ac:dyDescent="0.25">
      <c r="A322" s="1457">
        <f t="shared" si="21"/>
        <v>0</v>
      </c>
      <c r="B322" s="1458" t="str">
        <f t="shared" si="21"/>
        <v>IDC</v>
      </c>
      <c r="C322" s="1455" t="str">
        <f t="shared" si="21"/>
        <v>MERC/CAPEX/2020-21/WFH/SBR/1</v>
      </c>
      <c r="D322" s="1384">
        <f t="shared" si="21"/>
        <v>43942</v>
      </c>
      <c r="E322" s="1450">
        <f t="shared" si="21"/>
        <v>0.35</v>
      </c>
      <c r="F322" s="1451">
        <f t="shared" si="14"/>
        <v>0</v>
      </c>
      <c r="G322" s="1451">
        <f t="shared" si="15"/>
        <v>0</v>
      </c>
      <c r="H322" s="1451">
        <f t="shared" si="18"/>
        <v>0</v>
      </c>
      <c r="I322" s="1449">
        <v>0</v>
      </c>
      <c r="J322" s="1449" t="s">
        <v>1546</v>
      </c>
      <c r="K322" s="1451"/>
      <c r="L322" s="1451"/>
      <c r="M322" s="1451">
        <f t="shared" si="19"/>
        <v>0</v>
      </c>
      <c r="N322" s="1451">
        <f t="shared" si="20"/>
        <v>0</v>
      </c>
      <c r="O322" s="1452">
        <f t="shared" si="16"/>
        <v>0</v>
      </c>
      <c r="P322" s="1383">
        <f t="shared" si="17"/>
        <v>0</v>
      </c>
    </row>
    <row r="323" spans="1:16" ht="31" hidden="1" outlineLevel="1" x14ac:dyDescent="0.25">
      <c r="A323" s="1447">
        <f t="shared" si="21"/>
        <v>9</v>
      </c>
      <c r="B323" s="1456" t="str">
        <f t="shared" si="21"/>
        <v>Plant Civil Works &amp; Renovation of Colony Civil Works at GTPS Uran</v>
      </c>
      <c r="C323" s="1447" t="str">
        <f t="shared" si="21"/>
        <v>MERC/CAPEX/FY 2021-22/MSPGCL /25</v>
      </c>
      <c r="D323" s="1448">
        <f t="shared" si="21"/>
        <v>44609</v>
      </c>
      <c r="E323" s="1449">
        <f t="shared" si="21"/>
        <v>19.281199999999998</v>
      </c>
      <c r="F323" s="1449">
        <f t="shared" si="14"/>
        <v>0</v>
      </c>
      <c r="G323" s="1449">
        <f t="shared" si="15"/>
        <v>0</v>
      </c>
      <c r="H323" s="1449">
        <f t="shared" si="18"/>
        <v>0</v>
      </c>
      <c r="I323" s="1449">
        <v>0</v>
      </c>
      <c r="J323" s="1449">
        <v>0</v>
      </c>
      <c r="K323" s="1449"/>
      <c r="L323" s="1449"/>
      <c r="M323" s="1449">
        <f t="shared" si="19"/>
        <v>0</v>
      </c>
      <c r="N323" s="1449">
        <f t="shared" si="20"/>
        <v>0</v>
      </c>
      <c r="O323" s="1452">
        <f t="shared" si="16"/>
        <v>0</v>
      </c>
      <c r="P323" s="1383">
        <f t="shared" si="17"/>
        <v>0</v>
      </c>
    </row>
    <row r="324" spans="1:16" ht="31" hidden="1" outlineLevel="1" x14ac:dyDescent="0.35">
      <c r="A324" s="1457">
        <f t="shared" si="21"/>
        <v>9.1</v>
      </c>
      <c r="B324" s="1459" t="str">
        <f t="shared" si="21"/>
        <v>Renovations, refurbishment of Residential colony at GTPS, Uran.</v>
      </c>
      <c r="C324" s="1455" t="str">
        <f t="shared" si="21"/>
        <v>MERC/CAPEX/FY 2021-22/MSPGCL /25</v>
      </c>
      <c r="D324" s="1384">
        <f t="shared" si="21"/>
        <v>44609</v>
      </c>
      <c r="E324" s="1450">
        <f t="shared" si="21"/>
        <v>7.5637999999999996</v>
      </c>
      <c r="F324" s="1451">
        <f t="shared" si="14"/>
        <v>0</v>
      </c>
      <c r="G324" s="1451">
        <f t="shared" si="15"/>
        <v>0</v>
      </c>
      <c r="H324" s="1451">
        <f t="shared" si="18"/>
        <v>0</v>
      </c>
      <c r="I324" s="1449">
        <v>0</v>
      </c>
      <c r="J324" s="1449">
        <v>0</v>
      </c>
      <c r="K324" s="1451"/>
      <c r="L324" s="1451"/>
      <c r="M324" s="1451">
        <f t="shared" si="19"/>
        <v>0</v>
      </c>
      <c r="N324" s="1451">
        <f t="shared" si="20"/>
        <v>0</v>
      </c>
      <c r="O324" s="1452">
        <f t="shared" si="16"/>
        <v>0</v>
      </c>
      <c r="P324" s="1383">
        <f t="shared" si="17"/>
        <v>0</v>
      </c>
    </row>
    <row r="325" spans="1:16" ht="31" hidden="1" outlineLevel="1" x14ac:dyDescent="0.35">
      <c r="A325" s="1457" t="str">
        <f t="shared" si="21"/>
        <v>9.1.1</v>
      </c>
      <c r="B325" s="1459" t="str">
        <f t="shared" si="21"/>
        <v>Providing weather shed over the parpet at Type-I, Type-II, Type-D, Type- III &amp; Type-IV quarters at GTPS , Uran.</v>
      </c>
      <c r="C325" s="1455">
        <f t="shared" si="21"/>
        <v>0</v>
      </c>
      <c r="D325" s="1384" t="str">
        <f t="shared" si="21"/>
        <v>-</v>
      </c>
      <c r="E325" s="1450">
        <f t="shared" si="21"/>
        <v>1.4278</v>
      </c>
      <c r="F325" s="1451">
        <f t="shared" si="14"/>
        <v>0</v>
      </c>
      <c r="G325" s="1451">
        <f t="shared" si="15"/>
        <v>0</v>
      </c>
      <c r="H325" s="1451">
        <f t="shared" si="18"/>
        <v>0</v>
      </c>
      <c r="I325" s="1449">
        <v>1.41</v>
      </c>
      <c r="J325" s="1449">
        <v>1.41</v>
      </c>
      <c r="K325" s="1451"/>
      <c r="L325" s="1451"/>
      <c r="M325" s="1451">
        <f t="shared" ref="M325:M331" si="22">SUM(J325:L325)</f>
        <v>1.41</v>
      </c>
      <c r="N325" s="1451">
        <f t="shared" si="20"/>
        <v>0</v>
      </c>
      <c r="O325" s="1452"/>
      <c r="P325" s="1383"/>
    </row>
    <row r="326" spans="1:16" ht="15.5" hidden="1" outlineLevel="1" x14ac:dyDescent="0.35">
      <c r="A326" s="1457">
        <f t="shared" si="21"/>
        <v>0</v>
      </c>
      <c r="B326" s="1459" t="str">
        <f t="shared" si="21"/>
        <v>IDC</v>
      </c>
      <c r="C326" s="1455">
        <f t="shared" si="21"/>
        <v>0</v>
      </c>
      <c r="D326" s="1384" t="str">
        <f t="shared" si="21"/>
        <v>-</v>
      </c>
      <c r="E326" s="1450">
        <f t="shared" si="21"/>
        <v>0</v>
      </c>
      <c r="F326" s="1451">
        <f t="shared" si="14"/>
        <v>0</v>
      </c>
      <c r="G326" s="1451">
        <f t="shared" si="15"/>
        <v>0</v>
      </c>
      <c r="H326" s="1451">
        <f t="shared" si="18"/>
        <v>0</v>
      </c>
      <c r="I326" s="1449">
        <v>3.1791899999999998E-2</v>
      </c>
      <c r="J326" s="1449">
        <v>3.1791899999999998E-2</v>
      </c>
      <c r="K326" s="1451"/>
      <c r="L326" s="1451"/>
      <c r="M326" s="1451">
        <f t="shared" si="22"/>
        <v>3.1791899999999998E-2</v>
      </c>
      <c r="N326" s="1451">
        <f t="shared" si="20"/>
        <v>0</v>
      </c>
      <c r="O326" s="1452"/>
      <c r="P326" s="1383"/>
    </row>
    <row r="327" spans="1:16" ht="31" hidden="1" outlineLevel="1" x14ac:dyDescent="0.35">
      <c r="A327" s="1457" t="str">
        <f t="shared" si="21"/>
        <v>9.1.2</v>
      </c>
      <c r="B327" s="1459" t="str">
        <f t="shared" si="21"/>
        <v>Providing vitrified flooring to  Type-I, Type-II, Type-D, Type- III &amp;  E quarters at GTPS , Uran.</v>
      </c>
      <c r="C327" s="1455">
        <f t="shared" si="21"/>
        <v>0</v>
      </c>
      <c r="D327" s="1384" t="str">
        <f t="shared" si="21"/>
        <v>-</v>
      </c>
      <c r="E327" s="1450">
        <f t="shared" si="21"/>
        <v>2.0177999999999998</v>
      </c>
      <c r="F327" s="1451">
        <f t="shared" si="14"/>
        <v>0</v>
      </c>
      <c r="G327" s="1451">
        <f t="shared" si="15"/>
        <v>0</v>
      </c>
      <c r="H327" s="1451">
        <f t="shared" si="18"/>
        <v>0</v>
      </c>
      <c r="I327" s="1449">
        <v>1.8758976940000001</v>
      </c>
      <c r="J327" s="1449">
        <v>1.8758976940000001</v>
      </c>
      <c r="K327" s="1451"/>
      <c r="L327" s="1451"/>
      <c r="M327" s="1451">
        <f t="shared" si="22"/>
        <v>1.8758976940000001</v>
      </c>
      <c r="N327" s="1451">
        <f t="shared" si="20"/>
        <v>0</v>
      </c>
      <c r="O327" s="1452"/>
      <c r="P327" s="1383"/>
    </row>
    <row r="328" spans="1:16" ht="15.5" hidden="1" outlineLevel="1" x14ac:dyDescent="0.35">
      <c r="A328" s="1457">
        <f t="shared" ref="A328:E343" si="23">A42</f>
        <v>0</v>
      </c>
      <c r="B328" s="1459" t="str">
        <f t="shared" si="23"/>
        <v>IDC</v>
      </c>
      <c r="C328" s="1455">
        <f t="shared" si="23"/>
        <v>0</v>
      </c>
      <c r="D328" s="1384" t="str">
        <f t="shared" si="23"/>
        <v>-</v>
      </c>
      <c r="E328" s="1450">
        <f t="shared" si="23"/>
        <v>0</v>
      </c>
      <c r="F328" s="1451">
        <f t="shared" si="14"/>
        <v>0</v>
      </c>
      <c r="G328" s="1451">
        <f t="shared" si="15"/>
        <v>0</v>
      </c>
      <c r="H328" s="1451">
        <f t="shared" si="18"/>
        <v>0</v>
      </c>
      <c r="I328" s="1449">
        <v>0</v>
      </c>
      <c r="J328" s="1449">
        <v>0</v>
      </c>
      <c r="K328" s="1451"/>
      <c r="L328" s="1451"/>
      <c r="M328" s="1451">
        <f t="shared" si="22"/>
        <v>0</v>
      </c>
      <c r="N328" s="1451">
        <f t="shared" si="20"/>
        <v>0</v>
      </c>
      <c r="O328" s="1452"/>
      <c r="P328" s="1383"/>
    </row>
    <row r="329" spans="1:16" ht="46.5" hidden="1" outlineLevel="1" x14ac:dyDescent="0.35">
      <c r="A329" s="1457" t="str">
        <f t="shared" si="23"/>
        <v>9.1.3</v>
      </c>
      <c r="B329" s="1459" t="str">
        <f t="shared" si="23"/>
        <v>Renovation/ Refurbishment including internal structural strangthing of  Type-I, Type-II, Type-D, Type- III &amp; Type- E &amp; F quarters at GTPS , Uran.</v>
      </c>
      <c r="C329" s="1455">
        <f t="shared" si="23"/>
        <v>0</v>
      </c>
      <c r="D329" s="1384" t="str">
        <f t="shared" si="23"/>
        <v>-</v>
      </c>
      <c r="E329" s="1450">
        <f t="shared" si="23"/>
        <v>0.88500000000000001</v>
      </c>
      <c r="F329" s="1451">
        <f t="shared" si="14"/>
        <v>0</v>
      </c>
      <c r="G329" s="1451">
        <f t="shared" si="15"/>
        <v>0</v>
      </c>
      <c r="H329" s="1451">
        <f t="shared" si="18"/>
        <v>0</v>
      </c>
      <c r="I329" s="1449">
        <v>0.56362350100000003</v>
      </c>
      <c r="J329" s="1449">
        <v>0.56362350100000003</v>
      </c>
      <c r="K329" s="1451"/>
      <c r="L329" s="1451"/>
      <c r="M329" s="1451">
        <f t="shared" si="22"/>
        <v>0.56362350100000003</v>
      </c>
      <c r="N329" s="1451">
        <f t="shared" si="20"/>
        <v>0</v>
      </c>
      <c r="O329" s="1452"/>
      <c r="P329" s="1383"/>
    </row>
    <row r="330" spans="1:16" ht="15.5" hidden="1" outlineLevel="1" x14ac:dyDescent="0.35">
      <c r="A330" s="1457">
        <f t="shared" si="23"/>
        <v>0</v>
      </c>
      <c r="B330" s="1459" t="str">
        <f t="shared" si="23"/>
        <v>IDC</v>
      </c>
      <c r="C330" s="1455">
        <f t="shared" si="23"/>
        <v>0</v>
      </c>
      <c r="D330" s="1384" t="str">
        <f t="shared" si="23"/>
        <v>-</v>
      </c>
      <c r="E330" s="1450">
        <f t="shared" si="23"/>
        <v>0</v>
      </c>
      <c r="F330" s="1451">
        <f t="shared" si="14"/>
        <v>0</v>
      </c>
      <c r="G330" s="1451">
        <f t="shared" si="15"/>
        <v>0</v>
      </c>
      <c r="H330" s="1451">
        <f t="shared" si="18"/>
        <v>0</v>
      </c>
      <c r="I330" s="1449">
        <v>0</v>
      </c>
      <c r="J330" s="1449">
        <v>0</v>
      </c>
      <c r="K330" s="1451"/>
      <c r="L330" s="1451"/>
      <c r="M330" s="1451">
        <f t="shared" si="22"/>
        <v>0</v>
      </c>
      <c r="N330" s="1451">
        <f t="shared" si="20"/>
        <v>0</v>
      </c>
      <c r="O330" s="1452"/>
      <c r="P330" s="1383"/>
    </row>
    <row r="331" spans="1:16" ht="31" hidden="1" outlineLevel="1" x14ac:dyDescent="0.35">
      <c r="A331" s="1457" t="str">
        <f t="shared" si="23"/>
        <v>9.1.4</v>
      </c>
      <c r="B331" s="1459" t="str">
        <f t="shared" si="23"/>
        <v>External face-lifting including structural strengthening to walls and RCC structures of TYPE-I, TYPE-II, &amp; D-TYPE quarters:</v>
      </c>
      <c r="C331" s="1455">
        <f t="shared" si="23"/>
        <v>0</v>
      </c>
      <c r="D331" s="1384" t="str">
        <f t="shared" si="23"/>
        <v>-</v>
      </c>
      <c r="E331" s="1450">
        <f t="shared" si="23"/>
        <v>3.2332000000000001</v>
      </c>
      <c r="F331" s="1451">
        <f t="shared" si="14"/>
        <v>0</v>
      </c>
      <c r="G331" s="1451">
        <f t="shared" si="15"/>
        <v>0</v>
      </c>
      <c r="H331" s="1451">
        <f t="shared" si="18"/>
        <v>0</v>
      </c>
      <c r="I331" s="1449">
        <v>0</v>
      </c>
      <c r="J331" s="1449">
        <v>0</v>
      </c>
      <c r="K331" s="1451"/>
      <c r="L331" s="1451"/>
      <c r="M331" s="1451">
        <f t="shared" si="22"/>
        <v>0</v>
      </c>
      <c r="N331" s="1451">
        <f t="shared" si="20"/>
        <v>0</v>
      </c>
      <c r="O331" s="1452"/>
      <c r="P331" s="1383"/>
    </row>
    <row r="332" spans="1:16" ht="15.5" hidden="1" outlineLevel="1" x14ac:dyDescent="0.35">
      <c r="A332" s="1457">
        <f t="shared" si="23"/>
        <v>9.1999999999999993</v>
      </c>
      <c r="B332" s="1459" t="str">
        <f t="shared" si="23"/>
        <v>Internal colony Road at GTPS, Uran.</v>
      </c>
      <c r="C332" s="1455" t="str">
        <f t="shared" si="23"/>
        <v>MERC/CAPEX/FY 2021-22/MSPGCL /25</v>
      </c>
      <c r="D332" s="1384">
        <f t="shared" si="23"/>
        <v>44609</v>
      </c>
      <c r="E332" s="1450">
        <f t="shared" si="23"/>
        <v>1.0973999999999999</v>
      </c>
      <c r="F332" s="1451">
        <f t="shared" si="14"/>
        <v>0</v>
      </c>
      <c r="G332" s="1451">
        <f t="shared" si="15"/>
        <v>0</v>
      </c>
      <c r="H332" s="1451">
        <f t="shared" si="18"/>
        <v>0</v>
      </c>
      <c r="I332" s="1449">
        <v>1.0382794</v>
      </c>
      <c r="J332" s="1449">
        <v>1.0382794</v>
      </c>
      <c r="K332" s="1451"/>
      <c r="L332" s="1451"/>
      <c r="M332" s="1451">
        <f t="shared" si="19"/>
        <v>1.0382794</v>
      </c>
      <c r="N332" s="1451">
        <f t="shared" si="20"/>
        <v>0</v>
      </c>
      <c r="O332" s="1452">
        <f t="shared" si="16"/>
        <v>1.0382794</v>
      </c>
      <c r="P332" s="1383">
        <f t="shared" si="17"/>
        <v>0</v>
      </c>
    </row>
    <row r="333" spans="1:16" ht="31" hidden="1" outlineLevel="1" x14ac:dyDescent="0.35">
      <c r="A333" s="1457">
        <f t="shared" si="23"/>
        <v>9.3000000000000007</v>
      </c>
      <c r="B333" s="1459" t="str">
        <f t="shared" si="23"/>
        <v>Renovation of sanitary system including Replacing sanitary and storm water drainage pipelines in colony area.</v>
      </c>
      <c r="C333" s="1455" t="str">
        <f t="shared" si="23"/>
        <v>MERC/CAPEX/FY 2021-22/MSPGCL /25</v>
      </c>
      <c r="D333" s="1384">
        <f t="shared" si="23"/>
        <v>44609</v>
      </c>
      <c r="E333" s="1450">
        <f t="shared" si="23"/>
        <v>1.5458000000000001</v>
      </c>
      <c r="F333" s="1451">
        <f t="shared" si="14"/>
        <v>0</v>
      </c>
      <c r="G333" s="1451">
        <f t="shared" si="15"/>
        <v>0</v>
      </c>
      <c r="H333" s="1451">
        <f t="shared" si="18"/>
        <v>0</v>
      </c>
      <c r="I333" s="1449">
        <v>0</v>
      </c>
      <c r="J333" s="1449">
        <v>0</v>
      </c>
      <c r="K333" s="1451"/>
      <c r="L333" s="1451"/>
      <c r="M333" s="1451">
        <f t="shared" si="19"/>
        <v>0</v>
      </c>
      <c r="N333" s="1451">
        <f t="shared" si="20"/>
        <v>0</v>
      </c>
      <c r="O333" s="1452">
        <f t="shared" si="16"/>
        <v>0</v>
      </c>
      <c r="P333" s="1383">
        <f t="shared" si="17"/>
        <v>0</v>
      </c>
    </row>
    <row r="334" spans="1:16" ht="31" hidden="1" outlineLevel="1" x14ac:dyDescent="0.35">
      <c r="A334" s="1453">
        <f t="shared" si="23"/>
        <v>9.4</v>
      </c>
      <c r="B334" s="1454" t="str">
        <f t="shared" si="23"/>
        <v>Renovations, refurbishment of Recreation Club Building in colony at GTPS Uran</v>
      </c>
      <c r="C334" s="1455" t="str">
        <f t="shared" si="23"/>
        <v>MERC/CAPEX/FY 2021-22/MSPGCL /25</v>
      </c>
      <c r="D334" s="1384">
        <f t="shared" si="23"/>
        <v>44609</v>
      </c>
      <c r="E334" s="1450">
        <f t="shared" si="23"/>
        <v>0</v>
      </c>
      <c r="F334" s="1451">
        <f t="shared" si="14"/>
        <v>0</v>
      </c>
      <c r="G334" s="1451">
        <f t="shared" si="15"/>
        <v>0</v>
      </c>
      <c r="H334" s="1451">
        <f t="shared" si="18"/>
        <v>0</v>
      </c>
      <c r="I334" s="1449">
        <v>0</v>
      </c>
      <c r="J334" s="1449">
        <v>0</v>
      </c>
      <c r="K334" s="1451"/>
      <c r="L334" s="1451"/>
      <c r="M334" s="1451">
        <f t="shared" si="19"/>
        <v>0</v>
      </c>
      <c r="N334" s="1451">
        <f t="shared" si="20"/>
        <v>0</v>
      </c>
      <c r="O334" s="1452">
        <f t="shared" si="16"/>
        <v>0</v>
      </c>
      <c r="P334" s="1383">
        <f t="shared" si="17"/>
        <v>0</v>
      </c>
    </row>
    <row r="335" spans="1:16" ht="31" hidden="1" outlineLevel="1" x14ac:dyDescent="0.35">
      <c r="A335" s="1457">
        <f t="shared" si="23"/>
        <v>9.5</v>
      </c>
      <c r="B335" s="1459" t="str">
        <f t="shared" si="23"/>
        <v>Strengthening to steel structures by epoxy painting within the plant area at GTPS, Uran</v>
      </c>
      <c r="C335" s="1455" t="str">
        <f t="shared" si="23"/>
        <v>MERC/CAPEX/FY 2021-22/MSPGCL /25</v>
      </c>
      <c r="D335" s="1384">
        <f t="shared" si="23"/>
        <v>44609</v>
      </c>
      <c r="E335" s="1450">
        <f t="shared" si="23"/>
        <v>1.5104</v>
      </c>
      <c r="F335" s="1451">
        <f t="shared" si="14"/>
        <v>0</v>
      </c>
      <c r="G335" s="1451">
        <f t="shared" si="15"/>
        <v>0</v>
      </c>
      <c r="H335" s="1451">
        <f t="shared" si="18"/>
        <v>0</v>
      </c>
      <c r="I335" s="1449">
        <v>1.3037510000000001</v>
      </c>
      <c r="J335" s="1449">
        <v>1.3037510000000001</v>
      </c>
      <c r="K335" s="1451"/>
      <c r="L335" s="1451"/>
      <c r="M335" s="1451">
        <f t="shared" si="19"/>
        <v>1.3037510000000001</v>
      </c>
      <c r="N335" s="1451">
        <f t="shared" si="20"/>
        <v>0</v>
      </c>
      <c r="O335" s="1452">
        <f t="shared" si="16"/>
        <v>1.3037510000000001</v>
      </c>
      <c r="P335" s="1383">
        <f t="shared" si="17"/>
        <v>0</v>
      </c>
    </row>
    <row r="336" spans="1:16" ht="46.5" hidden="1" outlineLevel="1" x14ac:dyDescent="0.25">
      <c r="A336" s="1447">
        <f t="shared" si="23"/>
        <v>10</v>
      </c>
      <c r="B336" s="1456" t="str">
        <f t="shared" si="23"/>
        <v>Procurement of Turbine Rotor blades of all 4 stages &amp; Compressor Rotor blades set (along with installation materials) for GT Unit no.7 at GTPS Uran</v>
      </c>
      <c r="C336" s="1447" t="str">
        <f t="shared" si="23"/>
        <v>MERC/CAPEX/FY 2022-23/0162</v>
      </c>
      <c r="D336" s="1448">
        <f t="shared" si="23"/>
        <v>44669</v>
      </c>
      <c r="E336" s="1449">
        <f t="shared" si="23"/>
        <v>36.9</v>
      </c>
      <c r="F336" s="1449">
        <f t="shared" si="14"/>
        <v>0</v>
      </c>
      <c r="G336" s="1449">
        <f t="shared" si="15"/>
        <v>0</v>
      </c>
      <c r="H336" s="1449">
        <f t="shared" si="18"/>
        <v>0</v>
      </c>
      <c r="I336" s="1449">
        <v>0</v>
      </c>
      <c r="J336" s="1449">
        <v>0</v>
      </c>
      <c r="K336" s="1449"/>
      <c r="L336" s="1449"/>
      <c r="M336" s="1449">
        <f t="shared" si="19"/>
        <v>0</v>
      </c>
      <c r="N336" s="1449">
        <f t="shared" si="20"/>
        <v>0</v>
      </c>
      <c r="O336" s="1452">
        <f t="shared" si="16"/>
        <v>0</v>
      </c>
      <c r="P336" s="1383">
        <f t="shared" si="17"/>
        <v>0</v>
      </c>
    </row>
    <row r="337" spans="1:16" ht="46.5" hidden="1" outlineLevel="1" x14ac:dyDescent="0.35">
      <c r="A337" s="1457">
        <f t="shared" si="23"/>
        <v>10.1</v>
      </c>
      <c r="B337" s="1459" t="str">
        <f t="shared" si="23"/>
        <v>Procurement of Turbine Rotor blades of all 4 stages &amp; Compressor Rotor blades set (along with installation materials) for GT Unit no.7 at GTPS Uran</v>
      </c>
      <c r="C337" s="1455" t="str">
        <f t="shared" si="23"/>
        <v>MERC/CAPEX/FY 2022-23/0162</v>
      </c>
      <c r="D337" s="1384">
        <f t="shared" si="23"/>
        <v>44669</v>
      </c>
      <c r="E337" s="1450">
        <f t="shared" si="23"/>
        <v>36.43</v>
      </c>
      <c r="F337" s="1451">
        <f t="shared" si="14"/>
        <v>0</v>
      </c>
      <c r="G337" s="1451">
        <f t="shared" si="15"/>
        <v>0</v>
      </c>
      <c r="H337" s="1451">
        <f t="shared" si="18"/>
        <v>0</v>
      </c>
      <c r="I337" s="1449">
        <v>0</v>
      </c>
      <c r="J337" s="1449">
        <v>0</v>
      </c>
      <c r="K337" s="1451"/>
      <c r="L337" s="1451"/>
      <c r="M337" s="1451">
        <f t="shared" si="19"/>
        <v>0</v>
      </c>
      <c r="N337" s="1451">
        <f t="shared" si="20"/>
        <v>0</v>
      </c>
      <c r="O337" s="1452">
        <f t="shared" si="16"/>
        <v>0</v>
      </c>
      <c r="P337" s="1383">
        <f t="shared" si="17"/>
        <v>0</v>
      </c>
    </row>
    <row r="338" spans="1:16" ht="15.5" hidden="1" outlineLevel="1" x14ac:dyDescent="0.35">
      <c r="A338" s="1457">
        <f t="shared" si="23"/>
        <v>0</v>
      </c>
      <c r="B338" s="1459" t="str">
        <f t="shared" si="23"/>
        <v>IDC</v>
      </c>
      <c r="C338" s="1455" t="str">
        <f t="shared" si="23"/>
        <v>MERC/CAPEX/FY 2022-23/0162</v>
      </c>
      <c r="D338" s="1384">
        <f t="shared" si="23"/>
        <v>44669</v>
      </c>
      <c r="E338" s="1450">
        <f t="shared" si="23"/>
        <v>0.47</v>
      </c>
      <c r="F338" s="1451">
        <f t="shared" si="14"/>
        <v>0</v>
      </c>
      <c r="G338" s="1451">
        <f t="shared" si="15"/>
        <v>0</v>
      </c>
      <c r="H338" s="1451">
        <f t="shared" si="18"/>
        <v>0</v>
      </c>
      <c r="I338" s="1449">
        <v>0</v>
      </c>
      <c r="J338" s="1449">
        <v>0</v>
      </c>
      <c r="K338" s="1451"/>
      <c r="L338" s="1451"/>
      <c r="M338" s="1451">
        <f t="shared" si="19"/>
        <v>0</v>
      </c>
      <c r="N338" s="1451">
        <f t="shared" si="20"/>
        <v>0</v>
      </c>
      <c r="O338" s="1452">
        <f t="shared" si="16"/>
        <v>0</v>
      </c>
      <c r="P338" s="1383">
        <f t="shared" si="17"/>
        <v>0</v>
      </c>
    </row>
    <row r="339" spans="1:16" ht="31" hidden="1" outlineLevel="1" x14ac:dyDescent="0.25">
      <c r="A339" s="1447" t="str">
        <f t="shared" si="23"/>
        <v>HO
DPR 8</v>
      </c>
      <c r="B339" s="1456" t="str">
        <f t="shared" si="23"/>
        <v>Replacement of Fire Tenders at Various Power Stations of Mahagenco</v>
      </c>
      <c r="C339" s="1447" t="str">
        <f t="shared" si="23"/>
        <v>MERC/CAPEX/20172018/4653</v>
      </c>
      <c r="D339" s="1448">
        <f t="shared" si="23"/>
        <v>43052</v>
      </c>
      <c r="E339" s="1449">
        <f t="shared" si="23"/>
        <v>2.5</v>
      </c>
      <c r="F339" s="1449">
        <f t="shared" si="14"/>
        <v>0</v>
      </c>
      <c r="G339" s="1449">
        <f t="shared" si="15"/>
        <v>0</v>
      </c>
      <c r="H339" s="1449">
        <f t="shared" si="18"/>
        <v>0</v>
      </c>
      <c r="I339" s="1449">
        <v>0</v>
      </c>
      <c r="J339" s="1449">
        <v>0</v>
      </c>
      <c r="K339" s="1449"/>
      <c r="L339" s="1449"/>
      <c r="M339" s="1449">
        <f t="shared" si="19"/>
        <v>0</v>
      </c>
      <c r="N339" s="1449">
        <f t="shared" si="20"/>
        <v>0</v>
      </c>
      <c r="O339" s="1452">
        <f t="shared" si="16"/>
        <v>0</v>
      </c>
      <c r="P339" s="1383">
        <f t="shared" si="17"/>
        <v>0</v>
      </c>
    </row>
    <row r="340" spans="1:16" ht="31" hidden="1" outlineLevel="1" x14ac:dyDescent="0.35">
      <c r="A340" s="1457" t="str">
        <f t="shared" si="23"/>
        <v>HO
DPR 8.2</v>
      </c>
      <c r="B340" s="1459" t="str">
        <f t="shared" si="23"/>
        <v>Normal Multipurpose Fire Tender</v>
      </c>
      <c r="C340" s="1455" t="str">
        <f t="shared" si="23"/>
        <v>MERC/CAPEX/20172018/4653</v>
      </c>
      <c r="D340" s="1384">
        <f t="shared" si="23"/>
        <v>43052</v>
      </c>
      <c r="E340" s="1450">
        <f t="shared" si="23"/>
        <v>2.5</v>
      </c>
      <c r="F340" s="1451">
        <f t="shared" si="14"/>
        <v>2.1846524</v>
      </c>
      <c r="G340" s="1451">
        <f t="shared" si="15"/>
        <v>2.1846524</v>
      </c>
      <c r="H340" s="1451">
        <f t="shared" si="18"/>
        <v>0</v>
      </c>
      <c r="I340" s="1449">
        <v>0</v>
      </c>
      <c r="J340" s="1449">
        <v>0</v>
      </c>
      <c r="K340" s="1451"/>
      <c r="L340" s="1451"/>
      <c r="M340" s="1451">
        <f t="shared" si="19"/>
        <v>0</v>
      </c>
      <c r="N340" s="1451">
        <f t="shared" si="20"/>
        <v>0</v>
      </c>
      <c r="O340" s="1452">
        <f t="shared" si="16"/>
        <v>0</v>
      </c>
      <c r="P340" s="1383">
        <f t="shared" si="17"/>
        <v>0</v>
      </c>
    </row>
    <row r="341" spans="1:16" ht="15.5" hidden="1" outlineLevel="1" x14ac:dyDescent="0.25">
      <c r="A341" s="1457">
        <f t="shared" si="23"/>
        <v>0</v>
      </c>
      <c r="B341" s="1460" t="str">
        <f t="shared" si="23"/>
        <v>IDC</v>
      </c>
      <c r="C341" s="1455" t="str">
        <f t="shared" si="23"/>
        <v>MERC/CAPEX/20172018/4653</v>
      </c>
      <c r="D341" s="1384">
        <f t="shared" si="23"/>
        <v>43052</v>
      </c>
      <c r="E341" s="1450">
        <f t="shared" si="23"/>
        <v>0</v>
      </c>
      <c r="F341" s="1451">
        <f t="shared" si="14"/>
        <v>4.2562000000000003E-2</v>
      </c>
      <c r="G341" s="1451">
        <f t="shared" si="15"/>
        <v>4.2562000000000003E-2</v>
      </c>
      <c r="H341" s="1451">
        <f t="shared" si="18"/>
        <v>0</v>
      </c>
      <c r="I341" s="1449">
        <v>0</v>
      </c>
      <c r="J341" s="1449">
        <v>0</v>
      </c>
      <c r="K341" s="1451"/>
      <c r="L341" s="1451"/>
      <c r="M341" s="1451">
        <f t="shared" si="19"/>
        <v>0</v>
      </c>
      <c r="N341" s="1451">
        <f t="shared" si="20"/>
        <v>0</v>
      </c>
      <c r="O341" s="1452">
        <f t="shared" si="16"/>
        <v>0</v>
      </c>
      <c r="P341" s="1383">
        <f t="shared" si="17"/>
        <v>0</v>
      </c>
    </row>
    <row r="342" spans="1:16" ht="31" hidden="1" outlineLevel="1" x14ac:dyDescent="0.25">
      <c r="A342" s="1447" t="str">
        <f t="shared" si="23"/>
        <v>HO
DPR-10</v>
      </c>
      <c r="B342" s="1456" t="str">
        <f t="shared" si="23"/>
        <v>Implementation of IB recommendations- Civil works at various TPS of Mahagenco</v>
      </c>
      <c r="C342" s="1447" t="str">
        <f t="shared" si="23"/>
        <v>MERC/CAPEX/20172018/0177</v>
      </c>
      <c r="D342" s="1448">
        <f t="shared" si="23"/>
        <v>43137</v>
      </c>
      <c r="E342" s="1449">
        <f t="shared" si="23"/>
        <v>0.94399999999999995</v>
      </c>
      <c r="F342" s="1449">
        <f t="shared" si="14"/>
        <v>0</v>
      </c>
      <c r="G342" s="1449">
        <f t="shared" si="15"/>
        <v>0</v>
      </c>
      <c r="H342" s="1449">
        <f t="shared" si="18"/>
        <v>0</v>
      </c>
      <c r="I342" s="1449">
        <v>0</v>
      </c>
      <c r="J342" s="1449">
        <v>0</v>
      </c>
      <c r="K342" s="1449"/>
      <c r="L342" s="1449"/>
      <c r="M342" s="1449">
        <f t="shared" si="19"/>
        <v>0</v>
      </c>
      <c r="N342" s="1449">
        <f t="shared" si="20"/>
        <v>0</v>
      </c>
      <c r="O342" s="1452">
        <f t="shared" si="16"/>
        <v>0</v>
      </c>
      <c r="P342" s="1383">
        <f t="shared" si="17"/>
        <v>0</v>
      </c>
    </row>
    <row r="343" spans="1:16" ht="46.5" hidden="1" outlineLevel="1" x14ac:dyDescent="0.35">
      <c r="A343" s="1457" t="str">
        <f t="shared" si="23"/>
        <v>HO
DPR 10.1</v>
      </c>
      <c r="B343" s="1459" t="str">
        <f t="shared" si="23"/>
        <v>GTPS Uran</v>
      </c>
      <c r="C343" s="1455" t="str">
        <f t="shared" si="23"/>
        <v>MERC/CAPEX/20172018/0177</v>
      </c>
      <c r="D343" s="1384">
        <f t="shared" si="23"/>
        <v>43137</v>
      </c>
      <c r="E343" s="1450">
        <f t="shared" si="23"/>
        <v>0.94399999999999995</v>
      </c>
      <c r="F343" s="1451">
        <f t="shared" si="14"/>
        <v>0</v>
      </c>
      <c r="G343" s="1451">
        <f t="shared" si="15"/>
        <v>0</v>
      </c>
      <c r="H343" s="1451">
        <f t="shared" si="18"/>
        <v>0</v>
      </c>
      <c r="I343" s="1449">
        <v>0</v>
      </c>
      <c r="J343" s="1449">
        <v>0</v>
      </c>
      <c r="K343" s="1451"/>
      <c r="L343" s="1451"/>
      <c r="M343" s="1451">
        <f t="shared" si="19"/>
        <v>0</v>
      </c>
      <c r="N343" s="1451">
        <f t="shared" si="20"/>
        <v>0</v>
      </c>
      <c r="O343" s="1452">
        <f t="shared" si="16"/>
        <v>0</v>
      </c>
      <c r="P343" s="1383">
        <f t="shared" si="17"/>
        <v>0</v>
      </c>
    </row>
    <row r="344" spans="1:16" ht="15.5" hidden="1" outlineLevel="1" x14ac:dyDescent="0.35">
      <c r="A344" s="1457">
        <f t="shared" ref="A344:E359" si="24">A58</f>
        <v>0</v>
      </c>
      <c r="B344" s="1459" t="str">
        <f t="shared" si="24"/>
        <v>IDC</v>
      </c>
      <c r="C344" s="1455" t="str">
        <f t="shared" si="24"/>
        <v>MERC/CAPEX/20172018/0177</v>
      </c>
      <c r="D344" s="1384">
        <f t="shared" si="24"/>
        <v>43137</v>
      </c>
      <c r="E344" s="1450">
        <f t="shared" si="24"/>
        <v>0</v>
      </c>
      <c r="F344" s="1451">
        <f t="shared" si="14"/>
        <v>0</v>
      </c>
      <c r="G344" s="1451">
        <f t="shared" si="15"/>
        <v>0</v>
      </c>
      <c r="H344" s="1451">
        <f t="shared" si="18"/>
        <v>0</v>
      </c>
      <c r="I344" s="1449">
        <v>0</v>
      </c>
      <c r="J344" s="1449">
        <v>0</v>
      </c>
      <c r="K344" s="1451"/>
      <c r="L344" s="1451"/>
      <c r="M344" s="1451">
        <f t="shared" si="19"/>
        <v>0</v>
      </c>
      <c r="N344" s="1451">
        <f t="shared" si="20"/>
        <v>0</v>
      </c>
      <c r="O344" s="1452">
        <f t="shared" si="16"/>
        <v>0</v>
      </c>
      <c r="P344" s="1383">
        <f t="shared" si="17"/>
        <v>0</v>
      </c>
    </row>
    <row r="345" spans="1:16" ht="31" hidden="1" outlineLevel="1" x14ac:dyDescent="0.25">
      <c r="A345" s="1289" t="str">
        <f t="shared" si="24"/>
        <v>HO
DPR 11</v>
      </c>
      <c r="B345" s="1352" t="str">
        <f t="shared" si="24"/>
        <v>Construction of new Administrative Building for Mahagenco at Vidyut Bhawan, Katol Road, Nagpur</v>
      </c>
      <c r="C345" s="1447" t="str">
        <f t="shared" si="24"/>
        <v>MERC/CAPEX/2021-2022/MSPGCL/063</v>
      </c>
      <c r="D345" s="1448">
        <f t="shared" si="24"/>
        <v>44604</v>
      </c>
      <c r="E345" s="1449">
        <f t="shared" si="24"/>
        <v>57</v>
      </c>
      <c r="F345" s="1449">
        <f t="shared" si="14"/>
        <v>0</v>
      </c>
      <c r="G345" s="1449">
        <f t="shared" si="15"/>
        <v>0</v>
      </c>
      <c r="H345" s="1449">
        <f t="shared" si="18"/>
        <v>0</v>
      </c>
      <c r="I345" s="1449">
        <v>0</v>
      </c>
      <c r="J345" s="1449">
        <v>0</v>
      </c>
      <c r="K345" s="1449"/>
      <c r="L345" s="1449"/>
      <c r="M345" s="1449">
        <f t="shared" si="19"/>
        <v>0</v>
      </c>
      <c r="N345" s="1449">
        <f t="shared" si="20"/>
        <v>0</v>
      </c>
      <c r="O345" s="1452">
        <f t="shared" si="16"/>
        <v>0</v>
      </c>
      <c r="P345" s="1383">
        <f t="shared" si="17"/>
        <v>0</v>
      </c>
    </row>
    <row r="346" spans="1:16" ht="46.5" hidden="1" outlineLevel="1" x14ac:dyDescent="0.25">
      <c r="A346" s="1293" t="str">
        <f t="shared" si="24"/>
        <v>HO
DPR 11.1</v>
      </c>
      <c r="B346" s="1355" t="str">
        <f t="shared" si="24"/>
        <v>Construction of new Administrative Building for Mahagenco at Vidyut Bhawan, Katol Road, Nagpur</v>
      </c>
      <c r="C346" s="1455" t="str">
        <f t="shared" si="24"/>
        <v>MERC/CAPEX/2021-2022/MSPGCL/063</v>
      </c>
      <c r="D346" s="1384">
        <f t="shared" si="24"/>
        <v>44604</v>
      </c>
      <c r="E346" s="1450">
        <f t="shared" si="24"/>
        <v>54.24</v>
      </c>
      <c r="F346" s="1451">
        <f t="shared" si="14"/>
        <v>0</v>
      </c>
      <c r="G346" s="1451">
        <f t="shared" si="15"/>
        <v>0</v>
      </c>
      <c r="H346" s="1451">
        <f t="shared" si="18"/>
        <v>0</v>
      </c>
      <c r="I346" s="1449">
        <v>0</v>
      </c>
      <c r="J346" s="1449">
        <v>0</v>
      </c>
      <c r="K346" s="1451"/>
      <c r="L346" s="1451"/>
      <c r="M346" s="1451">
        <f t="shared" ref="M346:M409" si="25">SUM(J346:L346)</f>
        <v>0</v>
      </c>
      <c r="N346" s="1451">
        <f t="shared" si="20"/>
        <v>0</v>
      </c>
      <c r="O346" s="1452"/>
      <c r="P346" s="1383"/>
    </row>
    <row r="347" spans="1:16" ht="15.5" hidden="1" outlineLevel="1" x14ac:dyDescent="0.25">
      <c r="A347" s="1385">
        <f t="shared" si="24"/>
        <v>0</v>
      </c>
      <c r="B347" s="1355" t="str">
        <f t="shared" si="24"/>
        <v>IDC</v>
      </c>
      <c r="C347" s="1455" t="str">
        <f t="shared" si="24"/>
        <v>MERC/CAPEX/2021-2022/MSPGCL/063</v>
      </c>
      <c r="D347" s="1384">
        <f t="shared" si="24"/>
        <v>44604</v>
      </c>
      <c r="E347" s="1450">
        <f t="shared" si="24"/>
        <v>2.76</v>
      </c>
      <c r="F347" s="1451">
        <f t="shared" si="14"/>
        <v>0</v>
      </c>
      <c r="G347" s="1451">
        <f t="shared" si="15"/>
        <v>0</v>
      </c>
      <c r="H347" s="1451">
        <f t="shared" si="18"/>
        <v>0</v>
      </c>
      <c r="I347" s="1449">
        <v>0</v>
      </c>
      <c r="J347" s="1449">
        <v>0</v>
      </c>
      <c r="K347" s="1451"/>
      <c r="L347" s="1451"/>
      <c r="M347" s="1451">
        <f t="shared" si="25"/>
        <v>0</v>
      </c>
      <c r="N347" s="1451">
        <f t="shared" si="20"/>
        <v>0</v>
      </c>
      <c r="O347" s="1452"/>
      <c r="P347" s="1383"/>
    </row>
    <row r="348" spans="1:16" ht="31" hidden="1" outlineLevel="1" x14ac:dyDescent="0.25">
      <c r="A348" s="1289" t="str">
        <f t="shared" si="24"/>
        <v>HO
DPR 12</v>
      </c>
      <c r="B348" s="1352" t="str">
        <f t="shared" si="24"/>
        <v>Centralized Monitoring Solution</v>
      </c>
      <c r="C348" s="1447" t="str">
        <f t="shared" si="24"/>
        <v>MERC/CAPEX/MSPGCL/2023-24/0576</v>
      </c>
      <c r="D348" s="1448">
        <f t="shared" si="24"/>
        <v>45232</v>
      </c>
      <c r="E348" s="1449">
        <f t="shared" si="24"/>
        <v>69.308999999999997</v>
      </c>
      <c r="F348" s="1449">
        <f t="shared" si="14"/>
        <v>0</v>
      </c>
      <c r="G348" s="1449">
        <f t="shared" si="15"/>
        <v>0</v>
      </c>
      <c r="H348" s="1449">
        <f t="shared" si="18"/>
        <v>0</v>
      </c>
      <c r="I348" s="1449">
        <v>0</v>
      </c>
      <c r="J348" s="1449">
        <v>0</v>
      </c>
      <c r="K348" s="1449"/>
      <c r="L348" s="1449"/>
      <c r="M348" s="1449">
        <f t="shared" si="25"/>
        <v>0</v>
      </c>
      <c r="N348" s="1449">
        <f t="shared" si="20"/>
        <v>0</v>
      </c>
      <c r="O348" s="1452"/>
      <c r="P348" s="1383"/>
    </row>
    <row r="349" spans="1:16" ht="46.5" hidden="1" outlineLevel="1" x14ac:dyDescent="0.25">
      <c r="A349" s="1293" t="str">
        <f t="shared" si="24"/>
        <v>HO
DPR 12.1</v>
      </c>
      <c r="B349" s="1355" t="str">
        <f t="shared" si="24"/>
        <v>Centralized Monitoring Solution</v>
      </c>
      <c r="C349" s="1455" t="str">
        <f t="shared" si="24"/>
        <v>MERC/CAPEX/MSPGCL/2023-24/0576</v>
      </c>
      <c r="D349" s="1384">
        <f t="shared" si="24"/>
        <v>45232</v>
      </c>
      <c r="E349" s="1450">
        <f t="shared" si="24"/>
        <v>66.009</v>
      </c>
      <c r="F349" s="1451">
        <f t="shared" si="14"/>
        <v>0</v>
      </c>
      <c r="G349" s="1451">
        <f t="shared" si="15"/>
        <v>0</v>
      </c>
      <c r="H349" s="1451">
        <f t="shared" si="18"/>
        <v>0</v>
      </c>
      <c r="I349" s="1449">
        <v>0</v>
      </c>
      <c r="J349" s="1449">
        <v>0</v>
      </c>
      <c r="K349" s="1451"/>
      <c r="L349" s="1451"/>
      <c r="M349" s="1451">
        <f t="shared" si="25"/>
        <v>0</v>
      </c>
      <c r="N349" s="1451">
        <f t="shared" si="20"/>
        <v>0</v>
      </c>
      <c r="O349" s="1452"/>
      <c r="P349" s="1383"/>
    </row>
    <row r="350" spans="1:16" ht="15.5" hidden="1" outlineLevel="1" x14ac:dyDescent="0.25">
      <c r="A350" s="1385">
        <f t="shared" si="24"/>
        <v>0</v>
      </c>
      <c r="B350" s="1355" t="str">
        <f t="shared" si="24"/>
        <v>IDC</v>
      </c>
      <c r="C350" s="1455" t="str">
        <f t="shared" si="24"/>
        <v>MERC/CAPEX/MSPGCL/2023-24/0576</v>
      </c>
      <c r="D350" s="1384">
        <f t="shared" si="24"/>
        <v>45232</v>
      </c>
      <c r="E350" s="1450">
        <f t="shared" si="24"/>
        <v>3.3</v>
      </c>
      <c r="F350" s="1451">
        <f t="shared" si="14"/>
        <v>0</v>
      </c>
      <c r="G350" s="1451">
        <f t="shared" si="15"/>
        <v>0</v>
      </c>
      <c r="H350" s="1451">
        <f t="shared" si="18"/>
        <v>0</v>
      </c>
      <c r="I350" s="1449">
        <v>0</v>
      </c>
      <c r="J350" s="1449">
        <v>0</v>
      </c>
      <c r="K350" s="1451"/>
      <c r="L350" s="1451"/>
      <c r="M350" s="1451">
        <f t="shared" si="25"/>
        <v>0</v>
      </c>
      <c r="N350" s="1451">
        <f t="shared" si="20"/>
        <v>0</v>
      </c>
      <c r="O350" s="1452"/>
      <c r="P350" s="1383"/>
    </row>
    <row r="351" spans="1:16" ht="15.5" hidden="1" outlineLevel="1" x14ac:dyDescent="0.25">
      <c r="A351" s="1349">
        <f t="shared" si="24"/>
        <v>0</v>
      </c>
      <c r="B351" s="1326" t="str">
        <f t="shared" si="24"/>
        <v>(ii) Yet to be submitted to MERC</v>
      </c>
      <c r="C351" s="1455">
        <f t="shared" si="24"/>
        <v>0</v>
      </c>
      <c r="D351" s="1384" t="str">
        <f t="shared" si="24"/>
        <v>-</v>
      </c>
      <c r="E351" s="1450">
        <f t="shared" si="24"/>
        <v>0</v>
      </c>
      <c r="F351" s="1451">
        <f t="shared" si="14"/>
        <v>0</v>
      </c>
      <c r="G351" s="1451">
        <f t="shared" si="15"/>
        <v>0</v>
      </c>
      <c r="H351" s="1451">
        <f t="shared" si="18"/>
        <v>0</v>
      </c>
      <c r="I351" s="1449">
        <v>0</v>
      </c>
      <c r="J351" s="1449">
        <v>0</v>
      </c>
      <c r="K351" s="1451"/>
      <c r="L351" s="1451"/>
      <c r="M351" s="1451">
        <f t="shared" si="25"/>
        <v>0</v>
      </c>
      <c r="N351" s="1451">
        <f t="shared" si="20"/>
        <v>0</v>
      </c>
      <c r="O351" s="1452"/>
      <c r="P351" s="1383"/>
    </row>
    <row r="352" spans="1:16" ht="31" hidden="1" outlineLevel="1" x14ac:dyDescent="0.25">
      <c r="A352" s="1351">
        <f t="shared" si="24"/>
        <v>1</v>
      </c>
      <c r="B352" s="1352" t="str">
        <f t="shared" si="24"/>
        <v xml:space="preserve">Procurement of GT blades  &amp; other essential GT Hot gas components </v>
      </c>
      <c r="C352" s="1455">
        <f t="shared" si="24"/>
        <v>0</v>
      </c>
      <c r="D352" s="1384" t="str">
        <f t="shared" si="24"/>
        <v>-</v>
      </c>
      <c r="E352" s="1450">
        <f t="shared" si="24"/>
        <v>0</v>
      </c>
      <c r="F352" s="1451">
        <f t="shared" si="14"/>
        <v>0</v>
      </c>
      <c r="G352" s="1451">
        <f t="shared" si="15"/>
        <v>0</v>
      </c>
      <c r="H352" s="1451">
        <f t="shared" si="18"/>
        <v>0</v>
      </c>
      <c r="I352" s="1449">
        <v>0</v>
      </c>
      <c r="J352" s="1449">
        <v>0</v>
      </c>
      <c r="K352" s="1451"/>
      <c r="L352" s="1451"/>
      <c r="M352" s="1451">
        <f t="shared" si="25"/>
        <v>0</v>
      </c>
      <c r="N352" s="1451">
        <f t="shared" si="20"/>
        <v>0</v>
      </c>
      <c r="O352" s="1452"/>
      <c r="P352" s="1383"/>
    </row>
    <row r="353" spans="1:16" ht="15.5" hidden="1" outlineLevel="1" x14ac:dyDescent="0.25">
      <c r="A353" s="1351">
        <f t="shared" si="24"/>
        <v>0</v>
      </c>
      <c r="B353" s="1355" t="str">
        <f t="shared" si="24"/>
        <v>1) Procurement of GT Stator blades of stages 1&amp;2</v>
      </c>
      <c r="C353" s="1455">
        <f t="shared" si="24"/>
        <v>0</v>
      </c>
      <c r="D353" s="1384" t="str">
        <f t="shared" si="24"/>
        <v>-</v>
      </c>
      <c r="E353" s="1450">
        <f t="shared" si="24"/>
        <v>0</v>
      </c>
      <c r="F353" s="1451">
        <f t="shared" si="14"/>
        <v>0</v>
      </c>
      <c r="G353" s="1451">
        <f t="shared" si="15"/>
        <v>0</v>
      </c>
      <c r="H353" s="1451">
        <f t="shared" si="18"/>
        <v>0</v>
      </c>
      <c r="I353" s="1449">
        <v>0</v>
      </c>
      <c r="J353" s="1449">
        <v>0</v>
      </c>
      <c r="K353" s="1451"/>
      <c r="L353" s="1451"/>
      <c r="M353" s="1451">
        <f t="shared" si="25"/>
        <v>0</v>
      </c>
      <c r="N353" s="1451">
        <f t="shared" si="20"/>
        <v>0</v>
      </c>
      <c r="O353" s="1452"/>
      <c r="P353" s="1383"/>
    </row>
    <row r="354" spans="1:16" ht="15.5" hidden="1" outlineLevel="1" x14ac:dyDescent="0.25">
      <c r="A354" s="1351">
        <f t="shared" si="24"/>
        <v>0</v>
      </c>
      <c r="B354" s="1355" t="str">
        <f t="shared" si="24"/>
        <v>2) Procurement of Bricks / Tiles &amp; tile holders for GT</v>
      </c>
      <c r="C354" s="1455">
        <f t="shared" si="24"/>
        <v>0</v>
      </c>
      <c r="D354" s="1384" t="str">
        <f t="shared" si="24"/>
        <v>-</v>
      </c>
      <c r="E354" s="1450">
        <f t="shared" si="24"/>
        <v>0</v>
      </c>
      <c r="F354" s="1451">
        <f t="shared" si="14"/>
        <v>0</v>
      </c>
      <c r="G354" s="1451">
        <f t="shared" si="15"/>
        <v>0</v>
      </c>
      <c r="H354" s="1451">
        <f t="shared" si="18"/>
        <v>0</v>
      </c>
      <c r="I354" s="1449">
        <v>0</v>
      </c>
      <c r="J354" s="1449">
        <v>0</v>
      </c>
      <c r="K354" s="1451"/>
      <c r="L354" s="1451"/>
      <c r="M354" s="1451">
        <f t="shared" si="25"/>
        <v>0</v>
      </c>
      <c r="N354" s="1451">
        <f t="shared" si="20"/>
        <v>0</v>
      </c>
      <c r="O354" s="1452"/>
      <c r="P354" s="1383"/>
    </row>
    <row r="355" spans="1:16" ht="15.5" hidden="1" outlineLevel="1" x14ac:dyDescent="0.25">
      <c r="A355" s="1351">
        <f t="shared" si="24"/>
        <v>0</v>
      </c>
      <c r="B355" s="1355" t="str">
        <f t="shared" si="24"/>
        <v>3) Procurement of mixing chambers (02 Nos)</v>
      </c>
      <c r="C355" s="1455">
        <f t="shared" si="24"/>
        <v>0</v>
      </c>
      <c r="D355" s="1384" t="str">
        <f t="shared" si="24"/>
        <v>-</v>
      </c>
      <c r="E355" s="1450">
        <f t="shared" si="24"/>
        <v>0</v>
      </c>
      <c r="F355" s="1451">
        <f t="shared" si="14"/>
        <v>0</v>
      </c>
      <c r="G355" s="1451">
        <f t="shared" si="15"/>
        <v>0</v>
      </c>
      <c r="H355" s="1451">
        <f t="shared" si="18"/>
        <v>0</v>
      </c>
      <c r="I355" s="1449">
        <v>0</v>
      </c>
      <c r="J355" s="1449">
        <v>0</v>
      </c>
      <c r="K355" s="1451"/>
      <c r="L355" s="1451"/>
      <c r="M355" s="1451">
        <f t="shared" si="25"/>
        <v>0</v>
      </c>
      <c r="N355" s="1451">
        <f t="shared" si="20"/>
        <v>0</v>
      </c>
      <c r="O355" s="1452"/>
      <c r="P355" s="1383"/>
    </row>
    <row r="356" spans="1:16" ht="15.5" hidden="1" outlineLevel="1" x14ac:dyDescent="0.25">
      <c r="A356" s="1351">
        <f t="shared" si="24"/>
        <v>0</v>
      </c>
      <c r="B356" s="1355" t="str">
        <f t="shared" si="24"/>
        <v>14) Procurement of stage2 rotor blades</v>
      </c>
      <c r="C356" s="1455">
        <f t="shared" si="24"/>
        <v>0</v>
      </c>
      <c r="D356" s="1384" t="str">
        <f t="shared" si="24"/>
        <v>-</v>
      </c>
      <c r="E356" s="1450">
        <f t="shared" si="24"/>
        <v>0</v>
      </c>
      <c r="F356" s="1451">
        <f t="shared" si="14"/>
        <v>0</v>
      </c>
      <c r="G356" s="1451">
        <f t="shared" si="15"/>
        <v>0</v>
      </c>
      <c r="H356" s="1451">
        <f t="shared" si="18"/>
        <v>0</v>
      </c>
      <c r="I356" s="1449">
        <v>0</v>
      </c>
      <c r="J356" s="1449">
        <v>0</v>
      </c>
      <c r="K356" s="1451"/>
      <c r="L356" s="1451"/>
      <c r="M356" s="1451">
        <f t="shared" si="25"/>
        <v>0</v>
      </c>
      <c r="N356" s="1451">
        <f t="shared" si="20"/>
        <v>0</v>
      </c>
      <c r="O356" s="1452"/>
      <c r="P356" s="1383"/>
    </row>
    <row r="357" spans="1:16" ht="15.5" hidden="1" outlineLevel="1" x14ac:dyDescent="0.25">
      <c r="A357" s="1351">
        <f t="shared" si="24"/>
        <v>2</v>
      </c>
      <c r="B357" s="1352" t="str">
        <f t="shared" si="24"/>
        <v>Procurement of all 16 stage Compressor Diaphragms</v>
      </c>
      <c r="C357" s="1455">
        <f t="shared" si="24"/>
        <v>0</v>
      </c>
      <c r="D357" s="1384" t="str">
        <f t="shared" si="24"/>
        <v>-</v>
      </c>
      <c r="E357" s="1450">
        <f t="shared" si="24"/>
        <v>0</v>
      </c>
      <c r="F357" s="1451">
        <f t="shared" si="14"/>
        <v>0</v>
      </c>
      <c r="G357" s="1451">
        <f t="shared" si="15"/>
        <v>0</v>
      </c>
      <c r="H357" s="1451">
        <f t="shared" si="18"/>
        <v>0</v>
      </c>
      <c r="I357" s="1449">
        <v>0</v>
      </c>
      <c r="J357" s="1449">
        <v>0</v>
      </c>
      <c r="K357" s="1451"/>
      <c r="L357" s="1451"/>
      <c r="M357" s="1451">
        <f t="shared" si="25"/>
        <v>0</v>
      </c>
      <c r="N357" s="1451">
        <f t="shared" si="20"/>
        <v>0</v>
      </c>
      <c r="O357" s="1452"/>
      <c r="P357" s="1383"/>
    </row>
    <row r="358" spans="1:16" ht="15.5" hidden="1" outlineLevel="1" x14ac:dyDescent="0.25">
      <c r="A358" s="1351">
        <f t="shared" si="24"/>
        <v>3</v>
      </c>
      <c r="B358" s="1352" t="str">
        <f t="shared" si="24"/>
        <v>Procurement of insurance spares for GT units</v>
      </c>
      <c r="C358" s="1455">
        <f t="shared" si="24"/>
        <v>0</v>
      </c>
      <c r="D358" s="1384" t="str">
        <f t="shared" si="24"/>
        <v>-</v>
      </c>
      <c r="E358" s="1450">
        <f t="shared" si="24"/>
        <v>0</v>
      </c>
      <c r="F358" s="1451">
        <f t="shared" si="14"/>
        <v>0</v>
      </c>
      <c r="G358" s="1451">
        <f t="shared" si="15"/>
        <v>0</v>
      </c>
      <c r="H358" s="1451">
        <f t="shared" si="18"/>
        <v>0</v>
      </c>
      <c r="I358" s="1449">
        <v>0</v>
      </c>
      <c r="J358" s="1449">
        <v>0</v>
      </c>
      <c r="K358" s="1451"/>
      <c r="L358" s="1451"/>
      <c r="M358" s="1451">
        <f t="shared" si="25"/>
        <v>0</v>
      </c>
      <c r="N358" s="1451">
        <f t="shared" si="20"/>
        <v>0</v>
      </c>
      <c r="O358" s="1452"/>
      <c r="P358" s="1383"/>
    </row>
    <row r="359" spans="1:16" ht="15.5" hidden="1" outlineLevel="1" x14ac:dyDescent="0.25">
      <c r="A359" s="1351">
        <f t="shared" si="24"/>
        <v>0</v>
      </c>
      <c r="B359" s="1355" t="str">
        <f t="shared" si="24"/>
        <v xml:space="preserve">1) Procurement of Inconel plates </v>
      </c>
      <c r="C359" s="1455">
        <f t="shared" si="24"/>
        <v>0</v>
      </c>
      <c r="D359" s="1384" t="str">
        <f t="shared" si="24"/>
        <v>-</v>
      </c>
      <c r="E359" s="1450">
        <f t="shared" si="24"/>
        <v>0</v>
      </c>
      <c r="F359" s="1451">
        <f t="shared" si="14"/>
        <v>0</v>
      </c>
      <c r="G359" s="1451">
        <f t="shared" si="15"/>
        <v>0</v>
      </c>
      <c r="H359" s="1451">
        <f t="shared" si="18"/>
        <v>0</v>
      </c>
      <c r="I359" s="1449">
        <v>0</v>
      </c>
      <c r="J359" s="1449">
        <v>0</v>
      </c>
      <c r="K359" s="1451"/>
      <c r="L359" s="1451"/>
      <c r="M359" s="1451">
        <f t="shared" si="25"/>
        <v>0</v>
      </c>
      <c r="N359" s="1451">
        <f t="shared" si="20"/>
        <v>0</v>
      </c>
      <c r="O359" s="1452"/>
      <c r="P359" s="1383"/>
    </row>
    <row r="360" spans="1:16" ht="15.5" hidden="1" outlineLevel="1" x14ac:dyDescent="0.25">
      <c r="A360" s="1351">
        <f t="shared" ref="A360:E375" si="26">A74</f>
        <v>0</v>
      </c>
      <c r="B360" s="1355" t="str">
        <f t="shared" si="26"/>
        <v>2) Procurement of Inner casing washers</v>
      </c>
      <c r="C360" s="1455">
        <f t="shared" si="26"/>
        <v>0</v>
      </c>
      <c r="D360" s="1384" t="str">
        <f t="shared" si="26"/>
        <v>-</v>
      </c>
      <c r="E360" s="1450">
        <f t="shared" si="26"/>
        <v>0</v>
      </c>
      <c r="F360" s="1451">
        <f t="shared" ref="F360:F423" si="27">F74+I74</f>
        <v>0</v>
      </c>
      <c r="G360" s="1451">
        <f t="shared" ref="G360:G423" si="28">G74+M74</f>
        <v>0</v>
      </c>
      <c r="H360" s="1451">
        <f t="shared" si="18"/>
        <v>0</v>
      </c>
      <c r="I360" s="1449">
        <v>0</v>
      </c>
      <c r="J360" s="1449">
        <v>0</v>
      </c>
      <c r="K360" s="1451"/>
      <c r="L360" s="1451"/>
      <c r="M360" s="1451">
        <f t="shared" si="25"/>
        <v>0</v>
      </c>
      <c r="N360" s="1451">
        <f t="shared" si="20"/>
        <v>0</v>
      </c>
      <c r="O360" s="1452"/>
      <c r="P360" s="1383"/>
    </row>
    <row r="361" spans="1:16" ht="15.5" hidden="1" outlineLevel="1" x14ac:dyDescent="0.25">
      <c r="A361" s="1351">
        <f t="shared" si="26"/>
        <v>0</v>
      </c>
      <c r="B361" s="1355" t="str">
        <f t="shared" si="26"/>
        <v>3) Procurement of Upper conical section</v>
      </c>
      <c r="C361" s="1455">
        <f t="shared" si="26"/>
        <v>0</v>
      </c>
      <c r="D361" s="1384" t="str">
        <f t="shared" si="26"/>
        <v>-</v>
      </c>
      <c r="E361" s="1450">
        <f t="shared" si="26"/>
        <v>0</v>
      </c>
      <c r="F361" s="1451">
        <f t="shared" si="27"/>
        <v>0</v>
      </c>
      <c r="G361" s="1451">
        <f t="shared" si="28"/>
        <v>0</v>
      </c>
      <c r="H361" s="1451">
        <f t="shared" si="18"/>
        <v>0</v>
      </c>
      <c r="I361" s="1449">
        <v>0</v>
      </c>
      <c r="J361" s="1449">
        <v>0</v>
      </c>
      <c r="K361" s="1451"/>
      <c r="L361" s="1451"/>
      <c r="M361" s="1451">
        <f t="shared" si="25"/>
        <v>0</v>
      </c>
      <c r="N361" s="1451">
        <f t="shared" si="20"/>
        <v>0</v>
      </c>
      <c r="O361" s="1452"/>
      <c r="P361" s="1383"/>
    </row>
    <row r="362" spans="1:16" ht="15.5" hidden="1" outlineLevel="1" x14ac:dyDescent="0.25">
      <c r="A362" s="1351">
        <f t="shared" si="26"/>
        <v>0</v>
      </c>
      <c r="B362" s="1355" t="str">
        <f t="shared" si="26"/>
        <v>4) Procurement of LUWA cooler panels</v>
      </c>
      <c r="C362" s="1455">
        <f t="shared" si="26"/>
        <v>0</v>
      </c>
      <c r="D362" s="1384" t="str">
        <f t="shared" si="26"/>
        <v>-</v>
      </c>
      <c r="E362" s="1450">
        <f t="shared" si="26"/>
        <v>0</v>
      </c>
      <c r="F362" s="1451">
        <f t="shared" si="27"/>
        <v>0</v>
      </c>
      <c r="G362" s="1451">
        <f t="shared" si="28"/>
        <v>0</v>
      </c>
      <c r="H362" s="1451">
        <f t="shared" si="18"/>
        <v>0</v>
      </c>
      <c r="I362" s="1449">
        <v>0</v>
      </c>
      <c r="J362" s="1449">
        <v>0</v>
      </c>
      <c r="K362" s="1451"/>
      <c r="L362" s="1451"/>
      <c r="M362" s="1451">
        <f t="shared" si="25"/>
        <v>0</v>
      </c>
      <c r="N362" s="1451">
        <f t="shared" si="20"/>
        <v>0</v>
      </c>
      <c r="O362" s="1452"/>
      <c r="P362" s="1383"/>
    </row>
    <row r="363" spans="1:16" ht="15.5" hidden="1" outlineLevel="1" x14ac:dyDescent="0.25">
      <c r="A363" s="1351">
        <f t="shared" si="26"/>
        <v>0</v>
      </c>
      <c r="B363" s="1355" t="str">
        <f t="shared" si="26"/>
        <v>5) Procurement of Burners</v>
      </c>
      <c r="C363" s="1455">
        <f t="shared" si="26"/>
        <v>0</v>
      </c>
      <c r="D363" s="1384" t="str">
        <f t="shared" si="26"/>
        <v>-</v>
      </c>
      <c r="E363" s="1450">
        <f t="shared" si="26"/>
        <v>0</v>
      </c>
      <c r="F363" s="1451">
        <f t="shared" si="27"/>
        <v>0</v>
      </c>
      <c r="G363" s="1451">
        <f t="shared" si="28"/>
        <v>0</v>
      </c>
      <c r="H363" s="1451">
        <f t="shared" si="18"/>
        <v>0</v>
      </c>
      <c r="I363" s="1449">
        <v>0</v>
      </c>
      <c r="J363" s="1449">
        <v>0</v>
      </c>
      <c r="K363" s="1451"/>
      <c r="L363" s="1451"/>
      <c r="M363" s="1451">
        <f t="shared" si="25"/>
        <v>0</v>
      </c>
      <c r="N363" s="1451">
        <f t="shared" si="20"/>
        <v>0</v>
      </c>
      <c r="O363" s="1452"/>
      <c r="P363" s="1383"/>
    </row>
    <row r="364" spans="1:16" ht="15.5" hidden="1" outlineLevel="1" x14ac:dyDescent="0.25">
      <c r="A364" s="1351">
        <f t="shared" si="26"/>
        <v>0</v>
      </c>
      <c r="B364" s="1355" t="str">
        <f t="shared" si="26"/>
        <v>6) Procurement of K rings</v>
      </c>
      <c r="C364" s="1455">
        <f t="shared" si="26"/>
        <v>0</v>
      </c>
      <c r="D364" s="1384" t="str">
        <f t="shared" si="26"/>
        <v>-</v>
      </c>
      <c r="E364" s="1450">
        <f t="shared" si="26"/>
        <v>0</v>
      </c>
      <c r="F364" s="1451">
        <f t="shared" si="27"/>
        <v>0</v>
      </c>
      <c r="G364" s="1451">
        <f t="shared" si="28"/>
        <v>0</v>
      </c>
      <c r="H364" s="1451">
        <f t="shared" si="18"/>
        <v>0</v>
      </c>
      <c r="I364" s="1449">
        <v>0</v>
      </c>
      <c r="J364" s="1449">
        <v>0</v>
      </c>
      <c r="K364" s="1451"/>
      <c r="L364" s="1451"/>
      <c r="M364" s="1451">
        <f t="shared" si="25"/>
        <v>0</v>
      </c>
      <c r="N364" s="1451">
        <f t="shared" si="20"/>
        <v>0</v>
      </c>
      <c r="O364" s="1452"/>
      <c r="P364" s="1383"/>
    </row>
    <row r="365" spans="1:16" ht="15.5" hidden="1" outlineLevel="1" x14ac:dyDescent="0.25">
      <c r="A365" s="1351">
        <f t="shared" si="26"/>
        <v>0</v>
      </c>
      <c r="B365" s="1355" t="str">
        <f t="shared" si="26"/>
        <v>7) GT Fasteners (Mixing chamber, dome fastners)</v>
      </c>
      <c r="C365" s="1455">
        <f t="shared" si="26"/>
        <v>0</v>
      </c>
      <c r="D365" s="1384" t="str">
        <f t="shared" si="26"/>
        <v>-</v>
      </c>
      <c r="E365" s="1450">
        <f t="shared" si="26"/>
        <v>0</v>
      </c>
      <c r="F365" s="1451">
        <f t="shared" si="27"/>
        <v>0</v>
      </c>
      <c r="G365" s="1451">
        <f t="shared" si="28"/>
        <v>0</v>
      </c>
      <c r="H365" s="1451">
        <f t="shared" si="18"/>
        <v>0</v>
      </c>
      <c r="I365" s="1449">
        <v>0</v>
      </c>
      <c r="J365" s="1449">
        <v>0</v>
      </c>
      <c r="K365" s="1451"/>
      <c r="L365" s="1451"/>
      <c r="M365" s="1451">
        <f t="shared" si="25"/>
        <v>0</v>
      </c>
      <c r="N365" s="1451">
        <f t="shared" si="20"/>
        <v>0</v>
      </c>
      <c r="O365" s="1452"/>
      <c r="P365" s="1383"/>
    </row>
    <row r="366" spans="1:16" ht="15.5" hidden="1" outlineLevel="1" x14ac:dyDescent="0.25">
      <c r="A366" s="1351">
        <f t="shared" si="26"/>
        <v>0</v>
      </c>
      <c r="B366" s="1355" t="str">
        <f t="shared" si="26"/>
        <v>8) Procurement of Blow off valves</v>
      </c>
      <c r="C366" s="1455">
        <f t="shared" si="26"/>
        <v>0</v>
      </c>
      <c r="D366" s="1384" t="str">
        <f t="shared" si="26"/>
        <v>-</v>
      </c>
      <c r="E366" s="1450">
        <f t="shared" si="26"/>
        <v>0</v>
      </c>
      <c r="F366" s="1451">
        <f t="shared" si="27"/>
        <v>0</v>
      </c>
      <c r="G366" s="1451">
        <f t="shared" si="28"/>
        <v>0</v>
      </c>
      <c r="H366" s="1451">
        <f t="shared" si="18"/>
        <v>0</v>
      </c>
      <c r="I366" s="1449">
        <v>0</v>
      </c>
      <c r="J366" s="1449">
        <v>0</v>
      </c>
      <c r="K366" s="1451"/>
      <c r="L366" s="1451"/>
      <c r="M366" s="1451">
        <f t="shared" si="25"/>
        <v>0</v>
      </c>
      <c r="N366" s="1451">
        <f t="shared" si="20"/>
        <v>0</v>
      </c>
      <c r="O366" s="1452"/>
      <c r="P366" s="1383"/>
    </row>
    <row r="367" spans="1:16" ht="15.5" hidden="1" outlineLevel="1" x14ac:dyDescent="0.25">
      <c r="A367" s="1351">
        <f t="shared" si="26"/>
        <v>0</v>
      </c>
      <c r="B367" s="1355" t="str">
        <f t="shared" si="26"/>
        <v>9) Procurement of two Flame tubes for one GT unit</v>
      </c>
      <c r="C367" s="1455">
        <f t="shared" si="26"/>
        <v>0</v>
      </c>
      <c r="D367" s="1384" t="str">
        <f t="shared" si="26"/>
        <v>-</v>
      </c>
      <c r="E367" s="1450">
        <f t="shared" si="26"/>
        <v>0</v>
      </c>
      <c r="F367" s="1451">
        <f t="shared" si="27"/>
        <v>0</v>
      </c>
      <c r="G367" s="1451">
        <f t="shared" si="28"/>
        <v>0</v>
      </c>
      <c r="H367" s="1451">
        <f t="shared" si="18"/>
        <v>0</v>
      </c>
      <c r="I367" s="1449">
        <v>0</v>
      </c>
      <c r="J367" s="1449">
        <v>0</v>
      </c>
      <c r="K367" s="1451"/>
      <c r="L367" s="1451"/>
      <c r="M367" s="1451">
        <f t="shared" si="25"/>
        <v>0</v>
      </c>
      <c r="N367" s="1451">
        <f t="shared" si="20"/>
        <v>0</v>
      </c>
      <c r="O367" s="1452"/>
      <c r="P367" s="1383"/>
    </row>
    <row r="368" spans="1:16" ht="31" hidden="1" outlineLevel="1" x14ac:dyDescent="0.25">
      <c r="A368" s="1351">
        <f t="shared" si="26"/>
        <v>4</v>
      </c>
      <c r="B368" s="1352" t="str">
        <f t="shared" si="26"/>
        <v>Procurement of various spares &amp; retrofitting of existing systems for reliability improvement of WHRP Boilers at GTPS Uran</v>
      </c>
      <c r="C368" s="1455">
        <f t="shared" si="26"/>
        <v>0</v>
      </c>
      <c r="D368" s="1384" t="str">
        <f t="shared" si="26"/>
        <v>-</v>
      </c>
      <c r="E368" s="1450">
        <f t="shared" si="26"/>
        <v>0</v>
      </c>
      <c r="F368" s="1451">
        <f t="shared" si="27"/>
        <v>0</v>
      </c>
      <c r="G368" s="1451">
        <f t="shared" si="28"/>
        <v>0</v>
      </c>
      <c r="H368" s="1451">
        <f t="shared" si="18"/>
        <v>0</v>
      </c>
      <c r="I368" s="1449">
        <v>0</v>
      </c>
      <c r="J368" s="1449">
        <v>0</v>
      </c>
      <c r="K368" s="1451"/>
      <c r="L368" s="1451"/>
      <c r="M368" s="1451">
        <f t="shared" si="25"/>
        <v>0</v>
      </c>
      <c r="N368" s="1451">
        <f t="shared" si="20"/>
        <v>0</v>
      </c>
      <c r="O368" s="1452"/>
      <c r="P368" s="1383"/>
    </row>
    <row r="369" spans="1:16" ht="15.5" hidden="1" outlineLevel="1" x14ac:dyDescent="0.25">
      <c r="A369" s="1351">
        <f t="shared" si="26"/>
        <v>0</v>
      </c>
      <c r="B369" s="1355" t="str">
        <f t="shared" si="26"/>
        <v>1) HP BCP (4 Nos) , LP BCP (4 Nos)  pump set</v>
      </c>
      <c r="C369" s="1455">
        <f t="shared" si="26"/>
        <v>0</v>
      </c>
      <c r="D369" s="1384" t="str">
        <f t="shared" si="26"/>
        <v>-</v>
      </c>
      <c r="E369" s="1450">
        <f t="shared" si="26"/>
        <v>0</v>
      </c>
      <c r="F369" s="1451">
        <f t="shared" si="27"/>
        <v>0</v>
      </c>
      <c r="G369" s="1451">
        <f t="shared" si="28"/>
        <v>0</v>
      </c>
      <c r="H369" s="1451">
        <f t="shared" si="18"/>
        <v>0</v>
      </c>
      <c r="I369" s="1449">
        <v>0</v>
      </c>
      <c r="J369" s="1449">
        <v>0</v>
      </c>
      <c r="K369" s="1451"/>
      <c r="L369" s="1451"/>
      <c r="M369" s="1451">
        <f t="shared" si="25"/>
        <v>0</v>
      </c>
      <c r="N369" s="1451">
        <f t="shared" si="20"/>
        <v>0</v>
      </c>
      <c r="O369" s="1452"/>
      <c r="P369" s="1383"/>
    </row>
    <row r="370" spans="1:16" ht="31" hidden="1" outlineLevel="1" x14ac:dyDescent="0.25">
      <c r="A370" s="1351">
        <f t="shared" si="26"/>
        <v>0</v>
      </c>
      <c r="B370" s="1355" t="str">
        <f t="shared" si="26"/>
        <v>2) Preheat pump set ,DM make up pump set, clean drain pump set and CEP pump set</v>
      </c>
      <c r="C370" s="1455">
        <f t="shared" si="26"/>
        <v>0</v>
      </c>
      <c r="D370" s="1384" t="str">
        <f t="shared" si="26"/>
        <v>-</v>
      </c>
      <c r="E370" s="1450">
        <f t="shared" si="26"/>
        <v>0</v>
      </c>
      <c r="F370" s="1451">
        <f t="shared" si="27"/>
        <v>0</v>
      </c>
      <c r="G370" s="1451">
        <f t="shared" si="28"/>
        <v>0</v>
      </c>
      <c r="H370" s="1451">
        <f t="shared" si="18"/>
        <v>0</v>
      </c>
      <c r="I370" s="1449">
        <v>0</v>
      </c>
      <c r="J370" s="1449">
        <v>0</v>
      </c>
      <c r="K370" s="1451"/>
      <c r="L370" s="1451"/>
      <c r="M370" s="1451">
        <f t="shared" si="25"/>
        <v>0</v>
      </c>
      <c r="N370" s="1451">
        <f t="shared" si="20"/>
        <v>0</v>
      </c>
      <c r="O370" s="1452"/>
      <c r="P370" s="1383"/>
    </row>
    <row r="371" spans="1:16" ht="15.5" hidden="1" outlineLevel="1" x14ac:dyDescent="0.25">
      <c r="A371" s="1351">
        <f t="shared" si="26"/>
        <v>0</v>
      </c>
      <c r="B371" s="1355" t="str">
        <f t="shared" si="26"/>
        <v>3) Complete Boiler (2 Nos) duct plate replacement</v>
      </c>
      <c r="C371" s="1455">
        <f t="shared" si="26"/>
        <v>0</v>
      </c>
      <c r="D371" s="1384" t="str">
        <f t="shared" si="26"/>
        <v>-</v>
      </c>
      <c r="E371" s="1450">
        <f t="shared" si="26"/>
        <v>0</v>
      </c>
      <c r="F371" s="1451">
        <f t="shared" si="27"/>
        <v>0</v>
      </c>
      <c r="G371" s="1451">
        <f t="shared" si="28"/>
        <v>0</v>
      </c>
      <c r="H371" s="1451">
        <f t="shared" si="18"/>
        <v>0</v>
      </c>
      <c r="I371" s="1449">
        <v>0</v>
      </c>
      <c r="J371" s="1449">
        <v>0</v>
      </c>
      <c r="K371" s="1451"/>
      <c r="L371" s="1451"/>
      <c r="M371" s="1451">
        <f t="shared" si="25"/>
        <v>0</v>
      </c>
      <c r="N371" s="1451">
        <f t="shared" si="20"/>
        <v>0</v>
      </c>
      <c r="O371" s="1452"/>
      <c r="P371" s="1383"/>
    </row>
    <row r="372" spans="1:16" ht="15.5" hidden="1" outlineLevel="1" x14ac:dyDescent="0.25">
      <c r="A372" s="1351">
        <f t="shared" si="26"/>
        <v>0</v>
      </c>
      <c r="B372" s="1355" t="str">
        <f t="shared" si="26"/>
        <v>4) Insulation replacement of A1 and B2 boiler.</v>
      </c>
      <c r="C372" s="1455">
        <f t="shared" si="26"/>
        <v>0</v>
      </c>
      <c r="D372" s="1384" t="str">
        <f t="shared" si="26"/>
        <v>-</v>
      </c>
      <c r="E372" s="1450">
        <f t="shared" si="26"/>
        <v>0</v>
      </c>
      <c r="F372" s="1451">
        <f t="shared" si="27"/>
        <v>0</v>
      </c>
      <c r="G372" s="1451">
        <f t="shared" si="28"/>
        <v>0</v>
      </c>
      <c r="H372" s="1451">
        <f t="shared" si="18"/>
        <v>0</v>
      </c>
      <c r="I372" s="1449">
        <v>0</v>
      </c>
      <c r="J372" s="1449">
        <v>0</v>
      </c>
      <c r="K372" s="1451"/>
      <c r="L372" s="1451"/>
      <c r="M372" s="1451">
        <f t="shared" si="25"/>
        <v>0</v>
      </c>
      <c r="N372" s="1451">
        <f t="shared" si="20"/>
        <v>0</v>
      </c>
      <c r="O372" s="1452"/>
      <c r="P372" s="1383"/>
    </row>
    <row r="373" spans="1:16" ht="15.5" hidden="1" outlineLevel="1" x14ac:dyDescent="0.25">
      <c r="A373" s="1351">
        <f t="shared" si="26"/>
        <v>0</v>
      </c>
      <c r="B373" s="1355" t="str">
        <f t="shared" si="26"/>
        <v>5) Chimeny insulation of A1,B1 and B2 boiler</v>
      </c>
      <c r="C373" s="1455">
        <f t="shared" si="26"/>
        <v>0</v>
      </c>
      <c r="D373" s="1384" t="str">
        <f t="shared" si="26"/>
        <v>-</v>
      </c>
      <c r="E373" s="1450">
        <f t="shared" si="26"/>
        <v>0</v>
      </c>
      <c r="F373" s="1451">
        <f t="shared" si="27"/>
        <v>0</v>
      </c>
      <c r="G373" s="1451">
        <f t="shared" si="28"/>
        <v>0</v>
      </c>
      <c r="H373" s="1451">
        <f t="shared" si="18"/>
        <v>0</v>
      </c>
      <c r="I373" s="1449">
        <v>0</v>
      </c>
      <c r="J373" s="1449">
        <v>0</v>
      </c>
      <c r="K373" s="1451"/>
      <c r="L373" s="1451"/>
      <c r="M373" s="1451">
        <f t="shared" si="25"/>
        <v>0</v>
      </c>
      <c r="N373" s="1451">
        <f t="shared" si="20"/>
        <v>0</v>
      </c>
      <c r="O373" s="1452"/>
      <c r="P373" s="1383"/>
    </row>
    <row r="374" spans="1:16" ht="15.5" hidden="1" outlineLevel="1" x14ac:dyDescent="0.25">
      <c r="A374" s="1351">
        <f t="shared" si="26"/>
        <v>0</v>
      </c>
      <c r="B374" s="1355" t="str">
        <f t="shared" si="26"/>
        <v>6) A1 boiler LP evaporator tube replacement work.</v>
      </c>
      <c r="C374" s="1455">
        <f t="shared" si="26"/>
        <v>0</v>
      </c>
      <c r="D374" s="1384" t="str">
        <f t="shared" si="26"/>
        <v>-</v>
      </c>
      <c r="E374" s="1450">
        <f t="shared" si="26"/>
        <v>0</v>
      </c>
      <c r="F374" s="1451">
        <f t="shared" si="27"/>
        <v>0</v>
      </c>
      <c r="G374" s="1451">
        <f t="shared" si="28"/>
        <v>0</v>
      </c>
      <c r="H374" s="1451">
        <f t="shared" si="18"/>
        <v>0</v>
      </c>
      <c r="I374" s="1449">
        <v>0</v>
      </c>
      <c r="J374" s="1449">
        <v>0</v>
      </c>
      <c r="K374" s="1451"/>
      <c r="L374" s="1451"/>
      <c r="M374" s="1451">
        <f t="shared" si="25"/>
        <v>0</v>
      </c>
      <c r="N374" s="1451">
        <f t="shared" si="20"/>
        <v>0</v>
      </c>
      <c r="O374" s="1452"/>
      <c r="P374" s="1383"/>
    </row>
    <row r="375" spans="1:16" ht="31" hidden="1" outlineLevel="1" x14ac:dyDescent="0.25">
      <c r="A375" s="1351">
        <f t="shared" si="26"/>
        <v>0</v>
      </c>
      <c r="B375" s="1355" t="str">
        <f t="shared" si="26"/>
        <v>7)B2 boiler HP Evaporator and HP Economiser sagged and need to be replaced</v>
      </c>
      <c r="C375" s="1455">
        <f t="shared" si="26"/>
        <v>0</v>
      </c>
      <c r="D375" s="1384" t="str">
        <f t="shared" si="26"/>
        <v>-</v>
      </c>
      <c r="E375" s="1450">
        <f t="shared" si="26"/>
        <v>0</v>
      </c>
      <c r="F375" s="1451">
        <f t="shared" si="27"/>
        <v>0</v>
      </c>
      <c r="G375" s="1451">
        <f t="shared" si="28"/>
        <v>0</v>
      </c>
      <c r="H375" s="1451">
        <f t="shared" si="18"/>
        <v>0</v>
      </c>
      <c r="I375" s="1449">
        <v>0</v>
      </c>
      <c r="J375" s="1449">
        <v>0</v>
      </c>
      <c r="K375" s="1451"/>
      <c r="L375" s="1451"/>
      <c r="M375" s="1451">
        <f t="shared" si="25"/>
        <v>0</v>
      </c>
      <c r="N375" s="1451">
        <f t="shared" si="20"/>
        <v>0</v>
      </c>
      <c r="O375" s="1452"/>
      <c r="P375" s="1383"/>
    </row>
    <row r="376" spans="1:16" ht="31" hidden="1" outlineLevel="1" x14ac:dyDescent="0.25">
      <c r="A376" s="1351">
        <f t="shared" ref="A376:E391" si="29">A90</f>
        <v>0</v>
      </c>
      <c r="B376" s="1355" t="str">
        <f t="shared" si="29"/>
        <v>8) B1 boiler Hp evaporator tube sagged and need to be replaced</v>
      </c>
      <c r="C376" s="1455">
        <f t="shared" si="29"/>
        <v>0</v>
      </c>
      <c r="D376" s="1384" t="str">
        <f t="shared" si="29"/>
        <v>-</v>
      </c>
      <c r="E376" s="1450">
        <f t="shared" si="29"/>
        <v>0</v>
      </c>
      <c r="F376" s="1451">
        <f t="shared" si="27"/>
        <v>0</v>
      </c>
      <c r="G376" s="1451">
        <f t="shared" si="28"/>
        <v>0</v>
      </c>
      <c r="H376" s="1451">
        <f t="shared" si="18"/>
        <v>0</v>
      </c>
      <c r="I376" s="1449">
        <v>0</v>
      </c>
      <c r="J376" s="1449">
        <v>0</v>
      </c>
      <c r="K376" s="1451"/>
      <c r="L376" s="1451"/>
      <c r="M376" s="1451">
        <f t="shared" si="25"/>
        <v>0</v>
      </c>
      <c r="N376" s="1451">
        <f t="shared" si="20"/>
        <v>0</v>
      </c>
      <c r="O376" s="1452"/>
      <c r="P376" s="1383"/>
    </row>
    <row r="377" spans="1:16" ht="15.5" hidden="1" outlineLevel="1" x14ac:dyDescent="0.25">
      <c r="A377" s="1351">
        <f t="shared" si="29"/>
        <v>0</v>
      </c>
      <c r="B377" s="1355" t="str">
        <f t="shared" si="29"/>
        <v>9) Seal Air FAN WITH MOTOR</v>
      </c>
      <c r="C377" s="1455">
        <f t="shared" si="29"/>
        <v>0</v>
      </c>
      <c r="D377" s="1384" t="str">
        <f t="shared" si="29"/>
        <v>-</v>
      </c>
      <c r="E377" s="1450">
        <f t="shared" si="29"/>
        <v>0</v>
      </c>
      <c r="F377" s="1451">
        <f t="shared" si="27"/>
        <v>0</v>
      </c>
      <c r="G377" s="1451">
        <f t="shared" si="28"/>
        <v>0</v>
      </c>
      <c r="H377" s="1451">
        <f t="shared" si="18"/>
        <v>0</v>
      </c>
      <c r="I377" s="1449">
        <v>0</v>
      </c>
      <c r="J377" s="1449">
        <v>0</v>
      </c>
      <c r="K377" s="1451"/>
      <c r="L377" s="1451"/>
      <c r="M377" s="1451">
        <f t="shared" si="25"/>
        <v>0</v>
      </c>
      <c r="N377" s="1451">
        <f t="shared" si="20"/>
        <v>0</v>
      </c>
      <c r="O377" s="1452"/>
      <c r="P377" s="1383"/>
    </row>
    <row r="378" spans="1:16" ht="31" hidden="1" outlineLevel="1" x14ac:dyDescent="0.25">
      <c r="A378" s="1351">
        <f t="shared" si="29"/>
        <v>0</v>
      </c>
      <c r="B378" s="1355" t="str">
        <f t="shared" si="29"/>
        <v>10) B1 and B2 Boiler BID and BYD Damper Control System Upgradation.</v>
      </c>
      <c r="C378" s="1455">
        <f t="shared" si="29"/>
        <v>0</v>
      </c>
      <c r="D378" s="1384" t="str">
        <f t="shared" si="29"/>
        <v>-</v>
      </c>
      <c r="E378" s="1450">
        <f t="shared" si="29"/>
        <v>0</v>
      </c>
      <c r="F378" s="1451">
        <f t="shared" si="27"/>
        <v>0</v>
      </c>
      <c r="G378" s="1451">
        <f t="shared" si="28"/>
        <v>0</v>
      </c>
      <c r="H378" s="1451">
        <f t="shared" si="18"/>
        <v>0</v>
      </c>
      <c r="I378" s="1449">
        <v>0</v>
      </c>
      <c r="J378" s="1449">
        <v>0</v>
      </c>
      <c r="K378" s="1451"/>
      <c r="L378" s="1451"/>
      <c r="M378" s="1451">
        <f t="shared" si="25"/>
        <v>0</v>
      </c>
      <c r="N378" s="1451">
        <f t="shared" si="20"/>
        <v>0</v>
      </c>
      <c r="O378" s="1452"/>
      <c r="P378" s="1383"/>
    </row>
    <row r="379" spans="1:16" ht="46.5" hidden="1" outlineLevel="1" x14ac:dyDescent="0.25">
      <c r="A379" s="1351">
        <f t="shared" si="29"/>
        <v>5</v>
      </c>
      <c r="B379" s="1352" t="str">
        <f t="shared" si="29"/>
        <v>Supply, Erection &amp; commissioning for GT Unit-5,6, WHRP Unit A0 Automation Up-gradation and up-gradation of 120MW A0 Unit SEE system</v>
      </c>
      <c r="C379" s="1455">
        <f t="shared" si="29"/>
        <v>0</v>
      </c>
      <c r="D379" s="1384" t="str">
        <f t="shared" si="29"/>
        <v>-</v>
      </c>
      <c r="E379" s="1450">
        <f t="shared" si="29"/>
        <v>0</v>
      </c>
      <c r="F379" s="1451">
        <f t="shared" si="27"/>
        <v>0</v>
      </c>
      <c r="G379" s="1451">
        <f t="shared" si="28"/>
        <v>0</v>
      </c>
      <c r="H379" s="1451">
        <f t="shared" si="18"/>
        <v>0</v>
      </c>
      <c r="I379" s="1449">
        <v>0</v>
      </c>
      <c r="J379" s="1449">
        <v>0</v>
      </c>
      <c r="K379" s="1451"/>
      <c r="L379" s="1451"/>
      <c r="M379" s="1451">
        <f t="shared" si="25"/>
        <v>0</v>
      </c>
      <c r="N379" s="1451">
        <f t="shared" si="20"/>
        <v>0</v>
      </c>
      <c r="O379" s="1452"/>
      <c r="P379" s="1383"/>
    </row>
    <row r="380" spans="1:16" ht="31" hidden="1" outlineLevel="1" x14ac:dyDescent="0.25">
      <c r="A380" s="1351">
        <f t="shared" si="29"/>
        <v>0</v>
      </c>
      <c r="B380" s="1355" t="str">
        <f t="shared" si="29"/>
        <v xml:space="preserve">1) Supply, Erection &amp; commissioning for GT Unit-5  Automation Up-gradation at GTPS, Uran.                                                                                       </v>
      </c>
      <c r="C380" s="1455">
        <f t="shared" si="29"/>
        <v>0</v>
      </c>
      <c r="D380" s="1384" t="str">
        <f t="shared" si="29"/>
        <v>-</v>
      </c>
      <c r="E380" s="1450">
        <f t="shared" si="29"/>
        <v>0</v>
      </c>
      <c r="F380" s="1451">
        <f t="shared" si="27"/>
        <v>0</v>
      </c>
      <c r="G380" s="1451">
        <f t="shared" si="28"/>
        <v>0</v>
      </c>
      <c r="H380" s="1451">
        <f t="shared" si="18"/>
        <v>0</v>
      </c>
      <c r="I380" s="1449">
        <v>0</v>
      </c>
      <c r="J380" s="1449">
        <v>0</v>
      </c>
      <c r="K380" s="1451"/>
      <c r="L380" s="1451"/>
      <c r="M380" s="1451">
        <f t="shared" si="25"/>
        <v>0</v>
      </c>
      <c r="N380" s="1451">
        <f t="shared" si="20"/>
        <v>0</v>
      </c>
      <c r="O380" s="1452"/>
      <c r="P380" s="1383"/>
    </row>
    <row r="381" spans="1:16" ht="31" hidden="1" outlineLevel="1" x14ac:dyDescent="0.25">
      <c r="A381" s="1351">
        <f t="shared" si="29"/>
        <v>0</v>
      </c>
      <c r="B381" s="1355" t="str">
        <f t="shared" si="29"/>
        <v>2) Supply, Erection &amp; commissioning for GT Unit-6 Automation Up-gradation at GTPS, Uran.</v>
      </c>
      <c r="C381" s="1455">
        <f t="shared" si="29"/>
        <v>0</v>
      </c>
      <c r="D381" s="1384" t="str">
        <f t="shared" si="29"/>
        <v>-</v>
      </c>
      <c r="E381" s="1450">
        <f t="shared" si="29"/>
        <v>0</v>
      </c>
      <c r="F381" s="1451">
        <f t="shared" si="27"/>
        <v>0</v>
      </c>
      <c r="G381" s="1451">
        <f t="shared" si="28"/>
        <v>0</v>
      </c>
      <c r="H381" s="1451">
        <f t="shared" si="18"/>
        <v>0</v>
      </c>
      <c r="I381" s="1449">
        <v>0</v>
      </c>
      <c r="J381" s="1449">
        <v>0</v>
      </c>
      <c r="K381" s="1451"/>
      <c r="L381" s="1451"/>
      <c r="M381" s="1451">
        <f t="shared" si="25"/>
        <v>0</v>
      </c>
      <c r="N381" s="1451">
        <f t="shared" si="20"/>
        <v>0</v>
      </c>
      <c r="O381" s="1452"/>
      <c r="P381" s="1383"/>
    </row>
    <row r="382" spans="1:16" ht="31" hidden="1" outlineLevel="1" x14ac:dyDescent="0.25">
      <c r="A382" s="1351">
        <f t="shared" si="29"/>
        <v>0</v>
      </c>
      <c r="B382" s="1355" t="str">
        <f t="shared" si="29"/>
        <v>3) Supply, Erection &amp; commissioning for WHRP Unit- A0 Automation Up-gradation at GTPS, Uran.</v>
      </c>
      <c r="C382" s="1455">
        <f t="shared" si="29"/>
        <v>0</v>
      </c>
      <c r="D382" s="1384" t="str">
        <f t="shared" si="29"/>
        <v>-</v>
      </c>
      <c r="E382" s="1450">
        <f t="shared" si="29"/>
        <v>0</v>
      </c>
      <c r="F382" s="1451">
        <f t="shared" si="27"/>
        <v>0</v>
      </c>
      <c r="G382" s="1451">
        <f t="shared" si="28"/>
        <v>0</v>
      </c>
      <c r="H382" s="1451">
        <f t="shared" si="18"/>
        <v>0</v>
      </c>
      <c r="I382" s="1449">
        <v>0</v>
      </c>
      <c r="J382" s="1449">
        <v>0</v>
      </c>
      <c r="K382" s="1451"/>
      <c r="L382" s="1451"/>
      <c r="M382" s="1451">
        <f t="shared" si="25"/>
        <v>0</v>
      </c>
      <c r="N382" s="1451">
        <f t="shared" si="20"/>
        <v>0</v>
      </c>
      <c r="O382" s="1452"/>
      <c r="P382" s="1383"/>
    </row>
    <row r="383" spans="1:16" ht="15.5" hidden="1" outlineLevel="1" x14ac:dyDescent="0.25">
      <c r="A383" s="1351">
        <f t="shared" si="29"/>
        <v>0</v>
      </c>
      <c r="B383" s="1355" t="str">
        <f t="shared" si="29"/>
        <v>4) Up-gradation of 120MW A0 Unit SEE system at GTPS, Uran. </v>
      </c>
      <c r="C383" s="1455">
        <f t="shared" si="29"/>
        <v>0</v>
      </c>
      <c r="D383" s="1384" t="str">
        <f t="shared" si="29"/>
        <v>-</v>
      </c>
      <c r="E383" s="1450">
        <f t="shared" si="29"/>
        <v>0</v>
      </c>
      <c r="F383" s="1451">
        <f t="shared" si="27"/>
        <v>0</v>
      </c>
      <c r="G383" s="1451">
        <f t="shared" si="28"/>
        <v>0</v>
      </c>
      <c r="H383" s="1451">
        <f t="shared" si="18"/>
        <v>0</v>
      </c>
      <c r="I383" s="1449">
        <v>0</v>
      </c>
      <c r="J383" s="1449">
        <v>0</v>
      </c>
      <c r="K383" s="1451"/>
      <c r="L383" s="1451"/>
      <c r="M383" s="1451">
        <f t="shared" si="25"/>
        <v>0</v>
      </c>
      <c r="N383" s="1451">
        <f t="shared" si="20"/>
        <v>0</v>
      </c>
      <c r="O383" s="1452"/>
      <c r="P383" s="1383"/>
    </row>
    <row r="384" spans="1:16" ht="46.5" hidden="1" outlineLevel="1" x14ac:dyDescent="0.25">
      <c r="A384" s="1351">
        <f t="shared" si="29"/>
        <v>6</v>
      </c>
      <c r="B384" s="1352" t="str">
        <f t="shared" si="29"/>
        <v>Procurement of Steam Turbine spares for A0 restoaration at GTPS, Uran. (Procurement of Stator, Rotor casing alongwith blades &amp; Bearing.)</v>
      </c>
      <c r="C384" s="1455">
        <f t="shared" si="29"/>
        <v>0</v>
      </c>
      <c r="D384" s="1384" t="str">
        <f t="shared" si="29"/>
        <v>-</v>
      </c>
      <c r="E384" s="1450">
        <f t="shared" si="29"/>
        <v>0</v>
      </c>
      <c r="F384" s="1451">
        <f t="shared" si="27"/>
        <v>0</v>
      </c>
      <c r="G384" s="1451">
        <f t="shared" si="28"/>
        <v>0</v>
      </c>
      <c r="H384" s="1451">
        <f t="shared" si="18"/>
        <v>0</v>
      </c>
      <c r="I384" s="1449">
        <v>0</v>
      </c>
      <c r="J384" s="1449">
        <v>0</v>
      </c>
      <c r="K384" s="1451"/>
      <c r="L384" s="1451"/>
      <c r="M384" s="1451">
        <f t="shared" si="25"/>
        <v>0</v>
      </c>
      <c r="N384" s="1451">
        <f t="shared" si="20"/>
        <v>0</v>
      </c>
      <c r="O384" s="1452"/>
      <c r="P384" s="1383"/>
    </row>
    <row r="385" spans="1:16" ht="31" hidden="1" outlineLevel="1" x14ac:dyDescent="0.25">
      <c r="A385" s="1351">
        <f t="shared" si="29"/>
        <v>7</v>
      </c>
      <c r="B385" s="1352" t="str">
        <f t="shared" si="29"/>
        <v>Procurement of various spares &amp; retrofitting of existing systems for reliability improvement of CCPP units at GTPS Uran</v>
      </c>
      <c r="C385" s="1455">
        <f t="shared" si="29"/>
        <v>0</v>
      </c>
      <c r="D385" s="1384" t="str">
        <f t="shared" si="29"/>
        <v>-</v>
      </c>
      <c r="E385" s="1450">
        <f t="shared" si="29"/>
        <v>0</v>
      </c>
      <c r="F385" s="1451">
        <f t="shared" si="27"/>
        <v>0</v>
      </c>
      <c r="G385" s="1451">
        <f t="shared" si="28"/>
        <v>0</v>
      </c>
      <c r="H385" s="1451">
        <f t="shared" si="18"/>
        <v>0</v>
      </c>
      <c r="I385" s="1449">
        <v>0</v>
      </c>
      <c r="J385" s="1449">
        <v>0</v>
      </c>
      <c r="K385" s="1451"/>
      <c r="L385" s="1451"/>
      <c r="M385" s="1451">
        <f t="shared" si="25"/>
        <v>0</v>
      </c>
      <c r="N385" s="1451">
        <f t="shared" si="20"/>
        <v>0</v>
      </c>
      <c r="O385" s="1452"/>
      <c r="P385" s="1383"/>
    </row>
    <row r="386" spans="1:16" ht="15.5" hidden="1" outlineLevel="1" x14ac:dyDescent="0.25">
      <c r="A386" s="1351">
        <f t="shared" si="29"/>
        <v>0</v>
      </c>
      <c r="B386" s="1355" t="str">
        <f t="shared" si="29"/>
        <v>1) Modification of HT LT Radiators of 4MW DG set.</v>
      </c>
      <c r="C386" s="1455">
        <f t="shared" si="29"/>
        <v>0</v>
      </c>
      <c r="D386" s="1384" t="str">
        <f t="shared" si="29"/>
        <v>-</v>
      </c>
      <c r="E386" s="1450">
        <f t="shared" si="29"/>
        <v>0</v>
      </c>
      <c r="F386" s="1451">
        <f t="shared" si="27"/>
        <v>0</v>
      </c>
      <c r="G386" s="1451">
        <f t="shared" si="28"/>
        <v>0</v>
      </c>
      <c r="H386" s="1451">
        <f t="shared" si="18"/>
        <v>0</v>
      </c>
      <c r="I386" s="1449">
        <v>0</v>
      </c>
      <c r="J386" s="1449">
        <v>0</v>
      </c>
      <c r="K386" s="1451"/>
      <c r="L386" s="1451"/>
      <c r="M386" s="1451">
        <f t="shared" si="25"/>
        <v>0</v>
      </c>
      <c r="N386" s="1451">
        <f t="shared" si="20"/>
        <v>0</v>
      </c>
      <c r="O386" s="1452"/>
      <c r="P386" s="1383"/>
    </row>
    <row r="387" spans="1:16" ht="15.5" hidden="1" outlineLevel="1" x14ac:dyDescent="0.25">
      <c r="A387" s="1351">
        <f t="shared" si="29"/>
        <v>0</v>
      </c>
      <c r="B387" s="1355" t="str">
        <f t="shared" si="29"/>
        <v>2) MODIFIED Air FILTERS FOR GT UNITS</v>
      </c>
      <c r="C387" s="1455">
        <f t="shared" si="29"/>
        <v>0</v>
      </c>
      <c r="D387" s="1384" t="str">
        <f t="shared" si="29"/>
        <v>-</v>
      </c>
      <c r="E387" s="1450">
        <f t="shared" si="29"/>
        <v>0</v>
      </c>
      <c r="F387" s="1451">
        <f t="shared" si="27"/>
        <v>0</v>
      </c>
      <c r="G387" s="1451">
        <f t="shared" si="28"/>
        <v>0</v>
      </c>
      <c r="H387" s="1451">
        <f t="shared" si="18"/>
        <v>0</v>
      </c>
      <c r="I387" s="1449">
        <v>0</v>
      </c>
      <c r="J387" s="1449">
        <v>0</v>
      </c>
      <c r="K387" s="1451"/>
      <c r="L387" s="1451"/>
      <c r="M387" s="1451">
        <f t="shared" si="25"/>
        <v>0</v>
      </c>
      <c r="N387" s="1451">
        <f t="shared" si="20"/>
        <v>0</v>
      </c>
      <c r="O387" s="1452"/>
      <c r="P387" s="1383"/>
    </row>
    <row r="388" spans="1:16" ht="15.5" hidden="1" outlineLevel="1" x14ac:dyDescent="0.25">
      <c r="A388" s="1351">
        <f t="shared" si="29"/>
        <v>0</v>
      </c>
      <c r="B388" s="1355" t="str">
        <f t="shared" si="29"/>
        <v>3) Procurement of Oil Separator (2 Nos.)</v>
      </c>
      <c r="C388" s="1455">
        <f t="shared" si="29"/>
        <v>0</v>
      </c>
      <c r="D388" s="1384" t="str">
        <f t="shared" si="29"/>
        <v>-</v>
      </c>
      <c r="E388" s="1450">
        <f t="shared" si="29"/>
        <v>0</v>
      </c>
      <c r="F388" s="1451">
        <f t="shared" si="27"/>
        <v>0</v>
      </c>
      <c r="G388" s="1451">
        <f t="shared" si="28"/>
        <v>0</v>
      </c>
      <c r="H388" s="1451">
        <f t="shared" si="18"/>
        <v>0</v>
      </c>
      <c r="I388" s="1449">
        <v>0</v>
      </c>
      <c r="J388" s="1449">
        <v>0</v>
      </c>
      <c r="K388" s="1451"/>
      <c r="L388" s="1451"/>
      <c r="M388" s="1451">
        <f t="shared" si="25"/>
        <v>0</v>
      </c>
      <c r="N388" s="1451">
        <f t="shared" si="20"/>
        <v>0</v>
      </c>
      <c r="O388" s="1452"/>
      <c r="P388" s="1383"/>
    </row>
    <row r="389" spans="1:16" ht="15.5" hidden="1" outlineLevel="1" x14ac:dyDescent="0.25">
      <c r="A389" s="1351">
        <f t="shared" si="29"/>
        <v>0</v>
      </c>
      <c r="B389" s="1355" t="str">
        <f t="shared" si="29"/>
        <v>4) CCR and Admin HVAC system replacement work</v>
      </c>
      <c r="C389" s="1455">
        <f t="shared" si="29"/>
        <v>0</v>
      </c>
      <c r="D389" s="1384" t="str">
        <f t="shared" si="29"/>
        <v>-</v>
      </c>
      <c r="E389" s="1450">
        <f t="shared" si="29"/>
        <v>0</v>
      </c>
      <c r="F389" s="1451">
        <f t="shared" si="27"/>
        <v>0</v>
      </c>
      <c r="G389" s="1451">
        <f t="shared" si="28"/>
        <v>0</v>
      </c>
      <c r="H389" s="1451">
        <f t="shared" si="18"/>
        <v>0</v>
      </c>
      <c r="I389" s="1449">
        <v>0</v>
      </c>
      <c r="J389" s="1449">
        <v>0</v>
      </c>
      <c r="K389" s="1451"/>
      <c r="L389" s="1451"/>
      <c r="M389" s="1451">
        <f t="shared" si="25"/>
        <v>0</v>
      </c>
      <c r="N389" s="1451">
        <f t="shared" si="20"/>
        <v>0</v>
      </c>
      <c r="O389" s="1452"/>
      <c r="P389" s="1383"/>
    </row>
    <row r="390" spans="1:16" ht="15.5" hidden="1" outlineLevel="1" x14ac:dyDescent="0.25">
      <c r="A390" s="1351">
        <f t="shared" si="29"/>
        <v>0</v>
      </c>
      <c r="B390" s="1355" t="str">
        <f t="shared" si="29"/>
        <v>5) ACW  pumps and Pipeline procurement and replacement</v>
      </c>
      <c r="C390" s="1455">
        <f t="shared" si="29"/>
        <v>0</v>
      </c>
      <c r="D390" s="1384" t="str">
        <f t="shared" si="29"/>
        <v>-</v>
      </c>
      <c r="E390" s="1450">
        <f t="shared" si="29"/>
        <v>0</v>
      </c>
      <c r="F390" s="1451">
        <f t="shared" si="27"/>
        <v>0</v>
      </c>
      <c r="G390" s="1451">
        <f t="shared" si="28"/>
        <v>0</v>
      </c>
      <c r="H390" s="1451">
        <f t="shared" si="18"/>
        <v>0</v>
      </c>
      <c r="I390" s="1449">
        <v>0</v>
      </c>
      <c r="J390" s="1449">
        <v>0</v>
      </c>
      <c r="K390" s="1451"/>
      <c r="L390" s="1451"/>
      <c r="M390" s="1451">
        <f t="shared" si="25"/>
        <v>0</v>
      </c>
      <c r="N390" s="1451">
        <f t="shared" si="20"/>
        <v>0</v>
      </c>
      <c r="O390" s="1452"/>
      <c r="P390" s="1383"/>
    </row>
    <row r="391" spans="1:16" ht="31" hidden="1" outlineLevel="1" x14ac:dyDescent="0.25">
      <c r="A391" s="1351">
        <f t="shared" si="29"/>
        <v>0</v>
      </c>
      <c r="B391" s="1355" t="str">
        <f t="shared" si="29"/>
        <v>6) Procurement and Replacement work of corroded cooling water line, Firefighting pipeline in the plant.</v>
      </c>
      <c r="C391" s="1455">
        <f t="shared" si="29"/>
        <v>0</v>
      </c>
      <c r="D391" s="1384" t="str">
        <f t="shared" si="29"/>
        <v>-</v>
      </c>
      <c r="E391" s="1450">
        <f t="shared" si="29"/>
        <v>0</v>
      </c>
      <c r="F391" s="1451">
        <f t="shared" si="27"/>
        <v>0</v>
      </c>
      <c r="G391" s="1451">
        <f t="shared" si="28"/>
        <v>0</v>
      </c>
      <c r="H391" s="1451">
        <f t="shared" si="18"/>
        <v>0</v>
      </c>
      <c r="I391" s="1449">
        <v>0</v>
      </c>
      <c r="J391" s="1449">
        <v>0</v>
      </c>
      <c r="K391" s="1451"/>
      <c r="L391" s="1451"/>
      <c r="M391" s="1451">
        <f t="shared" si="25"/>
        <v>0</v>
      </c>
      <c r="N391" s="1451">
        <f t="shared" si="20"/>
        <v>0</v>
      </c>
      <c r="O391" s="1452"/>
      <c r="P391" s="1383"/>
    </row>
    <row r="392" spans="1:16" ht="15.5" hidden="1" outlineLevel="1" x14ac:dyDescent="0.25">
      <c r="A392" s="1351">
        <f t="shared" ref="A392:E407" si="30">A106</f>
        <v>0</v>
      </c>
      <c r="B392" s="1355" t="str">
        <f t="shared" si="30"/>
        <v xml:space="preserve">7) Fixed Fire fighting installation at Gas skid near MM Section </v>
      </c>
      <c r="C392" s="1455">
        <f t="shared" si="30"/>
        <v>0</v>
      </c>
      <c r="D392" s="1384" t="str">
        <f t="shared" si="30"/>
        <v>-</v>
      </c>
      <c r="E392" s="1450">
        <f t="shared" si="30"/>
        <v>0</v>
      </c>
      <c r="F392" s="1451">
        <f t="shared" si="27"/>
        <v>0</v>
      </c>
      <c r="G392" s="1451">
        <f t="shared" si="28"/>
        <v>0</v>
      </c>
      <c r="H392" s="1451">
        <f t="shared" si="18"/>
        <v>0</v>
      </c>
      <c r="I392" s="1449">
        <v>0</v>
      </c>
      <c r="J392" s="1449">
        <v>0</v>
      </c>
      <c r="K392" s="1451"/>
      <c r="L392" s="1451"/>
      <c r="M392" s="1451">
        <f t="shared" si="25"/>
        <v>0</v>
      </c>
      <c r="N392" s="1451">
        <f t="shared" si="20"/>
        <v>0</v>
      </c>
      <c r="O392" s="1452"/>
      <c r="P392" s="1383"/>
    </row>
    <row r="393" spans="1:16" ht="31" hidden="1" outlineLevel="1" x14ac:dyDescent="0.25">
      <c r="A393" s="1351">
        <f t="shared" si="30"/>
        <v>0</v>
      </c>
      <c r="B393" s="1355" t="str">
        <f t="shared" si="30"/>
        <v>8) Fixed Fire fighting installation  at Gas skid  near Unit -5 A1 Boiler</v>
      </c>
      <c r="C393" s="1455">
        <f t="shared" si="30"/>
        <v>0</v>
      </c>
      <c r="D393" s="1384" t="str">
        <f t="shared" si="30"/>
        <v>-</v>
      </c>
      <c r="E393" s="1450">
        <f t="shared" si="30"/>
        <v>0</v>
      </c>
      <c r="F393" s="1451">
        <f t="shared" si="27"/>
        <v>0</v>
      </c>
      <c r="G393" s="1451">
        <f t="shared" si="28"/>
        <v>0</v>
      </c>
      <c r="H393" s="1451">
        <f t="shared" si="18"/>
        <v>0</v>
      </c>
      <c r="I393" s="1449">
        <v>0</v>
      </c>
      <c r="J393" s="1449">
        <v>0</v>
      </c>
      <c r="K393" s="1451"/>
      <c r="L393" s="1451"/>
      <c r="M393" s="1451">
        <f t="shared" si="25"/>
        <v>0</v>
      </c>
      <c r="N393" s="1451">
        <f t="shared" si="20"/>
        <v>0</v>
      </c>
      <c r="O393" s="1452"/>
      <c r="P393" s="1383"/>
    </row>
    <row r="394" spans="1:16" ht="31" hidden="1" outlineLevel="1" x14ac:dyDescent="0.25">
      <c r="A394" s="1351">
        <f t="shared" si="30"/>
        <v>0</v>
      </c>
      <c r="B394" s="1355" t="str">
        <f t="shared" si="30"/>
        <v xml:space="preserve">9) Replacment of CO2 flooding system with advance system at Unit-5,6,7,8 </v>
      </c>
      <c r="C394" s="1455">
        <f t="shared" si="30"/>
        <v>0</v>
      </c>
      <c r="D394" s="1384" t="str">
        <f t="shared" si="30"/>
        <v>-</v>
      </c>
      <c r="E394" s="1450">
        <f t="shared" si="30"/>
        <v>0</v>
      </c>
      <c r="F394" s="1451">
        <f t="shared" si="27"/>
        <v>0</v>
      </c>
      <c r="G394" s="1451">
        <f t="shared" si="28"/>
        <v>0</v>
      </c>
      <c r="H394" s="1451">
        <f t="shared" si="18"/>
        <v>0</v>
      </c>
      <c r="I394" s="1449">
        <v>0</v>
      </c>
      <c r="J394" s="1449">
        <v>0</v>
      </c>
      <c r="K394" s="1451"/>
      <c r="L394" s="1451"/>
      <c r="M394" s="1451">
        <f t="shared" si="25"/>
        <v>0</v>
      </c>
      <c r="N394" s="1451">
        <f t="shared" si="20"/>
        <v>0</v>
      </c>
      <c r="O394" s="1452"/>
      <c r="P394" s="1383"/>
    </row>
    <row r="395" spans="1:16" ht="15.5" hidden="1" outlineLevel="1" x14ac:dyDescent="0.25">
      <c r="A395" s="1351">
        <f t="shared" si="30"/>
        <v>0</v>
      </c>
      <c r="B395" s="1355" t="str">
        <f t="shared" si="30"/>
        <v>10) Stage II EOP motor</v>
      </c>
      <c r="C395" s="1455">
        <f t="shared" si="30"/>
        <v>0</v>
      </c>
      <c r="D395" s="1384" t="str">
        <f t="shared" si="30"/>
        <v>-</v>
      </c>
      <c r="E395" s="1450">
        <f t="shared" si="30"/>
        <v>0</v>
      </c>
      <c r="F395" s="1451">
        <f t="shared" si="27"/>
        <v>0</v>
      </c>
      <c r="G395" s="1451">
        <f t="shared" si="28"/>
        <v>0</v>
      </c>
      <c r="H395" s="1451">
        <f t="shared" si="18"/>
        <v>0</v>
      </c>
      <c r="I395" s="1449">
        <v>0</v>
      </c>
      <c r="J395" s="1449">
        <v>0</v>
      </c>
      <c r="K395" s="1451"/>
      <c r="L395" s="1451"/>
      <c r="M395" s="1451">
        <f t="shared" si="25"/>
        <v>0</v>
      </c>
      <c r="N395" s="1451">
        <f t="shared" si="20"/>
        <v>0</v>
      </c>
      <c r="O395" s="1452"/>
      <c r="P395" s="1383"/>
    </row>
    <row r="396" spans="1:16" ht="15.5" hidden="1" outlineLevel="1" x14ac:dyDescent="0.25">
      <c r="A396" s="1351">
        <f t="shared" si="30"/>
        <v>0</v>
      </c>
      <c r="B396" s="1355" t="str">
        <f t="shared" si="30"/>
        <v>11) Evacuation pump motor</v>
      </c>
      <c r="C396" s="1455">
        <f t="shared" si="30"/>
        <v>0</v>
      </c>
      <c r="D396" s="1384" t="str">
        <f t="shared" si="30"/>
        <v>-</v>
      </c>
      <c r="E396" s="1450">
        <f t="shared" si="30"/>
        <v>0</v>
      </c>
      <c r="F396" s="1451">
        <f t="shared" si="27"/>
        <v>0</v>
      </c>
      <c r="G396" s="1451">
        <f t="shared" si="28"/>
        <v>0</v>
      </c>
      <c r="H396" s="1451">
        <f t="shared" si="18"/>
        <v>0</v>
      </c>
      <c r="I396" s="1449">
        <v>0</v>
      </c>
      <c r="J396" s="1449">
        <v>0</v>
      </c>
      <c r="K396" s="1451"/>
      <c r="L396" s="1451"/>
      <c r="M396" s="1451">
        <f t="shared" si="25"/>
        <v>0</v>
      </c>
      <c r="N396" s="1451">
        <f t="shared" si="20"/>
        <v>0</v>
      </c>
      <c r="O396" s="1452"/>
      <c r="P396" s="1383"/>
    </row>
    <row r="397" spans="1:16" ht="15.5" hidden="1" outlineLevel="1" x14ac:dyDescent="0.25">
      <c r="A397" s="1351">
        <f t="shared" si="30"/>
        <v>0</v>
      </c>
      <c r="B397" s="1355" t="str">
        <f t="shared" si="30"/>
        <v>12) St III Boiler Hydac Pump motor</v>
      </c>
      <c r="C397" s="1455">
        <f t="shared" si="30"/>
        <v>0</v>
      </c>
      <c r="D397" s="1384" t="str">
        <f t="shared" si="30"/>
        <v>-</v>
      </c>
      <c r="E397" s="1450">
        <f t="shared" si="30"/>
        <v>0</v>
      </c>
      <c r="F397" s="1451">
        <f t="shared" si="27"/>
        <v>0</v>
      </c>
      <c r="G397" s="1451">
        <f t="shared" si="28"/>
        <v>0</v>
      </c>
      <c r="H397" s="1451">
        <f t="shared" si="18"/>
        <v>0</v>
      </c>
      <c r="I397" s="1449">
        <v>0</v>
      </c>
      <c r="J397" s="1449">
        <v>0</v>
      </c>
      <c r="K397" s="1451"/>
      <c r="L397" s="1451"/>
      <c r="M397" s="1451">
        <f t="shared" si="25"/>
        <v>0</v>
      </c>
      <c r="N397" s="1451">
        <f t="shared" si="20"/>
        <v>0</v>
      </c>
      <c r="O397" s="1452"/>
      <c r="P397" s="1383"/>
    </row>
    <row r="398" spans="1:16" ht="15.5" hidden="1" outlineLevel="1" x14ac:dyDescent="0.25">
      <c r="A398" s="1351">
        <f t="shared" si="30"/>
        <v>0</v>
      </c>
      <c r="B398" s="1355" t="str">
        <f t="shared" si="30"/>
        <v>13) LT BREAKER ST II (1600) AMP</v>
      </c>
      <c r="C398" s="1455">
        <f t="shared" si="30"/>
        <v>0</v>
      </c>
      <c r="D398" s="1384" t="str">
        <f t="shared" si="30"/>
        <v>-</v>
      </c>
      <c r="E398" s="1450">
        <f t="shared" si="30"/>
        <v>0</v>
      </c>
      <c r="F398" s="1451">
        <f t="shared" si="27"/>
        <v>0</v>
      </c>
      <c r="G398" s="1451">
        <f t="shared" si="28"/>
        <v>0</v>
      </c>
      <c r="H398" s="1451">
        <f t="shared" si="18"/>
        <v>0</v>
      </c>
      <c r="I398" s="1449">
        <v>0</v>
      </c>
      <c r="J398" s="1449">
        <v>0</v>
      </c>
      <c r="K398" s="1451"/>
      <c r="L398" s="1451"/>
      <c r="M398" s="1451">
        <f t="shared" si="25"/>
        <v>0</v>
      </c>
      <c r="N398" s="1451">
        <f t="shared" si="20"/>
        <v>0</v>
      </c>
      <c r="O398" s="1452"/>
      <c r="P398" s="1383"/>
    </row>
    <row r="399" spans="1:16" ht="15.5" hidden="1" outlineLevel="1" x14ac:dyDescent="0.25">
      <c r="A399" s="1351">
        <f t="shared" si="30"/>
        <v>0</v>
      </c>
      <c r="B399" s="1355" t="str">
        <f t="shared" si="30"/>
        <v>14) LT BREAKER ST III and WTP  (3200) AMP</v>
      </c>
      <c r="C399" s="1455">
        <f t="shared" si="30"/>
        <v>0</v>
      </c>
      <c r="D399" s="1384" t="str">
        <f t="shared" si="30"/>
        <v>-</v>
      </c>
      <c r="E399" s="1450">
        <f t="shared" si="30"/>
        <v>0</v>
      </c>
      <c r="F399" s="1451">
        <f t="shared" si="27"/>
        <v>0</v>
      </c>
      <c r="G399" s="1451">
        <f t="shared" si="28"/>
        <v>0</v>
      </c>
      <c r="H399" s="1451">
        <f t="shared" si="18"/>
        <v>0</v>
      </c>
      <c r="I399" s="1449">
        <v>0</v>
      </c>
      <c r="J399" s="1449">
        <v>0</v>
      </c>
      <c r="K399" s="1451"/>
      <c r="L399" s="1451"/>
      <c r="M399" s="1451">
        <f t="shared" si="25"/>
        <v>0</v>
      </c>
      <c r="N399" s="1451">
        <f t="shared" si="20"/>
        <v>0</v>
      </c>
      <c r="O399" s="1452"/>
      <c r="P399" s="1383"/>
    </row>
    <row r="400" spans="1:16" ht="15.5" hidden="1" outlineLevel="1" x14ac:dyDescent="0.25">
      <c r="A400" s="1351">
        <f t="shared" si="30"/>
        <v>0</v>
      </c>
      <c r="B400" s="1355" t="str">
        <f t="shared" si="30"/>
        <v>15) Battery replacement</v>
      </c>
      <c r="C400" s="1455">
        <f t="shared" si="30"/>
        <v>0</v>
      </c>
      <c r="D400" s="1384" t="str">
        <f t="shared" si="30"/>
        <v>-</v>
      </c>
      <c r="E400" s="1450">
        <f t="shared" si="30"/>
        <v>0</v>
      </c>
      <c r="F400" s="1451">
        <f t="shared" si="27"/>
        <v>0</v>
      </c>
      <c r="G400" s="1451">
        <f t="shared" si="28"/>
        <v>0</v>
      </c>
      <c r="H400" s="1451">
        <f t="shared" si="18"/>
        <v>0</v>
      </c>
      <c r="I400" s="1449">
        <v>0</v>
      </c>
      <c r="J400" s="1449">
        <v>0</v>
      </c>
      <c r="K400" s="1451"/>
      <c r="L400" s="1451"/>
      <c r="M400" s="1451">
        <f t="shared" si="25"/>
        <v>0</v>
      </c>
      <c r="N400" s="1451">
        <f t="shared" si="20"/>
        <v>0</v>
      </c>
      <c r="O400" s="1452"/>
      <c r="P400" s="1383"/>
    </row>
    <row r="401" spans="1:16" ht="15.5" hidden="1" outlineLevel="1" x14ac:dyDescent="0.25">
      <c r="A401" s="1351">
        <f t="shared" si="30"/>
        <v>0</v>
      </c>
      <c r="B401" s="1355" t="str">
        <f t="shared" si="30"/>
        <v>16) Rennovation of AC plant piping</v>
      </c>
      <c r="C401" s="1455">
        <f t="shared" si="30"/>
        <v>0</v>
      </c>
      <c r="D401" s="1384" t="str">
        <f t="shared" si="30"/>
        <v>-</v>
      </c>
      <c r="E401" s="1450">
        <f t="shared" si="30"/>
        <v>0</v>
      </c>
      <c r="F401" s="1451">
        <f t="shared" si="27"/>
        <v>0</v>
      </c>
      <c r="G401" s="1451">
        <f t="shared" si="28"/>
        <v>0</v>
      </c>
      <c r="H401" s="1451">
        <f t="shared" si="18"/>
        <v>0</v>
      </c>
      <c r="I401" s="1449">
        <v>0</v>
      </c>
      <c r="J401" s="1449">
        <v>0</v>
      </c>
      <c r="K401" s="1451"/>
      <c r="L401" s="1451"/>
      <c r="M401" s="1451">
        <f t="shared" si="25"/>
        <v>0</v>
      </c>
      <c r="N401" s="1451">
        <f t="shared" si="20"/>
        <v>0</v>
      </c>
      <c r="O401" s="1452"/>
      <c r="P401" s="1383"/>
    </row>
    <row r="402" spans="1:16" ht="46.5" hidden="1" outlineLevel="1" x14ac:dyDescent="0.25">
      <c r="A402" s="1351">
        <f t="shared" si="30"/>
        <v>0</v>
      </c>
      <c r="B402" s="1355" t="str">
        <f t="shared" si="30"/>
        <v xml:space="preserve">17) Up gradation Of Old Generator Protection System with Advance Series Microprocessor based System for GT  at GTPS Uran                       </v>
      </c>
      <c r="C402" s="1455">
        <f t="shared" si="30"/>
        <v>0</v>
      </c>
      <c r="D402" s="1384" t="str">
        <f t="shared" si="30"/>
        <v>-</v>
      </c>
      <c r="E402" s="1450">
        <f t="shared" si="30"/>
        <v>0</v>
      </c>
      <c r="F402" s="1451">
        <f t="shared" si="27"/>
        <v>0</v>
      </c>
      <c r="G402" s="1451">
        <f t="shared" si="28"/>
        <v>0</v>
      </c>
      <c r="H402" s="1451">
        <f t="shared" si="18"/>
        <v>0</v>
      </c>
      <c r="I402" s="1449">
        <v>0</v>
      </c>
      <c r="J402" s="1449">
        <v>0</v>
      </c>
      <c r="K402" s="1451"/>
      <c r="L402" s="1451"/>
      <c r="M402" s="1451">
        <f t="shared" si="25"/>
        <v>0</v>
      </c>
      <c r="N402" s="1451">
        <f t="shared" si="20"/>
        <v>0</v>
      </c>
      <c r="O402" s="1452"/>
      <c r="P402" s="1383"/>
    </row>
    <row r="403" spans="1:16" ht="31" hidden="1" outlineLevel="1" x14ac:dyDescent="0.25">
      <c r="A403" s="1351">
        <f t="shared" si="30"/>
        <v>0</v>
      </c>
      <c r="B403" s="1355" t="str">
        <f t="shared" si="30"/>
        <v>18) Supply, Installation and commissioning of battery chargers at Stage-II at GTPS,Uran.</v>
      </c>
      <c r="C403" s="1455">
        <f t="shared" si="30"/>
        <v>0</v>
      </c>
      <c r="D403" s="1384" t="str">
        <f t="shared" si="30"/>
        <v>-</v>
      </c>
      <c r="E403" s="1450">
        <f t="shared" si="30"/>
        <v>0</v>
      </c>
      <c r="F403" s="1451">
        <f t="shared" si="27"/>
        <v>0</v>
      </c>
      <c r="G403" s="1451">
        <f t="shared" si="28"/>
        <v>0</v>
      </c>
      <c r="H403" s="1451">
        <f t="shared" si="18"/>
        <v>0</v>
      </c>
      <c r="I403" s="1449">
        <v>0</v>
      </c>
      <c r="J403" s="1449">
        <v>0</v>
      </c>
      <c r="K403" s="1451"/>
      <c r="L403" s="1451"/>
      <c r="M403" s="1451">
        <f t="shared" si="25"/>
        <v>0</v>
      </c>
      <c r="N403" s="1451">
        <f t="shared" si="20"/>
        <v>0</v>
      </c>
      <c r="O403" s="1452"/>
      <c r="P403" s="1383"/>
    </row>
    <row r="404" spans="1:16" ht="46.5" hidden="1" outlineLevel="1" x14ac:dyDescent="0.25">
      <c r="A404" s="1351">
        <f t="shared" si="30"/>
        <v>0</v>
      </c>
      <c r="B404" s="1355" t="str">
        <f t="shared" si="30"/>
        <v>19) Procurement of on-line  dissolve oxygen, pH &amp; conductivity measurement with transmitter for boiler and steam turbine at GTPS Uran</v>
      </c>
      <c r="C404" s="1455">
        <f t="shared" si="30"/>
        <v>0</v>
      </c>
      <c r="D404" s="1384" t="str">
        <f t="shared" si="30"/>
        <v>-</v>
      </c>
      <c r="E404" s="1450">
        <f t="shared" si="30"/>
        <v>0</v>
      </c>
      <c r="F404" s="1451">
        <f t="shared" si="27"/>
        <v>0</v>
      </c>
      <c r="G404" s="1451">
        <f t="shared" si="28"/>
        <v>0</v>
      </c>
      <c r="H404" s="1451">
        <f t="shared" si="18"/>
        <v>0</v>
      </c>
      <c r="I404" s="1449">
        <v>0</v>
      </c>
      <c r="J404" s="1449">
        <v>0</v>
      </c>
      <c r="K404" s="1451"/>
      <c r="L404" s="1451"/>
      <c r="M404" s="1451">
        <f t="shared" si="25"/>
        <v>0</v>
      </c>
      <c r="N404" s="1451">
        <f t="shared" si="20"/>
        <v>0</v>
      </c>
      <c r="O404" s="1452"/>
      <c r="P404" s="1383"/>
    </row>
    <row r="405" spans="1:16" ht="31" hidden="1" outlineLevel="1" x14ac:dyDescent="0.25">
      <c r="A405" s="1351">
        <f t="shared" si="30"/>
        <v>0</v>
      </c>
      <c r="B405" s="1355" t="str">
        <f t="shared" si="30"/>
        <v>20) Procurement of Optical Gas Leak imaging Camera for gas leak detection at GTPS,Uran.</v>
      </c>
      <c r="C405" s="1455">
        <f t="shared" si="30"/>
        <v>0</v>
      </c>
      <c r="D405" s="1384" t="str">
        <f t="shared" si="30"/>
        <v>-</v>
      </c>
      <c r="E405" s="1450">
        <f t="shared" si="30"/>
        <v>0</v>
      </c>
      <c r="F405" s="1451">
        <f t="shared" si="27"/>
        <v>0</v>
      </c>
      <c r="G405" s="1451">
        <f t="shared" si="28"/>
        <v>0</v>
      </c>
      <c r="H405" s="1451">
        <f t="shared" si="18"/>
        <v>0</v>
      </c>
      <c r="I405" s="1449">
        <v>0</v>
      </c>
      <c r="J405" s="1449">
        <v>0</v>
      </c>
      <c r="K405" s="1451"/>
      <c r="L405" s="1451"/>
      <c r="M405" s="1451">
        <f t="shared" si="25"/>
        <v>0</v>
      </c>
      <c r="N405" s="1451">
        <f t="shared" si="20"/>
        <v>0</v>
      </c>
      <c r="O405" s="1452"/>
      <c r="P405" s="1383"/>
    </row>
    <row r="406" spans="1:16" ht="31" hidden="1" outlineLevel="1" x14ac:dyDescent="0.25">
      <c r="A406" s="1351">
        <f t="shared" si="30"/>
        <v>0</v>
      </c>
      <c r="B406" s="1355" t="str">
        <f t="shared" si="30"/>
        <v>21) Procurement of HP and LP bypass control valve actuator and HP bypass spray control valve actuator at GTPS uran (3 No)</v>
      </c>
      <c r="C406" s="1455">
        <f t="shared" si="30"/>
        <v>0</v>
      </c>
      <c r="D406" s="1384" t="str">
        <f t="shared" si="30"/>
        <v>-</v>
      </c>
      <c r="E406" s="1450">
        <f t="shared" si="30"/>
        <v>0</v>
      </c>
      <c r="F406" s="1451">
        <f t="shared" si="27"/>
        <v>0</v>
      </c>
      <c r="G406" s="1451">
        <f t="shared" si="28"/>
        <v>0</v>
      </c>
      <c r="H406" s="1451">
        <f t="shared" si="18"/>
        <v>0</v>
      </c>
      <c r="I406" s="1449">
        <v>0</v>
      </c>
      <c r="J406" s="1449">
        <v>0</v>
      </c>
      <c r="K406" s="1451"/>
      <c r="L406" s="1451"/>
      <c r="M406" s="1451">
        <f t="shared" si="25"/>
        <v>0</v>
      </c>
      <c r="N406" s="1451">
        <f t="shared" si="20"/>
        <v>0</v>
      </c>
      <c r="O406" s="1452"/>
      <c r="P406" s="1383"/>
    </row>
    <row r="407" spans="1:16" ht="15.5" hidden="1" outlineLevel="1" x14ac:dyDescent="0.25">
      <c r="A407" s="1351">
        <f t="shared" si="30"/>
        <v>0</v>
      </c>
      <c r="B407" s="1355" t="str">
        <f t="shared" si="30"/>
        <v>22) New SCADA system for WTP operation at GTPS Uran</v>
      </c>
      <c r="C407" s="1455">
        <f t="shared" si="30"/>
        <v>0</v>
      </c>
      <c r="D407" s="1384" t="str">
        <f t="shared" si="30"/>
        <v>-</v>
      </c>
      <c r="E407" s="1450">
        <f t="shared" si="30"/>
        <v>0</v>
      </c>
      <c r="F407" s="1451">
        <f t="shared" si="27"/>
        <v>0</v>
      </c>
      <c r="G407" s="1451">
        <f t="shared" si="28"/>
        <v>0</v>
      </c>
      <c r="H407" s="1451">
        <f t="shared" si="18"/>
        <v>0</v>
      </c>
      <c r="I407" s="1449">
        <v>0</v>
      </c>
      <c r="J407" s="1449">
        <v>0</v>
      </c>
      <c r="K407" s="1451"/>
      <c r="L407" s="1451"/>
      <c r="M407" s="1451">
        <f t="shared" si="25"/>
        <v>0</v>
      </c>
      <c r="N407" s="1451">
        <f t="shared" si="20"/>
        <v>0</v>
      </c>
      <c r="O407" s="1452"/>
      <c r="P407" s="1383"/>
    </row>
    <row r="408" spans="1:16" ht="77.5" hidden="1" outlineLevel="1" x14ac:dyDescent="0.25">
      <c r="A408" s="1351">
        <f t="shared" ref="A408:E423" si="31">A122</f>
        <v>0</v>
      </c>
      <c r="B408" s="1355" t="str">
        <f t="shared" si="31"/>
        <v>23) Replacement of existing field instruments of WTP ( level transmitters, level switches, pH meter with sensor, flow meters and Transmittres,conductivity meter with sensors, dissolve oxygen meter with sensors, pressure gauges, pneumatic valves with feedback) at GTPS Uran</v>
      </c>
      <c r="C408" s="1455">
        <f t="shared" si="31"/>
        <v>0</v>
      </c>
      <c r="D408" s="1384" t="str">
        <f t="shared" si="31"/>
        <v>-</v>
      </c>
      <c r="E408" s="1450">
        <f t="shared" si="31"/>
        <v>0</v>
      </c>
      <c r="F408" s="1451">
        <f t="shared" si="27"/>
        <v>0</v>
      </c>
      <c r="G408" s="1451">
        <f t="shared" si="28"/>
        <v>0</v>
      </c>
      <c r="H408" s="1451">
        <f t="shared" si="18"/>
        <v>0</v>
      </c>
      <c r="I408" s="1449">
        <v>0</v>
      </c>
      <c r="J408" s="1449">
        <v>0</v>
      </c>
      <c r="K408" s="1451"/>
      <c r="L408" s="1451"/>
      <c r="M408" s="1451">
        <f t="shared" si="25"/>
        <v>0</v>
      </c>
      <c r="N408" s="1451">
        <f t="shared" si="20"/>
        <v>0</v>
      </c>
      <c r="O408" s="1452"/>
      <c r="P408" s="1383"/>
    </row>
    <row r="409" spans="1:16" ht="31" hidden="1" outlineLevel="1" x14ac:dyDescent="0.25">
      <c r="A409" s="1356">
        <f t="shared" si="31"/>
        <v>8</v>
      </c>
      <c r="B409" s="1352" t="str">
        <f t="shared" si="31"/>
        <v>DPR-1 DPR for Condenser Vacuum imrovement  by procurement and erection/Upgradation of ACC pannels of A0 Unit</v>
      </c>
      <c r="C409" s="1455">
        <f t="shared" si="31"/>
        <v>0</v>
      </c>
      <c r="D409" s="1384" t="str">
        <f t="shared" si="31"/>
        <v>-</v>
      </c>
      <c r="E409" s="1450">
        <f t="shared" si="31"/>
        <v>0</v>
      </c>
      <c r="F409" s="1451">
        <f t="shared" si="27"/>
        <v>0</v>
      </c>
      <c r="G409" s="1451">
        <f t="shared" si="28"/>
        <v>0</v>
      </c>
      <c r="H409" s="1451">
        <f t="shared" si="18"/>
        <v>0</v>
      </c>
      <c r="I409" s="1449">
        <v>0</v>
      </c>
      <c r="J409" s="1449">
        <v>0</v>
      </c>
      <c r="K409" s="1451"/>
      <c r="L409" s="1451"/>
      <c r="M409" s="1451">
        <f t="shared" si="25"/>
        <v>0</v>
      </c>
      <c r="N409" s="1451">
        <f t="shared" si="20"/>
        <v>0</v>
      </c>
      <c r="O409" s="1452"/>
      <c r="P409" s="1383"/>
    </row>
    <row r="410" spans="1:16" ht="31" hidden="1" outlineLevel="1" x14ac:dyDescent="0.25">
      <c r="A410" s="1365">
        <f t="shared" si="31"/>
        <v>9</v>
      </c>
      <c r="B410" s="1352" t="str">
        <f t="shared" si="31"/>
        <v xml:space="preserve"> Supply and erection of ACC Pannels/ Upgradation (A0 ACC Pannels)</v>
      </c>
      <c r="C410" s="1455">
        <f t="shared" si="31"/>
        <v>0</v>
      </c>
      <c r="D410" s="1384" t="str">
        <f t="shared" si="31"/>
        <v>-</v>
      </c>
      <c r="E410" s="1450">
        <f t="shared" si="31"/>
        <v>0</v>
      </c>
      <c r="F410" s="1451">
        <f t="shared" si="27"/>
        <v>0</v>
      </c>
      <c r="G410" s="1451">
        <f t="shared" si="28"/>
        <v>0</v>
      </c>
      <c r="H410" s="1451">
        <f t="shared" si="18"/>
        <v>0</v>
      </c>
      <c r="I410" s="1449">
        <v>0</v>
      </c>
      <c r="J410" s="1449">
        <v>0</v>
      </c>
      <c r="K410" s="1451"/>
      <c r="L410" s="1451"/>
      <c r="M410" s="1451">
        <f t="shared" ref="M410:M473" si="32">SUM(J410:L410)</f>
        <v>0</v>
      </c>
      <c r="N410" s="1451">
        <f t="shared" si="20"/>
        <v>0</v>
      </c>
      <c r="O410" s="1452"/>
      <c r="P410" s="1383"/>
    </row>
    <row r="411" spans="1:16" ht="15.5" hidden="1" outlineLevel="1" x14ac:dyDescent="0.25">
      <c r="A411" s="1365">
        <f t="shared" si="31"/>
        <v>10</v>
      </c>
      <c r="B411" s="1352" t="str">
        <f t="shared" si="31"/>
        <v>DPR for Replacement of HP and LP cycle valves of Boilers.</v>
      </c>
      <c r="C411" s="1455">
        <f t="shared" si="31"/>
        <v>0</v>
      </c>
      <c r="D411" s="1384" t="str">
        <f t="shared" si="31"/>
        <v>-</v>
      </c>
      <c r="E411" s="1450">
        <f t="shared" si="31"/>
        <v>0</v>
      </c>
      <c r="F411" s="1451">
        <f t="shared" si="27"/>
        <v>0</v>
      </c>
      <c r="G411" s="1451">
        <f t="shared" si="28"/>
        <v>0</v>
      </c>
      <c r="H411" s="1451">
        <f t="shared" si="18"/>
        <v>0</v>
      </c>
      <c r="I411" s="1449">
        <v>0</v>
      </c>
      <c r="J411" s="1449">
        <v>0</v>
      </c>
      <c r="K411" s="1451"/>
      <c r="L411" s="1451"/>
      <c r="M411" s="1451">
        <f t="shared" si="32"/>
        <v>0</v>
      </c>
      <c r="N411" s="1451">
        <f t="shared" si="20"/>
        <v>0</v>
      </c>
      <c r="O411" s="1452"/>
      <c r="P411" s="1383"/>
    </row>
    <row r="412" spans="1:16" ht="31" hidden="1" outlineLevel="1" x14ac:dyDescent="0.25">
      <c r="A412" s="1365">
        <f t="shared" si="31"/>
        <v>0</v>
      </c>
      <c r="B412" s="1355" t="str">
        <f t="shared" si="31"/>
        <v xml:space="preserve"> Supply of all valves of Boiler HP feed station valves, overflow valves, MIV valve, shutoff valve (A1,A2,B1,B2 Boilers)</v>
      </c>
      <c r="C412" s="1455">
        <f t="shared" si="31"/>
        <v>0</v>
      </c>
      <c r="D412" s="1384" t="str">
        <f t="shared" si="31"/>
        <v>-</v>
      </c>
      <c r="E412" s="1450">
        <f t="shared" si="31"/>
        <v>0</v>
      </c>
      <c r="F412" s="1451">
        <f t="shared" si="27"/>
        <v>0</v>
      </c>
      <c r="G412" s="1451">
        <f t="shared" si="28"/>
        <v>0</v>
      </c>
      <c r="H412" s="1451">
        <f t="shared" si="18"/>
        <v>0</v>
      </c>
      <c r="I412" s="1449">
        <v>0</v>
      </c>
      <c r="J412" s="1449">
        <v>0</v>
      </c>
      <c r="K412" s="1451"/>
      <c r="L412" s="1451"/>
      <c r="M412" s="1451">
        <f t="shared" si="32"/>
        <v>0</v>
      </c>
      <c r="N412" s="1451">
        <f t="shared" si="20"/>
        <v>0</v>
      </c>
      <c r="O412" s="1452"/>
      <c r="P412" s="1383"/>
    </row>
    <row r="413" spans="1:16" ht="31" hidden="1" outlineLevel="1" x14ac:dyDescent="0.25">
      <c r="A413" s="1365">
        <f t="shared" si="31"/>
        <v>0</v>
      </c>
      <c r="B413" s="1355" t="str">
        <f t="shared" si="31"/>
        <v xml:space="preserve"> Supply all valves of Boiler LP feed station valves, Overflow valves, MIV valve, shutoff valve (A1,A2,B1,B2 Boilers)</v>
      </c>
      <c r="C413" s="1455">
        <f t="shared" si="31"/>
        <v>0</v>
      </c>
      <c r="D413" s="1384" t="str">
        <f t="shared" si="31"/>
        <v>-</v>
      </c>
      <c r="E413" s="1450">
        <f t="shared" si="31"/>
        <v>0</v>
      </c>
      <c r="F413" s="1451">
        <f t="shared" si="27"/>
        <v>0</v>
      </c>
      <c r="G413" s="1451">
        <f t="shared" si="28"/>
        <v>0</v>
      </c>
      <c r="H413" s="1451">
        <f t="shared" si="18"/>
        <v>0</v>
      </c>
      <c r="I413" s="1449">
        <v>0</v>
      </c>
      <c r="J413" s="1449">
        <v>0</v>
      </c>
      <c r="K413" s="1451"/>
      <c r="L413" s="1451"/>
      <c r="M413" s="1451">
        <f t="shared" si="32"/>
        <v>0</v>
      </c>
      <c r="N413" s="1451">
        <f t="shared" si="20"/>
        <v>0</v>
      </c>
      <c r="O413" s="1452"/>
      <c r="P413" s="1383"/>
    </row>
    <row r="414" spans="1:16" ht="15.5" hidden="1" outlineLevel="1" x14ac:dyDescent="0.25">
      <c r="A414" s="1365">
        <f t="shared" si="31"/>
        <v>11</v>
      </c>
      <c r="B414" s="1352" t="str">
        <f t="shared" si="31"/>
        <v>DPR for Turbine section upgrade of GT unit 5</v>
      </c>
      <c r="C414" s="1455">
        <f t="shared" si="31"/>
        <v>0</v>
      </c>
      <c r="D414" s="1384" t="str">
        <f t="shared" si="31"/>
        <v>-</v>
      </c>
      <c r="E414" s="1450">
        <f t="shared" si="31"/>
        <v>0</v>
      </c>
      <c r="F414" s="1451">
        <f t="shared" si="27"/>
        <v>0</v>
      </c>
      <c r="G414" s="1451">
        <f t="shared" si="28"/>
        <v>0</v>
      </c>
      <c r="H414" s="1451">
        <f t="shared" si="18"/>
        <v>0</v>
      </c>
      <c r="I414" s="1449">
        <v>0</v>
      </c>
      <c r="J414" s="1449">
        <v>0</v>
      </c>
      <c r="K414" s="1451"/>
      <c r="L414" s="1451"/>
      <c r="M414" s="1451">
        <f t="shared" si="32"/>
        <v>0</v>
      </c>
      <c r="N414" s="1451">
        <f t="shared" si="20"/>
        <v>0</v>
      </c>
      <c r="O414" s="1452"/>
      <c r="P414" s="1383"/>
    </row>
    <row r="415" spans="1:16" ht="31" hidden="1" outlineLevel="1" x14ac:dyDescent="0.25">
      <c r="A415" s="1365">
        <f t="shared" si="31"/>
        <v>0</v>
      </c>
      <c r="B415" s="1355" t="str">
        <f t="shared" si="31"/>
        <v xml:space="preserve">  Supply of Turbine rotor blades 3 &amp; 4 and Turbine stator blades 3 &amp; 4 along with installation material (TSU) GT 5</v>
      </c>
      <c r="C415" s="1455">
        <f t="shared" si="31"/>
        <v>0</v>
      </c>
      <c r="D415" s="1384" t="str">
        <f t="shared" si="31"/>
        <v>-</v>
      </c>
      <c r="E415" s="1450">
        <f t="shared" si="31"/>
        <v>0</v>
      </c>
      <c r="F415" s="1451">
        <f t="shared" si="27"/>
        <v>0</v>
      </c>
      <c r="G415" s="1451">
        <f t="shared" si="28"/>
        <v>0</v>
      </c>
      <c r="H415" s="1451">
        <f t="shared" si="18"/>
        <v>0</v>
      </c>
      <c r="I415" s="1449">
        <v>0</v>
      </c>
      <c r="J415" s="1449">
        <v>0</v>
      </c>
      <c r="K415" s="1451"/>
      <c r="L415" s="1451"/>
      <c r="M415" s="1451">
        <f t="shared" si="32"/>
        <v>0</v>
      </c>
      <c r="N415" s="1451">
        <f t="shared" si="20"/>
        <v>0</v>
      </c>
      <c r="O415" s="1452"/>
      <c r="P415" s="1383"/>
    </row>
    <row r="416" spans="1:16" ht="31" hidden="1" outlineLevel="1" x14ac:dyDescent="0.25">
      <c r="A416" s="1365">
        <f t="shared" si="31"/>
        <v>12</v>
      </c>
      <c r="B416" s="1352" t="str">
        <f t="shared" si="31"/>
        <v xml:space="preserve">DPR for Replacement of Various pumps of A0 &amp; B0 block and HP LP drum, HP LP BCP allied valves of boiler </v>
      </c>
      <c r="C416" s="1455">
        <f t="shared" si="31"/>
        <v>0</v>
      </c>
      <c r="D416" s="1384" t="str">
        <f t="shared" si="31"/>
        <v>-</v>
      </c>
      <c r="E416" s="1450">
        <f t="shared" si="31"/>
        <v>0</v>
      </c>
      <c r="F416" s="1451">
        <f t="shared" si="27"/>
        <v>0</v>
      </c>
      <c r="G416" s="1451">
        <f t="shared" si="28"/>
        <v>0</v>
      </c>
      <c r="H416" s="1451">
        <f t="shared" si="18"/>
        <v>0</v>
      </c>
      <c r="I416" s="1449">
        <v>0</v>
      </c>
      <c r="J416" s="1449">
        <v>0</v>
      </c>
      <c r="K416" s="1451"/>
      <c r="L416" s="1451"/>
      <c r="M416" s="1451">
        <f t="shared" si="32"/>
        <v>0</v>
      </c>
      <c r="N416" s="1451">
        <f t="shared" si="20"/>
        <v>0</v>
      </c>
      <c r="O416" s="1452"/>
      <c r="P416" s="1383"/>
    </row>
    <row r="417" spans="1:16" ht="46.5" hidden="1" outlineLevel="1" x14ac:dyDescent="0.25">
      <c r="A417" s="1365">
        <f t="shared" si="31"/>
        <v>0</v>
      </c>
      <c r="B417" s="1355" t="str">
        <f t="shared" si="31"/>
        <v xml:space="preserve"> Supply of various pumps (HP BCP , LP BCP, HP and LP Feed water pumps, preheater, evacuation pumps, CEP pumps etc Pumps (A0 and B0 Block)</v>
      </c>
      <c r="C417" s="1455">
        <f t="shared" si="31"/>
        <v>0</v>
      </c>
      <c r="D417" s="1384" t="str">
        <f t="shared" si="31"/>
        <v>-</v>
      </c>
      <c r="E417" s="1450">
        <f t="shared" si="31"/>
        <v>0</v>
      </c>
      <c r="F417" s="1451">
        <f t="shared" si="27"/>
        <v>0</v>
      </c>
      <c r="G417" s="1451">
        <f t="shared" si="28"/>
        <v>0</v>
      </c>
      <c r="H417" s="1451">
        <f t="shared" si="18"/>
        <v>0</v>
      </c>
      <c r="I417" s="1449">
        <v>0</v>
      </c>
      <c r="J417" s="1449">
        <v>0</v>
      </c>
      <c r="K417" s="1451"/>
      <c r="L417" s="1451"/>
      <c r="M417" s="1451">
        <f t="shared" si="32"/>
        <v>0</v>
      </c>
      <c r="N417" s="1451">
        <f t="shared" si="20"/>
        <v>0</v>
      </c>
      <c r="O417" s="1452"/>
      <c r="P417" s="1383"/>
    </row>
    <row r="418" spans="1:16" ht="31" hidden="1" outlineLevel="1" x14ac:dyDescent="0.25">
      <c r="A418" s="1365">
        <f t="shared" si="31"/>
        <v>0</v>
      </c>
      <c r="B418" s="1355" t="str">
        <f t="shared" si="31"/>
        <v xml:space="preserve"> Supply of HP &amp; LP Drum and superheater safety valve, drain station valves (A1,A2,B1,B2 Boilers)</v>
      </c>
      <c r="C418" s="1455">
        <f t="shared" si="31"/>
        <v>0</v>
      </c>
      <c r="D418" s="1384" t="str">
        <f t="shared" si="31"/>
        <v>-</v>
      </c>
      <c r="E418" s="1450">
        <f t="shared" si="31"/>
        <v>0</v>
      </c>
      <c r="F418" s="1451">
        <f t="shared" si="27"/>
        <v>0</v>
      </c>
      <c r="G418" s="1451">
        <f t="shared" si="28"/>
        <v>0</v>
      </c>
      <c r="H418" s="1451">
        <f t="shared" si="18"/>
        <v>0</v>
      </c>
      <c r="I418" s="1449">
        <v>0</v>
      </c>
      <c r="J418" s="1449">
        <v>0</v>
      </c>
      <c r="K418" s="1451"/>
      <c r="L418" s="1451"/>
      <c r="M418" s="1451">
        <f t="shared" si="32"/>
        <v>0</v>
      </c>
      <c r="N418" s="1451">
        <f t="shared" si="20"/>
        <v>0</v>
      </c>
      <c r="O418" s="1452"/>
      <c r="P418" s="1383"/>
    </row>
    <row r="419" spans="1:16" ht="31" hidden="1" outlineLevel="1" x14ac:dyDescent="0.25">
      <c r="A419" s="1365">
        <f t="shared" si="31"/>
        <v>0</v>
      </c>
      <c r="B419" s="1355" t="str">
        <f t="shared" si="31"/>
        <v xml:space="preserve"> Supply of HP &amp; LP BCP suction valves, discharge valves , NRV (A1,A2,B1,B2 Boilers)</v>
      </c>
      <c r="C419" s="1455">
        <f t="shared" si="31"/>
        <v>0</v>
      </c>
      <c r="D419" s="1384" t="str">
        <f t="shared" si="31"/>
        <v>-</v>
      </c>
      <c r="E419" s="1450">
        <f t="shared" si="31"/>
        <v>0</v>
      </c>
      <c r="F419" s="1451">
        <f t="shared" si="27"/>
        <v>0</v>
      </c>
      <c r="G419" s="1451">
        <f t="shared" si="28"/>
        <v>0</v>
      </c>
      <c r="H419" s="1451">
        <f t="shared" si="18"/>
        <v>0</v>
      </c>
      <c r="I419" s="1449">
        <v>0</v>
      </c>
      <c r="J419" s="1449">
        <v>0</v>
      </c>
      <c r="K419" s="1451"/>
      <c r="L419" s="1451"/>
      <c r="M419" s="1451">
        <f t="shared" si="32"/>
        <v>0</v>
      </c>
      <c r="N419" s="1451">
        <f t="shared" si="20"/>
        <v>0</v>
      </c>
      <c r="O419" s="1452"/>
      <c r="P419" s="1383"/>
    </row>
    <row r="420" spans="1:16" ht="46.5" hidden="1" outlineLevel="1" x14ac:dyDescent="0.25">
      <c r="A420" s="1365">
        <f t="shared" si="31"/>
        <v>13</v>
      </c>
      <c r="B420" s="1352" t="str">
        <f t="shared" si="31"/>
        <v>DPR for Life extension of B0 block by replacement of LP evaporator header and tubes, boiler duct plate, B0 steam turbine free standing blades and bearing</v>
      </c>
      <c r="C420" s="1455">
        <f t="shared" si="31"/>
        <v>0</v>
      </c>
      <c r="D420" s="1384" t="str">
        <f t="shared" si="31"/>
        <v>-</v>
      </c>
      <c r="E420" s="1450">
        <f t="shared" si="31"/>
        <v>0</v>
      </c>
      <c r="F420" s="1451">
        <f t="shared" si="27"/>
        <v>0</v>
      </c>
      <c r="G420" s="1451">
        <f t="shared" si="28"/>
        <v>0</v>
      </c>
      <c r="H420" s="1451">
        <f t="shared" si="18"/>
        <v>0</v>
      </c>
      <c r="I420" s="1449">
        <v>0</v>
      </c>
      <c r="J420" s="1449">
        <v>0</v>
      </c>
      <c r="K420" s="1451"/>
      <c r="L420" s="1451"/>
      <c r="M420" s="1451">
        <f t="shared" si="32"/>
        <v>0</v>
      </c>
      <c r="N420" s="1451">
        <f t="shared" si="20"/>
        <v>0</v>
      </c>
      <c r="O420" s="1452"/>
      <c r="P420" s="1383"/>
    </row>
    <row r="421" spans="1:16" ht="31" hidden="1" outlineLevel="1" x14ac:dyDescent="0.25">
      <c r="A421" s="1365">
        <f t="shared" si="31"/>
        <v>0</v>
      </c>
      <c r="B421" s="1355" t="str">
        <f t="shared" si="31"/>
        <v xml:space="preserve"> Supply and eretion of LP Evaporator header and Tubes (B1Boiler)</v>
      </c>
      <c r="C421" s="1455">
        <f t="shared" si="31"/>
        <v>0</v>
      </c>
      <c r="D421" s="1384" t="str">
        <f t="shared" si="31"/>
        <v>-</v>
      </c>
      <c r="E421" s="1450">
        <f t="shared" si="31"/>
        <v>0</v>
      </c>
      <c r="F421" s="1451">
        <f t="shared" si="27"/>
        <v>0</v>
      </c>
      <c r="G421" s="1451">
        <f t="shared" si="28"/>
        <v>0</v>
      </c>
      <c r="H421" s="1451">
        <f t="shared" si="18"/>
        <v>0</v>
      </c>
      <c r="I421" s="1449">
        <v>0</v>
      </c>
      <c r="J421" s="1449">
        <v>0</v>
      </c>
      <c r="K421" s="1451"/>
      <c r="L421" s="1451"/>
      <c r="M421" s="1451">
        <f t="shared" si="32"/>
        <v>0</v>
      </c>
      <c r="N421" s="1451">
        <f t="shared" si="20"/>
        <v>0</v>
      </c>
      <c r="O421" s="1452"/>
      <c r="P421" s="1383"/>
    </row>
    <row r="422" spans="1:16" ht="15.5" hidden="1" outlineLevel="1" x14ac:dyDescent="0.25">
      <c r="A422" s="1365">
        <f t="shared" si="31"/>
        <v>0</v>
      </c>
      <c r="B422" s="1355" t="str">
        <f t="shared" si="31"/>
        <v>Supply of boiler duct plate (B1,B2 Boiler)</v>
      </c>
      <c r="C422" s="1455">
        <f t="shared" si="31"/>
        <v>0</v>
      </c>
      <c r="D422" s="1384" t="str">
        <f t="shared" si="31"/>
        <v>-</v>
      </c>
      <c r="E422" s="1450">
        <f t="shared" si="31"/>
        <v>0</v>
      </c>
      <c r="F422" s="1451">
        <f t="shared" si="27"/>
        <v>0</v>
      </c>
      <c r="G422" s="1451">
        <f t="shared" si="28"/>
        <v>0</v>
      </c>
      <c r="H422" s="1451">
        <f t="shared" si="18"/>
        <v>0</v>
      </c>
      <c r="I422" s="1449">
        <v>0</v>
      </c>
      <c r="J422" s="1449">
        <v>0</v>
      </c>
      <c r="K422" s="1451"/>
      <c r="L422" s="1451"/>
      <c r="M422" s="1451">
        <f t="shared" si="32"/>
        <v>0</v>
      </c>
      <c r="N422" s="1451">
        <f t="shared" si="20"/>
        <v>0</v>
      </c>
      <c r="O422" s="1452"/>
      <c r="P422" s="1383"/>
    </row>
    <row r="423" spans="1:16" ht="31" hidden="1" outlineLevel="1" x14ac:dyDescent="0.25">
      <c r="A423" s="1365">
        <f t="shared" si="31"/>
        <v>0</v>
      </c>
      <c r="B423" s="1355" t="str">
        <f t="shared" si="31"/>
        <v xml:space="preserve"> Supply of Steam turbine free standing blades (B0 steam turbine)</v>
      </c>
      <c r="C423" s="1455">
        <f t="shared" si="31"/>
        <v>0</v>
      </c>
      <c r="D423" s="1384" t="str">
        <f t="shared" si="31"/>
        <v>-</v>
      </c>
      <c r="E423" s="1450">
        <f t="shared" si="31"/>
        <v>0</v>
      </c>
      <c r="F423" s="1451">
        <f t="shared" si="27"/>
        <v>0</v>
      </c>
      <c r="G423" s="1451">
        <f t="shared" si="28"/>
        <v>0</v>
      </c>
      <c r="H423" s="1451">
        <f t="shared" si="18"/>
        <v>0</v>
      </c>
      <c r="I423" s="1449">
        <v>0</v>
      </c>
      <c r="J423" s="1449">
        <v>0</v>
      </c>
      <c r="K423" s="1451"/>
      <c r="L423" s="1451"/>
      <c r="M423" s="1451">
        <f t="shared" si="32"/>
        <v>0</v>
      </c>
      <c r="N423" s="1451">
        <f t="shared" si="20"/>
        <v>0</v>
      </c>
      <c r="O423" s="1452"/>
      <c r="P423" s="1383"/>
    </row>
    <row r="424" spans="1:16" ht="31" hidden="1" outlineLevel="1" x14ac:dyDescent="0.25">
      <c r="A424" s="1365">
        <f t="shared" ref="A424:E439" si="33">A138</f>
        <v>0</v>
      </c>
      <c r="B424" s="1355" t="str">
        <f t="shared" si="33"/>
        <v xml:space="preserve"> Supply of Steam turbine Journal cum Thrust bearing (A0 Steam Turbine)</v>
      </c>
      <c r="C424" s="1455">
        <f t="shared" si="33"/>
        <v>0</v>
      </c>
      <c r="D424" s="1384" t="str">
        <f t="shared" si="33"/>
        <v>-</v>
      </c>
      <c r="E424" s="1450">
        <f t="shared" si="33"/>
        <v>0</v>
      </c>
      <c r="F424" s="1451">
        <f t="shared" ref="F424:F487" si="34">F138+I138</f>
        <v>0</v>
      </c>
      <c r="G424" s="1451">
        <f t="shared" ref="G424:G487" si="35">G138+M138</f>
        <v>0</v>
      </c>
      <c r="H424" s="1451">
        <f t="shared" si="18"/>
        <v>0</v>
      </c>
      <c r="I424" s="1449">
        <v>0</v>
      </c>
      <c r="J424" s="1449">
        <v>0</v>
      </c>
      <c r="K424" s="1451"/>
      <c r="L424" s="1451"/>
      <c r="M424" s="1451">
        <f t="shared" si="32"/>
        <v>0</v>
      </c>
      <c r="N424" s="1451">
        <f t="shared" si="20"/>
        <v>0</v>
      </c>
      <c r="O424" s="1452"/>
      <c r="P424" s="1383"/>
    </row>
    <row r="425" spans="1:16" ht="46.5" hidden="1" outlineLevel="1" x14ac:dyDescent="0.25">
      <c r="A425" s="1365">
        <f t="shared" si="33"/>
        <v>14</v>
      </c>
      <c r="B425" s="1352" t="str">
        <f t="shared" si="33"/>
        <v>DPR for Life extension of GT Units by replacement of GT Gas ESV , Control valves and GT transmitter unit (barring gear assembly), Hand barring assembly.</v>
      </c>
      <c r="C425" s="1455">
        <f t="shared" si="33"/>
        <v>0</v>
      </c>
      <c r="D425" s="1384" t="str">
        <f t="shared" si="33"/>
        <v>-</v>
      </c>
      <c r="E425" s="1450">
        <f t="shared" si="33"/>
        <v>0</v>
      </c>
      <c r="F425" s="1451">
        <f t="shared" si="34"/>
        <v>0</v>
      </c>
      <c r="G425" s="1451">
        <f t="shared" si="35"/>
        <v>0</v>
      </c>
      <c r="H425" s="1451">
        <f t="shared" si="18"/>
        <v>0</v>
      </c>
      <c r="I425" s="1449">
        <v>0</v>
      </c>
      <c r="J425" s="1449">
        <v>0</v>
      </c>
      <c r="K425" s="1451"/>
      <c r="L425" s="1451"/>
      <c r="M425" s="1451">
        <f t="shared" si="32"/>
        <v>0</v>
      </c>
      <c r="N425" s="1451">
        <f t="shared" si="20"/>
        <v>0</v>
      </c>
      <c r="O425" s="1452"/>
      <c r="P425" s="1383"/>
    </row>
    <row r="426" spans="1:16" ht="15.5" hidden="1" outlineLevel="1" x14ac:dyDescent="0.25">
      <c r="A426" s="1365">
        <f t="shared" si="33"/>
        <v>0</v>
      </c>
      <c r="B426" s="1355" t="str">
        <f t="shared" si="33"/>
        <v xml:space="preserve"> Supply of GT Gas ESV &amp; Control valve (GT 6,7 &amp; 8)</v>
      </c>
      <c r="C426" s="1455">
        <f t="shared" si="33"/>
        <v>0</v>
      </c>
      <c r="D426" s="1384" t="str">
        <f t="shared" si="33"/>
        <v>-</v>
      </c>
      <c r="E426" s="1450">
        <f t="shared" si="33"/>
        <v>0</v>
      </c>
      <c r="F426" s="1451">
        <f t="shared" si="34"/>
        <v>0</v>
      </c>
      <c r="G426" s="1451">
        <f t="shared" si="35"/>
        <v>0</v>
      </c>
      <c r="H426" s="1451">
        <f t="shared" si="18"/>
        <v>0</v>
      </c>
      <c r="I426" s="1449">
        <v>0</v>
      </c>
      <c r="J426" s="1449">
        <v>0</v>
      </c>
      <c r="K426" s="1451"/>
      <c r="L426" s="1451"/>
      <c r="M426" s="1451">
        <f t="shared" si="32"/>
        <v>0</v>
      </c>
      <c r="N426" s="1451">
        <f t="shared" si="20"/>
        <v>0</v>
      </c>
      <c r="O426" s="1452"/>
      <c r="P426" s="1383"/>
    </row>
    <row r="427" spans="1:16" ht="31" hidden="1" outlineLevel="1" x14ac:dyDescent="0.25">
      <c r="A427" s="1365">
        <f t="shared" si="33"/>
        <v>0</v>
      </c>
      <c r="B427" s="1355" t="str">
        <f t="shared" si="33"/>
        <v xml:space="preserve"> Supply of GT Transmitter unit with Hand barring assembly (GT 5 &amp; 6 Transmitter Unit and GT 5,6,7,8 Hand Barring assembly ) </v>
      </c>
      <c r="C427" s="1455">
        <f t="shared" si="33"/>
        <v>0</v>
      </c>
      <c r="D427" s="1384" t="str">
        <f t="shared" si="33"/>
        <v>-</v>
      </c>
      <c r="E427" s="1450">
        <f t="shared" si="33"/>
        <v>0</v>
      </c>
      <c r="F427" s="1451">
        <f t="shared" si="34"/>
        <v>0</v>
      </c>
      <c r="G427" s="1451">
        <f t="shared" si="35"/>
        <v>0</v>
      </c>
      <c r="H427" s="1451">
        <f t="shared" si="18"/>
        <v>0</v>
      </c>
      <c r="I427" s="1449">
        <v>0</v>
      </c>
      <c r="J427" s="1449">
        <v>0</v>
      </c>
      <c r="K427" s="1451"/>
      <c r="L427" s="1451"/>
      <c r="M427" s="1451">
        <f t="shared" si="32"/>
        <v>0</v>
      </c>
      <c r="N427" s="1451">
        <f t="shared" si="20"/>
        <v>0</v>
      </c>
      <c r="O427" s="1452"/>
      <c r="P427" s="1383"/>
    </row>
    <row r="428" spans="1:16" ht="31" hidden="1" outlineLevel="1" x14ac:dyDescent="0.25">
      <c r="A428" s="1365">
        <f t="shared" si="33"/>
        <v>15</v>
      </c>
      <c r="B428" s="1352" t="str">
        <f t="shared" si="33"/>
        <v>DPR for procurement of Inconel 617 plate for mixing chambers and Replacement of GT exhaust bellows, honeycomb.</v>
      </c>
      <c r="C428" s="1455">
        <f t="shared" si="33"/>
        <v>0</v>
      </c>
      <c r="D428" s="1384" t="str">
        <f t="shared" si="33"/>
        <v>-</v>
      </c>
      <c r="E428" s="1450">
        <f t="shared" si="33"/>
        <v>0</v>
      </c>
      <c r="F428" s="1451">
        <f t="shared" si="34"/>
        <v>0</v>
      </c>
      <c r="G428" s="1451">
        <f t="shared" si="35"/>
        <v>0</v>
      </c>
      <c r="H428" s="1451">
        <f t="shared" si="18"/>
        <v>0</v>
      </c>
      <c r="I428" s="1449">
        <v>0</v>
      </c>
      <c r="J428" s="1449">
        <v>0</v>
      </c>
      <c r="K428" s="1451"/>
      <c r="L428" s="1451"/>
      <c r="M428" s="1451">
        <f t="shared" si="32"/>
        <v>0</v>
      </c>
      <c r="N428" s="1451">
        <f t="shared" si="20"/>
        <v>0</v>
      </c>
      <c r="O428" s="1452"/>
      <c r="P428" s="1383"/>
    </row>
    <row r="429" spans="1:16" ht="15.5" hidden="1" outlineLevel="1" x14ac:dyDescent="0.25">
      <c r="A429" s="1365">
        <f t="shared" si="33"/>
        <v>0</v>
      </c>
      <c r="B429" s="1355" t="str">
        <f t="shared" si="33"/>
        <v xml:space="preserve"> Supply of inconel 617 plate for mixing chambers (All GT)</v>
      </c>
      <c r="C429" s="1455">
        <f t="shared" si="33"/>
        <v>0</v>
      </c>
      <c r="D429" s="1384" t="str">
        <f t="shared" si="33"/>
        <v>-</v>
      </c>
      <c r="E429" s="1450">
        <f t="shared" si="33"/>
        <v>0</v>
      </c>
      <c r="F429" s="1451">
        <f t="shared" si="34"/>
        <v>0</v>
      </c>
      <c r="G429" s="1451">
        <f t="shared" si="35"/>
        <v>0</v>
      </c>
      <c r="H429" s="1451">
        <f t="shared" si="18"/>
        <v>0</v>
      </c>
      <c r="I429" s="1449">
        <v>0</v>
      </c>
      <c r="J429" s="1449">
        <v>0</v>
      </c>
      <c r="K429" s="1451"/>
      <c r="L429" s="1451"/>
      <c r="M429" s="1451">
        <f t="shared" si="32"/>
        <v>0</v>
      </c>
      <c r="N429" s="1451">
        <f t="shared" si="20"/>
        <v>0</v>
      </c>
      <c r="O429" s="1452"/>
      <c r="P429" s="1383"/>
    </row>
    <row r="430" spans="1:16" ht="31" hidden="1" outlineLevel="1" x14ac:dyDescent="0.25">
      <c r="A430" s="1365">
        <f t="shared" si="33"/>
        <v>0</v>
      </c>
      <c r="B430" s="1355" t="str">
        <f t="shared" si="33"/>
        <v xml:space="preserve"> Replacement of GT exhaust bellows and  honeycomb. (GT7 &amp; 8)</v>
      </c>
      <c r="C430" s="1455">
        <f t="shared" si="33"/>
        <v>0</v>
      </c>
      <c r="D430" s="1384" t="str">
        <f t="shared" si="33"/>
        <v>-</v>
      </c>
      <c r="E430" s="1450">
        <f t="shared" si="33"/>
        <v>0</v>
      </c>
      <c r="F430" s="1451">
        <f t="shared" si="34"/>
        <v>0</v>
      </c>
      <c r="G430" s="1451">
        <f t="shared" si="35"/>
        <v>0</v>
      </c>
      <c r="H430" s="1451">
        <f t="shared" si="18"/>
        <v>0</v>
      </c>
      <c r="I430" s="1449">
        <v>0</v>
      </c>
      <c r="J430" s="1449">
        <v>0</v>
      </c>
      <c r="K430" s="1451"/>
      <c r="L430" s="1451"/>
      <c r="M430" s="1451">
        <f t="shared" si="32"/>
        <v>0</v>
      </c>
      <c r="N430" s="1451">
        <f t="shared" si="20"/>
        <v>0</v>
      </c>
      <c r="O430" s="1452"/>
      <c r="P430" s="1383"/>
    </row>
    <row r="431" spans="1:16" ht="15.5" hidden="1" outlineLevel="1" x14ac:dyDescent="0.25">
      <c r="A431" s="1365">
        <f t="shared" si="33"/>
        <v>16</v>
      </c>
      <c r="B431" s="1352" t="str">
        <f t="shared" si="33"/>
        <v>DPR for Turbine section upgrade of GT unit 7</v>
      </c>
      <c r="C431" s="1455">
        <f t="shared" si="33"/>
        <v>0</v>
      </c>
      <c r="D431" s="1384" t="str">
        <f t="shared" si="33"/>
        <v>-</v>
      </c>
      <c r="E431" s="1450">
        <f t="shared" si="33"/>
        <v>0</v>
      </c>
      <c r="F431" s="1451">
        <f t="shared" si="34"/>
        <v>0</v>
      </c>
      <c r="G431" s="1451">
        <f t="shared" si="35"/>
        <v>0</v>
      </c>
      <c r="H431" s="1451">
        <f t="shared" si="18"/>
        <v>0</v>
      </c>
      <c r="I431" s="1449">
        <v>0</v>
      </c>
      <c r="J431" s="1449">
        <v>0</v>
      </c>
      <c r="K431" s="1451"/>
      <c r="L431" s="1451"/>
      <c r="M431" s="1451">
        <f t="shared" si="32"/>
        <v>0</v>
      </c>
      <c r="N431" s="1451">
        <f t="shared" si="20"/>
        <v>0</v>
      </c>
      <c r="O431" s="1452"/>
      <c r="P431" s="1383"/>
    </row>
    <row r="432" spans="1:16" ht="31" hidden="1" outlineLevel="1" x14ac:dyDescent="0.25">
      <c r="A432" s="1365">
        <f t="shared" si="33"/>
        <v>0</v>
      </c>
      <c r="B432" s="1355" t="str">
        <f t="shared" si="33"/>
        <v xml:space="preserve"> Supply of Turbine rotor blades 3 &amp; 4 and Turbine stator blades 3 &amp; 4 along with installation material (TSU) GT 7</v>
      </c>
      <c r="C432" s="1455">
        <f t="shared" si="33"/>
        <v>0</v>
      </c>
      <c r="D432" s="1384" t="str">
        <f t="shared" si="33"/>
        <v>-</v>
      </c>
      <c r="E432" s="1450">
        <f t="shared" si="33"/>
        <v>0</v>
      </c>
      <c r="F432" s="1451">
        <f t="shared" si="34"/>
        <v>0</v>
      </c>
      <c r="G432" s="1451">
        <f t="shared" si="35"/>
        <v>0</v>
      </c>
      <c r="H432" s="1451">
        <f t="shared" si="18"/>
        <v>0</v>
      </c>
      <c r="I432" s="1449">
        <v>0</v>
      </c>
      <c r="J432" s="1449">
        <v>0</v>
      </c>
      <c r="K432" s="1451"/>
      <c r="L432" s="1451"/>
      <c r="M432" s="1451">
        <f t="shared" si="32"/>
        <v>0</v>
      </c>
      <c r="N432" s="1451">
        <f t="shared" si="20"/>
        <v>0</v>
      </c>
      <c r="O432" s="1452"/>
      <c r="P432" s="1383"/>
    </row>
    <row r="433" spans="1:16" ht="46.5" hidden="1" outlineLevel="1" x14ac:dyDescent="0.25">
      <c r="A433" s="1365">
        <f t="shared" si="33"/>
        <v>17</v>
      </c>
      <c r="B433" s="1352" t="str">
        <f t="shared" si="33"/>
        <v>DPR for Supply and erection of new air compressor system with screw type compressor, HVAC system with Screw type  Compressor  and  Stg II and Stg III DG set at GTPS Uran</v>
      </c>
      <c r="C433" s="1455">
        <f t="shared" si="33"/>
        <v>0</v>
      </c>
      <c r="D433" s="1384" t="str">
        <f t="shared" si="33"/>
        <v>-</v>
      </c>
      <c r="E433" s="1450">
        <f t="shared" si="33"/>
        <v>0</v>
      </c>
      <c r="F433" s="1451">
        <f t="shared" si="34"/>
        <v>0</v>
      </c>
      <c r="G433" s="1451">
        <f t="shared" si="35"/>
        <v>0</v>
      </c>
      <c r="H433" s="1451">
        <f t="shared" si="18"/>
        <v>0</v>
      </c>
      <c r="I433" s="1449">
        <v>0</v>
      </c>
      <c r="J433" s="1449">
        <v>0</v>
      </c>
      <c r="K433" s="1451"/>
      <c r="L433" s="1451"/>
      <c r="M433" s="1451">
        <f t="shared" si="32"/>
        <v>0</v>
      </c>
      <c r="N433" s="1451">
        <f t="shared" si="20"/>
        <v>0</v>
      </c>
      <c r="O433" s="1452"/>
      <c r="P433" s="1383"/>
    </row>
    <row r="434" spans="1:16" ht="31" hidden="1" outlineLevel="1" x14ac:dyDescent="0.25">
      <c r="A434" s="1365">
        <f t="shared" si="33"/>
        <v>0</v>
      </c>
      <c r="B434" s="1355" t="str">
        <f t="shared" si="33"/>
        <v xml:space="preserve"> Supply and erection of new Air compressor system with Screw type Compressor (Service &amp; instrument air compressors)</v>
      </c>
      <c r="C434" s="1455">
        <f t="shared" si="33"/>
        <v>0</v>
      </c>
      <c r="D434" s="1384" t="str">
        <f t="shared" si="33"/>
        <v>-</v>
      </c>
      <c r="E434" s="1450">
        <f t="shared" si="33"/>
        <v>0</v>
      </c>
      <c r="F434" s="1451">
        <f t="shared" si="34"/>
        <v>0</v>
      </c>
      <c r="G434" s="1451">
        <f t="shared" si="35"/>
        <v>0</v>
      </c>
      <c r="H434" s="1451">
        <f t="shared" si="18"/>
        <v>0</v>
      </c>
      <c r="I434" s="1449">
        <v>0</v>
      </c>
      <c r="J434" s="1449">
        <v>0</v>
      </c>
      <c r="K434" s="1451"/>
      <c r="L434" s="1451"/>
      <c r="M434" s="1451">
        <f t="shared" si="32"/>
        <v>0</v>
      </c>
      <c r="N434" s="1451">
        <f t="shared" si="20"/>
        <v>0</v>
      </c>
      <c r="O434" s="1452"/>
      <c r="P434" s="1383"/>
    </row>
    <row r="435" spans="1:16" ht="31" hidden="1" outlineLevel="1" x14ac:dyDescent="0.25">
      <c r="A435" s="1365">
        <f t="shared" si="33"/>
        <v>0</v>
      </c>
      <c r="B435" s="1355" t="str">
        <f t="shared" si="33"/>
        <v xml:space="preserve">  Supply and erection of new HVAC system with Screw type Compressor </v>
      </c>
      <c r="C435" s="1455">
        <f t="shared" si="33"/>
        <v>0</v>
      </c>
      <c r="D435" s="1384" t="str">
        <f t="shared" si="33"/>
        <v>-</v>
      </c>
      <c r="E435" s="1450">
        <f t="shared" si="33"/>
        <v>0</v>
      </c>
      <c r="F435" s="1451">
        <f t="shared" si="34"/>
        <v>0</v>
      </c>
      <c r="G435" s="1451">
        <f t="shared" si="35"/>
        <v>0</v>
      </c>
      <c r="H435" s="1451">
        <f t="shared" si="18"/>
        <v>0</v>
      </c>
      <c r="I435" s="1449">
        <v>0</v>
      </c>
      <c r="J435" s="1449">
        <v>0</v>
      </c>
      <c r="K435" s="1451"/>
      <c r="L435" s="1451"/>
      <c r="M435" s="1451">
        <f t="shared" si="32"/>
        <v>0</v>
      </c>
      <c r="N435" s="1451">
        <f t="shared" si="20"/>
        <v>0</v>
      </c>
      <c r="O435" s="1452"/>
      <c r="P435" s="1383"/>
    </row>
    <row r="436" spans="1:16" ht="15.5" hidden="1" outlineLevel="1" x14ac:dyDescent="0.25">
      <c r="A436" s="1365">
        <f t="shared" si="33"/>
        <v>0</v>
      </c>
      <c r="B436" s="1355" t="str">
        <f t="shared" si="33"/>
        <v xml:space="preserve"> Supply &amp; Errection of Stage II and Stage III DG set</v>
      </c>
      <c r="C436" s="1455">
        <f t="shared" si="33"/>
        <v>0</v>
      </c>
      <c r="D436" s="1384" t="str">
        <f t="shared" si="33"/>
        <v>-</v>
      </c>
      <c r="E436" s="1450">
        <f t="shared" si="33"/>
        <v>0</v>
      </c>
      <c r="F436" s="1451">
        <f t="shared" si="34"/>
        <v>0</v>
      </c>
      <c r="G436" s="1451">
        <f t="shared" si="35"/>
        <v>0</v>
      </c>
      <c r="H436" s="1451">
        <f t="shared" si="18"/>
        <v>0</v>
      </c>
      <c r="I436" s="1449">
        <v>0</v>
      </c>
      <c r="J436" s="1449">
        <v>0</v>
      </c>
      <c r="K436" s="1451"/>
      <c r="L436" s="1451"/>
      <c r="M436" s="1451">
        <f t="shared" si="32"/>
        <v>0</v>
      </c>
      <c r="N436" s="1451">
        <f t="shared" si="20"/>
        <v>0</v>
      </c>
      <c r="O436" s="1452"/>
      <c r="P436" s="1383"/>
    </row>
    <row r="437" spans="1:16" ht="46.5" hidden="1" outlineLevel="1" x14ac:dyDescent="0.25">
      <c r="A437" s="1365">
        <f t="shared" si="33"/>
        <v>18</v>
      </c>
      <c r="B437" s="1352" t="str">
        <f t="shared" si="33"/>
        <v>DPR for Life extension of GT by procurement of Mixing chambers with installation material and Procurement of GT flametube bricks &amp; brick holders.</v>
      </c>
      <c r="C437" s="1455">
        <f t="shared" si="33"/>
        <v>0</v>
      </c>
      <c r="D437" s="1384" t="str">
        <f t="shared" si="33"/>
        <v>-</v>
      </c>
      <c r="E437" s="1450">
        <f t="shared" si="33"/>
        <v>0</v>
      </c>
      <c r="F437" s="1451">
        <f t="shared" si="34"/>
        <v>0</v>
      </c>
      <c r="G437" s="1451">
        <f t="shared" si="35"/>
        <v>0</v>
      </c>
      <c r="H437" s="1451">
        <f t="shared" si="18"/>
        <v>0</v>
      </c>
      <c r="I437" s="1449">
        <v>0</v>
      </c>
      <c r="J437" s="1449">
        <v>0</v>
      </c>
      <c r="K437" s="1451"/>
      <c r="L437" s="1451"/>
      <c r="M437" s="1451">
        <f t="shared" si="32"/>
        <v>0</v>
      </c>
      <c r="N437" s="1451">
        <f t="shared" si="20"/>
        <v>0</v>
      </c>
      <c r="O437" s="1452"/>
      <c r="P437" s="1383"/>
    </row>
    <row r="438" spans="1:16" ht="15.5" hidden="1" outlineLevel="1" x14ac:dyDescent="0.25">
      <c r="A438" s="1365">
        <f t="shared" si="33"/>
        <v>0</v>
      </c>
      <c r="B438" s="1355" t="str">
        <f t="shared" si="33"/>
        <v xml:space="preserve"> Supply of Mixing chambers with installation material (GT 5)</v>
      </c>
      <c r="C438" s="1455">
        <f t="shared" si="33"/>
        <v>0</v>
      </c>
      <c r="D438" s="1384" t="str">
        <f t="shared" si="33"/>
        <v>-</v>
      </c>
      <c r="E438" s="1450">
        <f t="shared" si="33"/>
        <v>0</v>
      </c>
      <c r="F438" s="1451">
        <f t="shared" si="34"/>
        <v>0</v>
      </c>
      <c r="G438" s="1451">
        <f t="shared" si="35"/>
        <v>0</v>
      </c>
      <c r="H438" s="1451">
        <f t="shared" si="18"/>
        <v>0</v>
      </c>
      <c r="I438" s="1449">
        <v>0</v>
      </c>
      <c r="J438" s="1449">
        <v>0</v>
      </c>
      <c r="K438" s="1451"/>
      <c r="L438" s="1451"/>
      <c r="M438" s="1451">
        <f t="shared" si="32"/>
        <v>0</v>
      </c>
      <c r="N438" s="1451">
        <f t="shared" si="20"/>
        <v>0</v>
      </c>
      <c r="O438" s="1452"/>
      <c r="P438" s="1383"/>
    </row>
    <row r="439" spans="1:16" ht="15.5" hidden="1" outlineLevel="1" x14ac:dyDescent="0.25">
      <c r="A439" s="1365">
        <f t="shared" si="33"/>
        <v>0</v>
      </c>
      <c r="B439" s="1355" t="str">
        <f t="shared" si="33"/>
        <v xml:space="preserve">  Supply of GT Flametube bricks &amp; brick holders (All GT)</v>
      </c>
      <c r="C439" s="1455">
        <f t="shared" si="33"/>
        <v>0</v>
      </c>
      <c r="D439" s="1384" t="str">
        <f t="shared" si="33"/>
        <v>-</v>
      </c>
      <c r="E439" s="1450">
        <f t="shared" si="33"/>
        <v>0</v>
      </c>
      <c r="F439" s="1451">
        <f t="shared" si="34"/>
        <v>0</v>
      </c>
      <c r="G439" s="1451">
        <f t="shared" si="35"/>
        <v>0</v>
      </c>
      <c r="H439" s="1451">
        <f t="shared" si="18"/>
        <v>0</v>
      </c>
      <c r="I439" s="1449">
        <v>0</v>
      </c>
      <c r="J439" s="1449">
        <v>0</v>
      </c>
      <c r="K439" s="1451"/>
      <c r="L439" s="1451"/>
      <c r="M439" s="1451">
        <f t="shared" si="32"/>
        <v>0</v>
      </c>
      <c r="N439" s="1451">
        <f t="shared" si="20"/>
        <v>0</v>
      </c>
      <c r="O439" s="1452"/>
      <c r="P439" s="1383"/>
    </row>
    <row r="440" spans="1:16" ht="31" hidden="1" outlineLevel="1" x14ac:dyDescent="0.25">
      <c r="A440" s="1365">
        <f t="shared" ref="A440:E455" si="36">A154</f>
        <v>19</v>
      </c>
      <c r="B440" s="1352" t="str">
        <f t="shared" si="36"/>
        <v>DPR for Life extension of GT by Procurement of  Compressor diaphragm rings with stator blades– 1 to 16 for GT Unit 6.</v>
      </c>
      <c r="C440" s="1455">
        <f t="shared" si="36"/>
        <v>0</v>
      </c>
      <c r="D440" s="1384" t="str">
        <f t="shared" si="36"/>
        <v>-</v>
      </c>
      <c r="E440" s="1450">
        <f t="shared" si="36"/>
        <v>0</v>
      </c>
      <c r="F440" s="1451">
        <f t="shared" si="34"/>
        <v>0</v>
      </c>
      <c r="G440" s="1451">
        <f t="shared" si="35"/>
        <v>0</v>
      </c>
      <c r="H440" s="1451">
        <f t="shared" si="18"/>
        <v>0</v>
      </c>
      <c r="I440" s="1449">
        <v>0</v>
      </c>
      <c r="J440" s="1449">
        <v>0</v>
      </c>
      <c r="K440" s="1451"/>
      <c r="L440" s="1451"/>
      <c r="M440" s="1451">
        <f t="shared" si="32"/>
        <v>0</v>
      </c>
      <c r="N440" s="1451">
        <f t="shared" si="20"/>
        <v>0</v>
      </c>
      <c r="O440" s="1452"/>
      <c r="P440" s="1383"/>
    </row>
    <row r="441" spans="1:16" ht="31" hidden="1" outlineLevel="1" x14ac:dyDescent="0.25">
      <c r="A441" s="1365">
        <f t="shared" si="36"/>
        <v>0</v>
      </c>
      <c r="B441" s="1355" t="str">
        <f t="shared" si="36"/>
        <v xml:space="preserve"> Supply of Compressor diaphragm rings with stator blades– 1 to 16 (GT 6)</v>
      </c>
      <c r="C441" s="1455">
        <f t="shared" si="36"/>
        <v>0</v>
      </c>
      <c r="D441" s="1384" t="str">
        <f t="shared" si="36"/>
        <v>-</v>
      </c>
      <c r="E441" s="1450">
        <f t="shared" si="36"/>
        <v>0</v>
      </c>
      <c r="F441" s="1451">
        <f t="shared" si="34"/>
        <v>0</v>
      </c>
      <c r="G441" s="1451">
        <f t="shared" si="35"/>
        <v>0</v>
      </c>
      <c r="H441" s="1451">
        <f t="shared" si="18"/>
        <v>0</v>
      </c>
      <c r="I441" s="1449">
        <v>0</v>
      </c>
      <c r="J441" s="1449">
        <v>0</v>
      </c>
      <c r="K441" s="1451"/>
      <c r="L441" s="1451"/>
      <c r="M441" s="1451">
        <f t="shared" si="32"/>
        <v>0</v>
      </c>
      <c r="N441" s="1451">
        <f t="shared" si="20"/>
        <v>0</v>
      </c>
      <c r="O441" s="1452"/>
      <c r="P441" s="1383"/>
    </row>
    <row r="442" spans="1:16" ht="31" hidden="1" outlineLevel="1" x14ac:dyDescent="0.25">
      <c r="A442" s="1365">
        <f t="shared" si="36"/>
        <v>20</v>
      </c>
      <c r="B442" s="1352" t="str">
        <f t="shared" si="36"/>
        <v>DPR for Procurement of Turbine stator blades 1 &amp; 2 and Turbine rotor blades 1 &amp; 2 along with installation material for GT unit 5.</v>
      </c>
      <c r="C442" s="1455">
        <f t="shared" si="36"/>
        <v>0</v>
      </c>
      <c r="D442" s="1384" t="str">
        <f t="shared" si="36"/>
        <v>-</v>
      </c>
      <c r="E442" s="1450">
        <f t="shared" si="36"/>
        <v>0</v>
      </c>
      <c r="F442" s="1451">
        <f t="shared" si="34"/>
        <v>0</v>
      </c>
      <c r="G442" s="1451">
        <f t="shared" si="35"/>
        <v>0</v>
      </c>
      <c r="H442" s="1451">
        <f t="shared" si="18"/>
        <v>0</v>
      </c>
      <c r="I442" s="1449">
        <v>0</v>
      </c>
      <c r="J442" s="1449">
        <v>0</v>
      </c>
      <c r="K442" s="1451"/>
      <c r="L442" s="1451"/>
      <c r="M442" s="1451">
        <f t="shared" si="32"/>
        <v>0</v>
      </c>
      <c r="N442" s="1451">
        <f t="shared" si="20"/>
        <v>0</v>
      </c>
      <c r="O442" s="1452"/>
      <c r="P442" s="1383"/>
    </row>
    <row r="443" spans="1:16" ht="31" hidden="1" outlineLevel="1" x14ac:dyDescent="0.25">
      <c r="A443" s="1365">
        <f t="shared" si="36"/>
        <v>0</v>
      </c>
      <c r="B443" s="1355" t="str">
        <f t="shared" si="36"/>
        <v xml:space="preserve"> Supply of Turbine stator blades 1 &amp; 2 and Turbine rotor blades 1 &amp; 2 along with installation material (GT 5)</v>
      </c>
      <c r="C443" s="1455">
        <f t="shared" si="36"/>
        <v>0</v>
      </c>
      <c r="D443" s="1384" t="str">
        <f t="shared" si="36"/>
        <v>-</v>
      </c>
      <c r="E443" s="1450">
        <f t="shared" si="36"/>
        <v>0</v>
      </c>
      <c r="F443" s="1451">
        <f t="shared" si="34"/>
        <v>0</v>
      </c>
      <c r="G443" s="1451">
        <f t="shared" si="35"/>
        <v>0</v>
      </c>
      <c r="H443" s="1451">
        <f t="shared" si="18"/>
        <v>0</v>
      </c>
      <c r="I443" s="1449">
        <v>0</v>
      </c>
      <c r="J443" s="1449">
        <v>0</v>
      </c>
      <c r="K443" s="1451"/>
      <c r="L443" s="1451"/>
      <c r="M443" s="1451">
        <f t="shared" si="32"/>
        <v>0</v>
      </c>
      <c r="N443" s="1451">
        <f t="shared" si="20"/>
        <v>0</v>
      </c>
      <c r="O443" s="1452"/>
      <c r="P443" s="1383"/>
    </row>
    <row r="444" spans="1:16" ht="46.5" hidden="1" outlineLevel="1" x14ac:dyDescent="0.25">
      <c r="A444" s="1365">
        <f t="shared" si="36"/>
        <v>21</v>
      </c>
      <c r="B444" s="1352" t="str">
        <f t="shared" si="36"/>
        <v>DPR for Procurement of Various oil pumps, water pumps of GT Units and Procurement of GT blow off valves and IGV blades along with its complete operating mechanism.</v>
      </c>
      <c r="C444" s="1455">
        <f t="shared" si="36"/>
        <v>0</v>
      </c>
      <c r="D444" s="1384" t="str">
        <f t="shared" si="36"/>
        <v>-</v>
      </c>
      <c r="E444" s="1450">
        <f t="shared" si="36"/>
        <v>0</v>
      </c>
      <c r="F444" s="1451">
        <f t="shared" si="34"/>
        <v>0</v>
      </c>
      <c r="G444" s="1451">
        <f t="shared" si="35"/>
        <v>0</v>
      </c>
      <c r="H444" s="1451">
        <f t="shared" si="18"/>
        <v>0</v>
      </c>
      <c r="I444" s="1449">
        <v>0</v>
      </c>
      <c r="J444" s="1449">
        <v>0</v>
      </c>
      <c r="K444" s="1451"/>
      <c r="L444" s="1451"/>
      <c r="M444" s="1451">
        <f t="shared" si="32"/>
        <v>0</v>
      </c>
      <c r="N444" s="1451">
        <f t="shared" si="20"/>
        <v>0</v>
      </c>
      <c r="O444" s="1452"/>
      <c r="P444" s="1383"/>
    </row>
    <row r="445" spans="1:16" ht="46.5" hidden="1" outlineLevel="1" x14ac:dyDescent="0.25">
      <c r="A445" s="1365">
        <f t="shared" si="36"/>
        <v>0</v>
      </c>
      <c r="B445" s="1355" t="str">
        <f t="shared" si="36"/>
        <v xml:space="preserve"> Supply of all GT pumps (MOP,JOP, Boosster pump, EOP, oil vapour fan, CW pumps, Makeup pumps, colony water pumps, drinking water pumps) for all GT</v>
      </c>
      <c r="C445" s="1455">
        <f t="shared" si="36"/>
        <v>0</v>
      </c>
      <c r="D445" s="1384" t="str">
        <f t="shared" si="36"/>
        <v>-</v>
      </c>
      <c r="E445" s="1450">
        <f t="shared" si="36"/>
        <v>0</v>
      </c>
      <c r="F445" s="1451">
        <f t="shared" si="34"/>
        <v>0</v>
      </c>
      <c r="G445" s="1451">
        <f t="shared" si="35"/>
        <v>0</v>
      </c>
      <c r="H445" s="1451">
        <f t="shared" si="18"/>
        <v>0</v>
      </c>
      <c r="I445" s="1449">
        <v>0</v>
      </c>
      <c r="J445" s="1449">
        <v>0</v>
      </c>
      <c r="K445" s="1451"/>
      <c r="L445" s="1451"/>
      <c r="M445" s="1451">
        <f t="shared" si="32"/>
        <v>0</v>
      </c>
      <c r="N445" s="1451">
        <f t="shared" si="20"/>
        <v>0</v>
      </c>
      <c r="O445" s="1452"/>
      <c r="P445" s="1383"/>
    </row>
    <row r="446" spans="1:16" ht="15.5" hidden="1" outlineLevel="1" x14ac:dyDescent="0.25">
      <c r="A446" s="1365">
        <f t="shared" si="36"/>
        <v>0</v>
      </c>
      <c r="B446" s="1355" t="str">
        <f t="shared" si="36"/>
        <v xml:space="preserve">  Supply of GT Blow-off valves (All GT)</v>
      </c>
      <c r="C446" s="1455">
        <f t="shared" si="36"/>
        <v>0</v>
      </c>
      <c r="D446" s="1384" t="str">
        <f t="shared" si="36"/>
        <v>-</v>
      </c>
      <c r="E446" s="1450">
        <f t="shared" si="36"/>
        <v>0</v>
      </c>
      <c r="F446" s="1451">
        <f t="shared" si="34"/>
        <v>0</v>
      </c>
      <c r="G446" s="1451">
        <f t="shared" si="35"/>
        <v>0</v>
      </c>
      <c r="H446" s="1451">
        <f t="shared" si="18"/>
        <v>0</v>
      </c>
      <c r="I446" s="1449">
        <v>0</v>
      </c>
      <c r="J446" s="1449">
        <v>0</v>
      </c>
      <c r="K446" s="1451"/>
      <c r="L446" s="1451"/>
      <c r="M446" s="1451">
        <f t="shared" si="32"/>
        <v>0</v>
      </c>
      <c r="N446" s="1451">
        <f t="shared" si="20"/>
        <v>0</v>
      </c>
      <c r="O446" s="1452"/>
      <c r="P446" s="1383"/>
    </row>
    <row r="447" spans="1:16" ht="31" hidden="1" outlineLevel="1" x14ac:dyDescent="0.25">
      <c r="A447" s="1365">
        <f t="shared" si="36"/>
        <v>0</v>
      </c>
      <c r="B447" s="1355" t="str">
        <f t="shared" si="36"/>
        <v xml:space="preserve"> Supply of IGV blades along with its complete operating mechanism (GT 5,6,8)</v>
      </c>
      <c r="C447" s="1455">
        <f t="shared" si="36"/>
        <v>0</v>
      </c>
      <c r="D447" s="1384" t="str">
        <f t="shared" si="36"/>
        <v>-</v>
      </c>
      <c r="E447" s="1450">
        <f t="shared" si="36"/>
        <v>0</v>
      </c>
      <c r="F447" s="1451">
        <f t="shared" si="34"/>
        <v>0</v>
      </c>
      <c r="G447" s="1451">
        <f t="shared" si="35"/>
        <v>0</v>
      </c>
      <c r="H447" s="1451">
        <f t="shared" si="18"/>
        <v>0</v>
      </c>
      <c r="I447" s="1449">
        <v>0</v>
      </c>
      <c r="J447" s="1449">
        <v>0</v>
      </c>
      <c r="K447" s="1451"/>
      <c r="L447" s="1451"/>
      <c r="M447" s="1451">
        <f t="shared" si="32"/>
        <v>0</v>
      </c>
      <c r="N447" s="1451">
        <f t="shared" si="20"/>
        <v>0</v>
      </c>
      <c r="O447" s="1452"/>
      <c r="P447" s="1383"/>
    </row>
    <row r="448" spans="1:16" ht="31" hidden="1" outlineLevel="1" x14ac:dyDescent="0.25">
      <c r="A448" s="1365">
        <f t="shared" si="36"/>
        <v>22</v>
      </c>
      <c r="B448" s="1352" t="str">
        <f t="shared" si="36"/>
        <v>DPR for Life extension of GT units by Procurement of inner casing &amp; K rings with installation material.</v>
      </c>
      <c r="C448" s="1455">
        <f t="shared" si="36"/>
        <v>0</v>
      </c>
      <c r="D448" s="1384" t="str">
        <f t="shared" si="36"/>
        <v>-</v>
      </c>
      <c r="E448" s="1450">
        <f t="shared" si="36"/>
        <v>0</v>
      </c>
      <c r="F448" s="1451">
        <f t="shared" si="34"/>
        <v>0</v>
      </c>
      <c r="G448" s="1451">
        <f t="shared" si="35"/>
        <v>0</v>
      </c>
      <c r="H448" s="1451">
        <f t="shared" si="18"/>
        <v>0</v>
      </c>
      <c r="I448" s="1449">
        <v>0</v>
      </c>
      <c r="J448" s="1449">
        <v>0</v>
      </c>
      <c r="K448" s="1451"/>
      <c r="L448" s="1451"/>
      <c r="M448" s="1451">
        <f t="shared" si="32"/>
        <v>0</v>
      </c>
      <c r="N448" s="1451">
        <f t="shared" si="20"/>
        <v>0</v>
      </c>
      <c r="O448" s="1452"/>
      <c r="P448" s="1383"/>
    </row>
    <row r="449" spans="1:16" ht="31" hidden="1" outlineLevel="1" x14ac:dyDescent="0.25">
      <c r="A449" s="1365">
        <f t="shared" si="36"/>
        <v>0</v>
      </c>
      <c r="B449" s="1355" t="str">
        <f t="shared" si="36"/>
        <v xml:space="preserve"> Supply of inner casing &amp; K ring with installation material (Inner casing for GT 8 and All GT K ring)</v>
      </c>
      <c r="C449" s="1455">
        <f t="shared" si="36"/>
        <v>0</v>
      </c>
      <c r="D449" s="1384" t="str">
        <f t="shared" si="36"/>
        <v>-</v>
      </c>
      <c r="E449" s="1450">
        <f t="shared" si="36"/>
        <v>0</v>
      </c>
      <c r="F449" s="1451">
        <f t="shared" si="34"/>
        <v>0</v>
      </c>
      <c r="G449" s="1451">
        <f t="shared" si="35"/>
        <v>0</v>
      </c>
      <c r="H449" s="1451">
        <f t="shared" si="18"/>
        <v>0</v>
      </c>
      <c r="I449" s="1449">
        <v>0</v>
      </c>
      <c r="J449" s="1449">
        <v>0</v>
      </c>
      <c r="K449" s="1451"/>
      <c r="L449" s="1451"/>
      <c r="M449" s="1451">
        <f t="shared" si="32"/>
        <v>0</v>
      </c>
      <c r="N449" s="1451">
        <f t="shared" si="20"/>
        <v>0</v>
      </c>
      <c r="O449" s="1452"/>
      <c r="P449" s="1383"/>
    </row>
    <row r="450" spans="1:16" ht="46.5" hidden="1" outlineLevel="1" x14ac:dyDescent="0.25">
      <c r="A450" s="1365">
        <f t="shared" si="36"/>
        <v>23</v>
      </c>
      <c r="B450" s="1352" t="str">
        <f t="shared" si="36"/>
        <v>DPR for CCPP process improvement by Procurement and erection of Hangers and supports of Gas skid, A0 ,B0 block and supply of various size pipelines and boiler tubes for Boiler, GT</v>
      </c>
      <c r="C450" s="1455">
        <f t="shared" si="36"/>
        <v>0</v>
      </c>
      <c r="D450" s="1384" t="str">
        <f t="shared" si="36"/>
        <v>-</v>
      </c>
      <c r="E450" s="1450">
        <f t="shared" si="36"/>
        <v>0</v>
      </c>
      <c r="F450" s="1451">
        <f t="shared" si="34"/>
        <v>0</v>
      </c>
      <c r="G450" s="1451">
        <f t="shared" si="35"/>
        <v>0</v>
      </c>
      <c r="H450" s="1451">
        <f t="shared" si="18"/>
        <v>0</v>
      </c>
      <c r="I450" s="1449">
        <v>0</v>
      </c>
      <c r="J450" s="1449">
        <v>0</v>
      </c>
      <c r="K450" s="1451"/>
      <c r="L450" s="1451"/>
      <c r="M450" s="1451">
        <f t="shared" si="32"/>
        <v>0</v>
      </c>
      <c r="N450" s="1451">
        <f t="shared" si="20"/>
        <v>0</v>
      </c>
      <c r="O450" s="1452"/>
      <c r="P450" s="1383"/>
    </row>
    <row r="451" spans="1:16" ht="31" hidden="1" outlineLevel="1" x14ac:dyDescent="0.25">
      <c r="A451" s="1365">
        <f t="shared" si="36"/>
        <v>0</v>
      </c>
      <c r="B451" s="1355" t="str">
        <f t="shared" si="36"/>
        <v xml:space="preserve"> Supply and erection of Hangers and supports (Gas skid, A0 and B0 Block)</v>
      </c>
      <c r="C451" s="1455">
        <f t="shared" si="36"/>
        <v>0</v>
      </c>
      <c r="D451" s="1384" t="str">
        <f t="shared" si="36"/>
        <v>-</v>
      </c>
      <c r="E451" s="1450">
        <f t="shared" si="36"/>
        <v>0</v>
      </c>
      <c r="F451" s="1451">
        <f t="shared" si="34"/>
        <v>0</v>
      </c>
      <c r="G451" s="1451">
        <f t="shared" si="35"/>
        <v>0</v>
      </c>
      <c r="H451" s="1451">
        <f t="shared" si="18"/>
        <v>0</v>
      </c>
      <c r="I451" s="1449">
        <v>0</v>
      </c>
      <c r="J451" s="1449">
        <v>0</v>
      </c>
      <c r="K451" s="1451"/>
      <c r="L451" s="1451"/>
      <c r="M451" s="1451">
        <f t="shared" si="32"/>
        <v>0</v>
      </c>
      <c r="N451" s="1451">
        <f t="shared" si="20"/>
        <v>0</v>
      </c>
      <c r="O451" s="1452"/>
      <c r="P451" s="1383"/>
    </row>
    <row r="452" spans="1:16" ht="31" hidden="1" outlineLevel="1" x14ac:dyDescent="0.25">
      <c r="A452" s="1365">
        <f t="shared" si="36"/>
        <v>0</v>
      </c>
      <c r="B452" s="1355" t="str">
        <f t="shared" si="36"/>
        <v xml:space="preserve"> Supply of Various size high pressure pipelines and tubes for Boiler and GT &amp; ST</v>
      </c>
      <c r="C452" s="1455">
        <f t="shared" si="36"/>
        <v>0</v>
      </c>
      <c r="D452" s="1384" t="str">
        <f t="shared" si="36"/>
        <v>-</v>
      </c>
      <c r="E452" s="1450">
        <f t="shared" si="36"/>
        <v>0</v>
      </c>
      <c r="F452" s="1451">
        <f t="shared" si="34"/>
        <v>0</v>
      </c>
      <c r="G452" s="1451">
        <f t="shared" si="35"/>
        <v>0</v>
      </c>
      <c r="H452" s="1451">
        <f t="shared" si="18"/>
        <v>0</v>
      </c>
      <c r="I452" s="1449">
        <v>0</v>
      </c>
      <c r="J452" s="1449">
        <v>0</v>
      </c>
      <c r="K452" s="1451"/>
      <c r="L452" s="1451"/>
      <c r="M452" s="1451">
        <f t="shared" si="32"/>
        <v>0</v>
      </c>
      <c r="N452" s="1451">
        <f t="shared" si="20"/>
        <v>0</v>
      </c>
      <c r="O452" s="1452"/>
      <c r="P452" s="1383"/>
    </row>
    <row r="453" spans="1:16" ht="31" hidden="1" outlineLevel="1" x14ac:dyDescent="0.25">
      <c r="A453" s="1365">
        <f t="shared" si="36"/>
        <v>24</v>
      </c>
      <c r="B453" s="1352" t="str">
        <f t="shared" si="36"/>
        <v>DPR for Procurement of Turbine stator blades 1 &amp; 2 and Turbine rotor blades 1 &amp; 2 along with installation material for GT unit 7.</v>
      </c>
      <c r="C453" s="1455">
        <f t="shared" si="36"/>
        <v>0</v>
      </c>
      <c r="D453" s="1384" t="str">
        <f t="shared" si="36"/>
        <v>-</v>
      </c>
      <c r="E453" s="1450">
        <f t="shared" si="36"/>
        <v>0</v>
      </c>
      <c r="F453" s="1451">
        <f t="shared" si="34"/>
        <v>0</v>
      </c>
      <c r="G453" s="1451">
        <f t="shared" si="35"/>
        <v>0</v>
      </c>
      <c r="H453" s="1451">
        <f t="shared" si="18"/>
        <v>0</v>
      </c>
      <c r="I453" s="1449">
        <v>0</v>
      </c>
      <c r="J453" s="1449">
        <v>0</v>
      </c>
      <c r="K453" s="1451"/>
      <c r="L453" s="1451"/>
      <c r="M453" s="1451">
        <f t="shared" si="32"/>
        <v>0</v>
      </c>
      <c r="N453" s="1451">
        <f t="shared" si="20"/>
        <v>0</v>
      </c>
      <c r="O453" s="1452"/>
      <c r="P453" s="1383"/>
    </row>
    <row r="454" spans="1:16" ht="31" hidden="1" outlineLevel="1" x14ac:dyDescent="0.25">
      <c r="A454" s="1365">
        <f t="shared" si="36"/>
        <v>0</v>
      </c>
      <c r="B454" s="1355" t="str">
        <f t="shared" si="36"/>
        <v xml:space="preserve"> Supply of Turbine rotor blades 1 &amp; 2 and Turbine stator blades 1 &amp; 2 along with installation material (GT7)</v>
      </c>
      <c r="C454" s="1455">
        <f t="shared" si="36"/>
        <v>0</v>
      </c>
      <c r="D454" s="1384" t="str">
        <f t="shared" si="36"/>
        <v>-</v>
      </c>
      <c r="E454" s="1450">
        <f t="shared" si="36"/>
        <v>0</v>
      </c>
      <c r="F454" s="1451">
        <f t="shared" si="34"/>
        <v>0</v>
      </c>
      <c r="G454" s="1451">
        <f t="shared" si="35"/>
        <v>0</v>
      </c>
      <c r="H454" s="1451">
        <f t="shared" si="18"/>
        <v>0</v>
      </c>
      <c r="I454" s="1449">
        <v>0</v>
      </c>
      <c r="J454" s="1449">
        <v>0</v>
      </c>
      <c r="K454" s="1451"/>
      <c r="L454" s="1451"/>
      <c r="M454" s="1451">
        <f t="shared" si="32"/>
        <v>0</v>
      </c>
      <c r="N454" s="1451">
        <f t="shared" si="20"/>
        <v>0</v>
      </c>
      <c r="O454" s="1452"/>
      <c r="P454" s="1383"/>
    </row>
    <row r="455" spans="1:16" ht="31" hidden="1" outlineLevel="1" x14ac:dyDescent="0.25">
      <c r="A455" s="1365">
        <f t="shared" si="36"/>
        <v>25</v>
      </c>
      <c r="B455" s="1352" t="str">
        <f t="shared" si="36"/>
        <v>DPR for Life extension of GT by Procurement of complete flame tube, burners and Procurement of Luwa cooler pannels.</v>
      </c>
      <c r="C455" s="1455">
        <f t="shared" si="36"/>
        <v>0</v>
      </c>
      <c r="D455" s="1384" t="str">
        <f t="shared" si="36"/>
        <v>-</v>
      </c>
      <c r="E455" s="1450">
        <f t="shared" si="36"/>
        <v>0</v>
      </c>
      <c r="F455" s="1451">
        <f t="shared" si="34"/>
        <v>0</v>
      </c>
      <c r="G455" s="1451">
        <f t="shared" si="35"/>
        <v>0</v>
      </c>
      <c r="H455" s="1451">
        <f t="shared" si="18"/>
        <v>0</v>
      </c>
      <c r="I455" s="1449">
        <v>0</v>
      </c>
      <c r="J455" s="1449">
        <v>0</v>
      </c>
      <c r="K455" s="1451"/>
      <c r="L455" s="1451"/>
      <c r="M455" s="1451">
        <f t="shared" si="32"/>
        <v>0</v>
      </c>
      <c r="N455" s="1451">
        <f t="shared" si="20"/>
        <v>0</v>
      </c>
      <c r="O455" s="1452"/>
      <c r="P455" s="1383"/>
    </row>
    <row r="456" spans="1:16" ht="31" hidden="1" outlineLevel="1" x14ac:dyDescent="0.25">
      <c r="A456" s="1365">
        <f t="shared" ref="A456:E471" si="37">A170</f>
        <v>0</v>
      </c>
      <c r="B456" s="1355" t="str">
        <f t="shared" si="37"/>
        <v xml:space="preserve"> Supply of complete Flame tubes with  Burners (Flame tubes of GT 5 and Burners of GT 7 &amp; 8)</v>
      </c>
      <c r="C456" s="1455">
        <f t="shared" si="37"/>
        <v>0</v>
      </c>
      <c r="D456" s="1384" t="str">
        <f t="shared" si="37"/>
        <v>-</v>
      </c>
      <c r="E456" s="1450">
        <f t="shared" si="37"/>
        <v>0</v>
      </c>
      <c r="F456" s="1451">
        <f t="shared" si="34"/>
        <v>0</v>
      </c>
      <c r="G456" s="1451">
        <f t="shared" si="35"/>
        <v>0</v>
      </c>
      <c r="H456" s="1451">
        <f t="shared" si="18"/>
        <v>0</v>
      </c>
      <c r="I456" s="1449">
        <v>0</v>
      </c>
      <c r="J456" s="1449">
        <v>0</v>
      </c>
      <c r="K456" s="1451"/>
      <c r="L456" s="1451"/>
      <c r="M456" s="1451">
        <f t="shared" si="32"/>
        <v>0</v>
      </c>
      <c r="N456" s="1451">
        <f t="shared" si="20"/>
        <v>0</v>
      </c>
      <c r="O456" s="1452"/>
      <c r="P456" s="1383"/>
    </row>
    <row r="457" spans="1:16" ht="15.5" hidden="1" outlineLevel="1" x14ac:dyDescent="0.25">
      <c r="A457" s="1365">
        <f t="shared" si="37"/>
        <v>0</v>
      </c>
      <c r="B457" s="1355" t="str">
        <f t="shared" si="37"/>
        <v xml:space="preserve"> Supply of Luwa cooler pannels (GT 5,7,8)</v>
      </c>
      <c r="C457" s="1455">
        <f t="shared" si="37"/>
        <v>0</v>
      </c>
      <c r="D457" s="1384" t="str">
        <f t="shared" si="37"/>
        <v>-</v>
      </c>
      <c r="E457" s="1450">
        <f t="shared" si="37"/>
        <v>0</v>
      </c>
      <c r="F457" s="1451">
        <f t="shared" si="34"/>
        <v>0</v>
      </c>
      <c r="G457" s="1451">
        <f t="shared" si="35"/>
        <v>0</v>
      </c>
      <c r="H457" s="1451">
        <f t="shared" si="18"/>
        <v>0</v>
      </c>
      <c r="I457" s="1449">
        <v>0</v>
      </c>
      <c r="J457" s="1449">
        <v>0</v>
      </c>
      <c r="K457" s="1451"/>
      <c r="L457" s="1451"/>
      <c r="M457" s="1451">
        <f t="shared" si="32"/>
        <v>0</v>
      </c>
      <c r="N457" s="1451">
        <f t="shared" si="20"/>
        <v>0</v>
      </c>
      <c r="O457" s="1452"/>
      <c r="P457" s="1383"/>
    </row>
    <row r="458" spans="1:16" ht="31" hidden="1" outlineLevel="1" x14ac:dyDescent="0.25">
      <c r="A458" s="1365">
        <f t="shared" si="37"/>
        <v>26</v>
      </c>
      <c r="B458" s="1352" t="str">
        <f t="shared" si="37"/>
        <v>DPR for Life extension of GT units by Procurement of Compressor rotor blades stage 1 - 16 for GT unit 5 &amp; 7.</v>
      </c>
      <c r="C458" s="1455">
        <f t="shared" si="37"/>
        <v>0</v>
      </c>
      <c r="D458" s="1384" t="str">
        <f t="shared" si="37"/>
        <v>-</v>
      </c>
      <c r="E458" s="1450">
        <f t="shared" si="37"/>
        <v>0</v>
      </c>
      <c r="F458" s="1451">
        <f t="shared" si="34"/>
        <v>0</v>
      </c>
      <c r="G458" s="1451">
        <f t="shared" si="35"/>
        <v>0</v>
      </c>
      <c r="H458" s="1451">
        <f t="shared" si="18"/>
        <v>0</v>
      </c>
      <c r="I458" s="1449">
        <v>0</v>
      </c>
      <c r="J458" s="1449">
        <v>0</v>
      </c>
      <c r="K458" s="1451"/>
      <c r="L458" s="1451"/>
      <c r="M458" s="1451">
        <f t="shared" si="32"/>
        <v>0</v>
      </c>
      <c r="N458" s="1451">
        <f t="shared" si="20"/>
        <v>0</v>
      </c>
      <c r="O458" s="1452"/>
      <c r="P458" s="1383"/>
    </row>
    <row r="459" spans="1:16" ht="15.5" hidden="1" outlineLevel="1" x14ac:dyDescent="0.25">
      <c r="A459" s="1365">
        <f t="shared" si="37"/>
        <v>0</v>
      </c>
      <c r="B459" s="1355" t="str">
        <f t="shared" si="37"/>
        <v>Supply of Compressor Rotor blades 1 to 16th (GT 5, 7)</v>
      </c>
      <c r="C459" s="1455">
        <f t="shared" si="37"/>
        <v>0</v>
      </c>
      <c r="D459" s="1384" t="str">
        <f t="shared" si="37"/>
        <v>-</v>
      </c>
      <c r="E459" s="1450">
        <f t="shared" si="37"/>
        <v>0</v>
      </c>
      <c r="F459" s="1451">
        <f t="shared" si="34"/>
        <v>0</v>
      </c>
      <c r="G459" s="1451">
        <f t="shared" si="35"/>
        <v>0</v>
      </c>
      <c r="H459" s="1451">
        <f t="shared" si="18"/>
        <v>0</v>
      </c>
      <c r="I459" s="1449">
        <v>0</v>
      </c>
      <c r="J459" s="1449">
        <v>0</v>
      </c>
      <c r="K459" s="1451"/>
      <c r="L459" s="1451"/>
      <c r="M459" s="1451">
        <f t="shared" si="32"/>
        <v>0</v>
      </c>
      <c r="N459" s="1451">
        <f t="shared" si="20"/>
        <v>0</v>
      </c>
      <c r="O459" s="1452"/>
      <c r="P459" s="1383"/>
    </row>
    <row r="460" spans="1:16" ht="46.5" hidden="1" outlineLevel="1" x14ac:dyDescent="0.25">
      <c r="A460" s="1365">
        <f t="shared" si="37"/>
        <v>27</v>
      </c>
      <c r="B460" s="1352" t="str">
        <f t="shared" si="37"/>
        <v xml:space="preserve">DPR for Life extension of GT units by Procurement of Complete GT fasteners set and Procurement of mixing chambers with installation material for GT6. </v>
      </c>
      <c r="C460" s="1455">
        <f t="shared" si="37"/>
        <v>0</v>
      </c>
      <c r="D460" s="1384" t="str">
        <f t="shared" si="37"/>
        <v>-</v>
      </c>
      <c r="E460" s="1450">
        <f t="shared" si="37"/>
        <v>0</v>
      </c>
      <c r="F460" s="1451">
        <f t="shared" si="34"/>
        <v>0</v>
      </c>
      <c r="G460" s="1451">
        <f t="shared" si="35"/>
        <v>0</v>
      </c>
      <c r="H460" s="1451">
        <f t="shared" si="18"/>
        <v>0</v>
      </c>
      <c r="I460" s="1449">
        <v>0</v>
      </c>
      <c r="J460" s="1449">
        <v>0</v>
      </c>
      <c r="K460" s="1451"/>
      <c r="L460" s="1451"/>
      <c r="M460" s="1451">
        <f t="shared" si="32"/>
        <v>0</v>
      </c>
      <c r="N460" s="1451">
        <f t="shared" si="20"/>
        <v>0</v>
      </c>
      <c r="O460" s="1452"/>
      <c r="P460" s="1383"/>
    </row>
    <row r="461" spans="1:16" ht="15.5" hidden="1" outlineLevel="1" x14ac:dyDescent="0.25">
      <c r="A461" s="1365">
        <f t="shared" si="37"/>
        <v>0</v>
      </c>
      <c r="B461" s="1355" t="str">
        <f t="shared" si="37"/>
        <v xml:space="preserve"> Procurement of Complete GT Fasteners set</v>
      </c>
      <c r="C461" s="1455">
        <f t="shared" si="37"/>
        <v>0</v>
      </c>
      <c r="D461" s="1384" t="str">
        <f t="shared" si="37"/>
        <v>-</v>
      </c>
      <c r="E461" s="1450">
        <f t="shared" si="37"/>
        <v>0</v>
      </c>
      <c r="F461" s="1451">
        <f t="shared" si="34"/>
        <v>0</v>
      </c>
      <c r="G461" s="1451">
        <f t="shared" si="35"/>
        <v>0</v>
      </c>
      <c r="H461" s="1451">
        <f t="shared" si="18"/>
        <v>0</v>
      </c>
      <c r="I461" s="1449">
        <v>0</v>
      </c>
      <c r="J461" s="1449">
        <v>0</v>
      </c>
      <c r="K461" s="1451"/>
      <c r="L461" s="1451"/>
      <c r="M461" s="1451">
        <f t="shared" si="32"/>
        <v>0</v>
      </c>
      <c r="N461" s="1451">
        <f t="shared" si="20"/>
        <v>0</v>
      </c>
      <c r="O461" s="1452"/>
      <c r="P461" s="1383"/>
    </row>
    <row r="462" spans="1:16" ht="15.5" hidden="1" outlineLevel="1" x14ac:dyDescent="0.25">
      <c r="A462" s="1365">
        <f t="shared" si="37"/>
        <v>0</v>
      </c>
      <c r="B462" s="1355" t="str">
        <f t="shared" si="37"/>
        <v xml:space="preserve"> Supply of Mixing chambers with installation material (GT 6 )</v>
      </c>
      <c r="C462" s="1455">
        <f t="shared" si="37"/>
        <v>0</v>
      </c>
      <c r="D462" s="1384" t="str">
        <f t="shared" si="37"/>
        <v>-</v>
      </c>
      <c r="E462" s="1450">
        <f t="shared" si="37"/>
        <v>0</v>
      </c>
      <c r="F462" s="1451">
        <f t="shared" si="34"/>
        <v>0</v>
      </c>
      <c r="G462" s="1451">
        <f t="shared" si="35"/>
        <v>0</v>
      </c>
      <c r="H462" s="1451">
        <f t="shared" si="18"/>
        <v>0</v>
      </c>
      <c r="I462" s="1449">
        <v>0</v>
      </c>
      <c r="J462" s="1449">
        <v>0</v>
      </c>
      <c r="K462" s="1451"/>
      <c r="L462" s="1451"/>
      <c r="M462" s="1451">
        <f t="shared" si="32"/>
        <v>0</v>
      </c>
      <c r="N462" s="1451">
        <f t="shared" si="20"/>
        <v>0</v>
      </c>
      <c r="O462" s="1452"/>
      <c r="P462" s="1383"/>
    </row>
    <row r="463" spans="1:16" ht="31" hidden="1" outlineLevel="1" x14ac:dyDescent="0.25">
      <c r="A463" s="1365">
        <f t="shared" si="37"/>
        <v>28</v>
      </c>
      <c r="B463" s="1352" t="str">
        <f t="shared" si="37"/>
        <v>Reliability Improvement  Schemes for Gas Turbine Power Stations, Uran.</v>
      </c>
      <c r="C463" s="1455">
        <f t="shared" si="37"/>
        <v>0</v>
      </c>
      <c r="D463" s="1384" t="str">
        <f t="shared" si="37"/>
        <v>-</v>
      </c>
      <c r="E463" s="1450">
        <f t="shared" si="37"/>
        <v>0</v>
      </c>
      <c r="F463" s="1451">
        <f t="shared" si="34"/>
        <v>0</v>
      </c>
      <c r="G463" s="1451">
        <f t="shared" si="35"/>
        <v>0</v>
      </c>
      <c r="H463" s="1451">
        <f t="shared" si="18"/>
        <v>0</v>
      </c>
      <c r="I463" s="1449">
        <v>0</v>
      </c>
      <c r="J463" s="1449">
        <v>0</v>
      </c>
      <c r="K463" s="1451"/>
      <c r="L463" s="1451"/>
      <c r="M463" s="1451">
        <f t="shared" si="32"/>
        <v>0</v>
      </c>
      <c r="N463" s="1451">
        <f t="shared" si="20"/>
        <v>0</v>
      </c>
      <c r="O463" s="1452"/>
      <c r="P463" s="1383"/>
    </row>
    <row r="464" spans="1:16" ht="46.5" hidden="1" outlineLevel="1" x14ac:dyDescent="0.25">
      <c r="A464" s="1365">
        <f t="shared" si="37"/>
        <v>0</v>
      </c>
      <c r="B464" s="1355" t="str">
        <f t="shared" si="37"/>
        <v xml:space="preserve"> Supply, installation &amp; commissioning work of 17.5 KV, 7860 Amp and 60 Amp Stage 2 Generator Busbar at Gas Turbine Power Station,Uran.</v>
      </c>
      <c r="C464" s="1455">
        <f t="shared" si="37"/>
        <v>0</v>
      </c>
      <c r="D464" s="1384" t="str">
        <f t="shared" si="37"/>
        <v>-</v>
      </c>
      <c r="E464" s="1450">
        <f t="shared" si="37"/>
        <v>0</v>
      </c>
      <c r="F464" s="1451">
        <f t="shared" si="34"/>
        <v>0</v>
      </c>
      <c r="G464" s="1451">
        <f t="shared" si="35"/>
        <v>0</v>
      </c>
      <c r="H464" s="1451">
        <f t="shared" si="18"/>
        <v>0</v>
      </c>
      <c r="I464" s="1449">
        <v>0</v>
      </c>
      <c r="J464" s="1449">
        <v>0</v>
      </c>
      <c r="K464" s="1451"/>
      <c r="L464" s="1451"/>
      <c r="M464" s="1451">
        <f t="shared" si="32"/>
        <v>0</v>
      </c>
      <c r="N464" s="1451">
        <f t="shared" si="20"/>
        <v>0</v>
      </c>
      <c r="O464" s="1452"/>
      <c r="P464" s="1383"/>
    </row>
    <row r="465" spans="1:16" ht="15.5" hidden="1" outlineLevel="1" x14ac:dyDescent="0.25">
      <c r="A465" s="1365">
        <f t="shared" si="37"/>
        <v>0</v>
      </c>
      <c r="B465" s="1355" t="str">
        <f t="shared" si="37"/>
        <v xml:space="preserve"> Upgradation of GT-5 and GT-6 SFC and SEE system.</v>
      </c>
      <c r="C465" s="1455">
        <f t="shared" si="37"/>
        <v>0</v>
      </c>
      <c r="D465" s="1384" t="str">
        <f t="shared" si="37"/>
        <v>-</v>
      </c>
      <c r="E465" s="1450">
        <f t="shared" si="37"/>
        <v>0</v>
      </c>
      <c r="F465" s="1451">
        <f t="shared" si="34"/>
        <v>0</v>
      </c>
      <c r="G465" s="1451">
        <f t="shared" si="35"/>
        <v>0</v>
      </c>
      <c r="H465" s="1451">
        <f t="shared" si="18"/>
        <v>0</v>
      </c>
      <c r="I465" s="1449">
        <v>0</v>
      </c>
      <c r="J465" s="1449">
        <v>0</v>
      </c>
      <c r="K465" s="1451"/>
      <c r="L465" s="1451"/>
      <c r="M465" s="1451">
        <f t="shared" si="32"/>
        <v>0</v>
      </c>
      <c r="N465" s="1451">
        <f t="shared" si="20"/>
        <v>0</v>
      </c>
      <c r="O465" s="1452"/>
      <c r="P465" s="1383"/>
    </row>
    <row r="466" spans="1:16" ht="31" hidden="1" outlineLevel="1" x14ac:dyDescent="0.25">
      <c r="A466" s="1365">
        <f t="shared" si="37"/>
        <v>0</v>
      </c>
      <c r="B466" s="1355" t="str">
        <f t="shared" si="37"/>
        <v xml:space="preserve"> Upgradation of Gas Turbine Generator and Transformer protection system (2 No)</v>
      </c>
      <c r="C466" s="1455">
        <f t="shared" si="37"/>
        <v>0</v>
      </c>
      <c r="D466" s="1384" t="str">
        <f t="shared" si="37"/>
        <v>-</v>
      </c>
      <c r="E466" s="1450">
        <f t="shared" si="37"/>
        <v>0</v>
      </c>
      <c r="F466" s="1451">
        <f t="shared" si="34"/>
        <v>0</v>
      </c>
      <c r="G466" s="1451">
        <f t="shared" si="35"/>
        <v>0</v>
      </c>
      <c r="H466" s="1451">
        <f t="shared" si="18"/>
        <v>0</v>
      </c>
      <c r="I466" s="1449">
        <v>0</v>
      </c>
      <c r="J466" s="1449">
        <v>0</v>
      </c>
      <c r="K466" s="1451"/>
      <c r="L466" s="1451"/>
      <c r="M466" s="1451">
        <f t="shared" si="32"/>
        <v>0</v>
      </c>
      <c r="N466" s="1451">
        <f t="shared" si="20"/>
        <v>0</v>
      </c>
      <c r="O466" s="1452"/>
      <c r="P466" s="1383"/>
    </row>
    <row r="467" spans="1:16" ht="46.5" hidden="1" outlineLevel="1" x14ac:dyDescent="0.25">
      <c r="A467" s="1365">
        <f t="shared" si="37"/>
        <v>29</v>
      </c>
      <c r="B467" s="1352" t="str">
        <f t="shared" si="37"/>
        <v>Schemes for improvement of auxiliary availability for effecient performance during running of 108 MW Stage II &amp; 120 MW Stage III units at GTPS, Uran.</v>
      </c>
      <c r="C467" s="1455">
        <f t="shared" si="37"/>
        <v>0</v>
      </c>
      <c r="D467" s="1384" t="str">
        <f t="shared" si="37"/>
        <v>-</v>
      </c>
      <c r="E467" s="1450">
        <f t="shared" si="37"/>
        <v>0</v>
      </c>
      <c r="F467" s="1451">
        <f t="shared" si="34"/>
        <v>0</v>
      </c>
      <c r="G467" s="1451">
        <f t="shared" si="35"/>
        <v>0</v>
      </c>
      <c r="H467" s="1451">
        <f t="shared" si="18"/>
        <v>0</v>
      </c>
      <c r="I467" s="1449">
        <v>0</v>
      </c>
      <c r="J467" s="1449">
        <v>0</v>
      </c>
      <c r="K467" s="1451"/>
      <c r="L467" s="1451"/>
      <c r="M467" s="1451">
        <f t="shared" si="32"/>
        <v>0</v>
      </c>
      <c r="N467" s="1451">
        <f t="shared" si="20"/>
        <v>0</v>
      </c>
      <c r="O467" s="1452"/>
      <c r="P467" s="1383"/>
    </row>
    <row r="468" spans="1:16" ht="31" hidden="1" outlineLevel="1" x14ac:dyDescent="0.25">
      <c r="A468" s="1365">
        <f t="shared" si="37"/>
        <v>0</v>
      </c>
      <c r="B468" s="1355" t="str">
        <f t="shared" si="37"/>
        <v>Procurement of 108 MW Stage II GT units generator rotor at GTPS, Uran.</v>
      </c>
      <c r="C468" s="1455">
        <f t="shared" si="37"/>
        <v>0</v>
      </c>
      <c r="D468" s="1384" t="str">
        <f t="shared" si="37"/>
        <v>-</v>
      </c>
      <c r="E468" s="1450">
        <f t="shared" si="37"/>
        <v>0</v>
      </c>
      <c r="F468" s="1451">
        <f t="shared" si="34"/>
        <v>0</v>
      </c>
      <c r="G468" s="1451">
        <f t="shared" si="35"/>
        <v>0</v>
      </c>
      <c r="H468" s="1451">
        <f t="shared" si="18"/>
        <v>0</v>
      </c>
      <c r="I468" s="1449">
        <v>0</v>
      </c>
      <c r="J468" s="1449">
        <v>0</v>
      </c>
      <c r="K468" s="1451"/>
      <c r="L468" s="1451"/>
      <c r="M468" s="1451">
        <f t="shared" si="32"/>
        <v>0</v>
      </c>
      <c r="N468" s="1451">
        <f t="shared" si="20"/>
        <v>0</v>
      </c>
      <c r="O468" s="1452"/>
      <c r="P468" s="1383"/>
    </row>
    <row r="469" spans="1:16" ht="46.5" hidden="1" outlineLevel="1" x14ac:dyDescent="0.25">
      <c r="A469" s="1365">
        <f t="shared" si="37"/>
        <v>0</v>
      </c>
      <c r="B469" s="1355" t="str">
        <f t="shared" si="37"/>
        <v xml:space="preserve"> Procurement of 1 MVA Unit Auxiliary Transformer, 570 KVA Excitation Transformer and 2 MVA Frequency Converter Transformer of Stage II GT Unit at GTPS, Uran.</v>
      </c>
      <c r="C469" s="1455">
        <f t="shared" si="37"/>
        <v>0</v>
      </c>
      <c r="D469" s="1384" t="str">
        <f t="shared" si="37"/>
        <v>-</v>
      </c>
      <c r="E469" s="1450">
        <f t="shared" si="37"/>
        <v>0</v>
      </c>
      <c r="F469" s="1451">
        <f t="shared" si="34"/>
        <v>0</v>
      </c>
      <c r="G469" s="1451">
        <f t="shared" si="35"/>
        <v>0</v>
      </c>
      <c r="H469" s="1451">
        <f t="shared" si="18"/>
        <v>0</v>
      </c>
      <c r="I469" s="1449">
        <v>0</v>
      </c>
      <c r="J469" s="1449">
        <v>0</v>
      </c>
      <c r="K469" s="1451"/>
      <c r="L469" s="1451"/>
      <c r="M469" s="1451">
        <f t="shared" si="32"/>
        <v>0</v>
      </c>
      <c r="N469" s="1451">
        <f t="shared" si="20"/>
        <v>0</v>
      </c>
      <c r="O469" s="1452"/>
      <c r="P469" s="1383"/>
    </row>
    <row r="470" spans="1:16" ht="15.5" hidden="1" outlineLevel="1" x14ac:dyDescent="0.25">
      <c r="A470" s="1365">
        <f t="shared" si="37"/>
        <v>0</v>
      </c>
      <c r="B470" s="1355" t="str">
        <f t="shared" si="37"/>
        <v xml:space="preserve"> Upgradation of Stage -II &amp; III Battery Chargers.</v>
      </c>
      <c r="C470" s="1455">
        <f t="shared" si="37"/>
        <v>0</v>
      </c>
      <c r="D470" s="1384" t="str">
        <f t="shared" si="37"/>
        <v>-</v>
      </c>
      <c r="E470" s="1450">
        <f t="shared" si="37"/>
        <v>0</v>
      </c>
      <c r="F470" s="1451">
        <f t="shared" si="34"/>
        <v>0</v>
      </c>
      <c r="G470" s="1451">
        <f t="shared" si="35"/>
        <v>0</v>
      </c>
      <c r="H470" s="1451">
        <f t="shared" si="18"/>
        <v>0</v>
      </c>
      <c r="I470" s="1449">
        <v>0</v>
      </c>
      <c r="J470" s="1449">
        <v>0</v>
      </c>
      <c r="K470" s="1451"/>
      <c r="L470" s="1451"/>
      <c r="M470" s="1451">
        <f t="shared" si="32"/>
        <v>0</v>
      </c>
      <c r="N470" s="1451">
        <f t="shared" si="20"/>
        <v>0</v>
      </c>
      <c r="O470" s="1452"/>
      <c r="P470" s="1383"/>
    </row>
    <row r="471" spans="1:16" ht="15.5" hidden="1" outlineLevel="1" x14ac:dyDescent="0.25">
      <c r="A471" s="1365">
        <f t="shared" si="37"/>
        <v>0</v>
      </c>
      <c r="B471" s="1355" t="str">
        <f t="shared" si="37"/>
        <v>(a)  Upgradation of 4 MW DG set control system.</v>
      </c>
      <c r="C471" s="1455">
        <f t="shared" si="37"/>
        <v>0</v>
      </c>
      <c r="D471" s="1384" t="str">
        <f t="shared" si="37"/>
        <v>-</v>
      </c>
      <c r="E471" s="1450">
        <f t="shared" si="37"/>
        <v>0</v>
      </c>
      <c r="F471" s="1451">
        <f t="shared" si="34"/>
        <v>0</v>
      </c>
      <c r="G471" s="1451">
        <f t="shared" si="35"/>
        <v>0</v>
      </c>
      <c r="H471" s="1451">
        <f t="shared" si="18"/>
        <v>0</v>
      </c>
      <c r="I471" s="1449">
        <v>0</v>
      </c>
      <c r="J471" s="1449">
        <v>0</v>
      </c>
      <c r="K471" s="1451"/>
      <c r="L471" s="1451"/>
      <c r="M471" s="1451">
        <f t="shared" si="32"/>
        <v>0</v>
      </c>
      <c r="N471" s="1451">
        <f t="shared" si="20"/>
        <v>0</v>
      </c>
      <c r="O471" s="1452"/>
      <c r="P471" s="1383"/>
    </row>
    <row r="472" spans="1:16" ht="31" hidden="1" outlineLevel="1" x14ac:dyDescent="0.25">
      <c r="A472" s="1365">
        <f t="shared" ref="A472:E487" si="38">A186</f>
        <v>30</v>
      </c>
      <c r="B472" s="1352" t="str">
        <f t="shared" si="38"/>
        <v>Procurment of insurance spare for reliability improvement at GTPS Uran</v>
      </c>
      <c r="C472" s="1455">
        <f t="shared" si="38"/>
        <v>0</v>
      </c>
      <c r="D472" s="1384" t="str">
        <f t="shared" si="38"/>
        <v>-</v>
      </c>
      <c r="E472" s="1450">
        <f t="shared" si="38"/>
        <v>0</v>
      </c>
      <c r="F472" s="1451">
        <f t="shared" si="34"/>
        <v>0</v>
      </c>
      <c r="G472" s="1451">
        <f t="shared" si="35"/>
        <v>0</v>
      </c>
      <c r="H472" s="1451">
        <f t="shared" si="18"/>
        <v>0</v>
      </c>
      <c r="I472" s="1449">
        <v>0</v>
      </c>
      <c r="J472" s="1449">
        <v>0</v>
      </c>
      <c r="K472" s="1451"/>
      <c r="L472" s="1451"/>
      <c r="M472" s="1451">
        <f t="shared" si="32"/>
        <v>0</v>
      </c>
      <c r="N472" s="1451">
        <f t="shared" si="20"/>
        <v>0</v>
      </c>
      <c r="O472" s="1452"/>
      <c r="P472" s="1383"/>
    </row>
    <row r="473" spans="1:16" ht="31" hidden="1" outlineLevel="1" x14ac:dyDescent="0.25">
      <c r="A473" s="1365">
        <f t="shared" si="38"/>
        <v>0</v>
      </c>
      <c r="B473" s="1355" t="str">
        <f t="shared" si="38"/>
        <v xml:space="preserve"> Procurement of 120 MW Stage III WHRP unit generator rotor at GTPS, Uran.</v>
      </c>
      <c r="C473" s="1455">
        <f t="shared" si="38"/>
        <v>0</v>
      </c>
      <c r="D473" s="1384" t="str">
        <f t="shared" si="38"/>
        <v>-</v>
      </c>
      <c r="E473" s="1450">
        <f t="shared" si="38"/>
        <v>0</v>
      </c>
      <c r="F473" s="1451">
        <f t="shared" si="34"/>
        <v>0</v>
      </c>
      <c r="G473" s="1451">
        <f t="shared" si="35"/>
        <v>0</v>
      </c>
      <c r="H473" s="1451">
        <f t="shared" si="18"/>
        <v>0</v>
      </c>
      <c r="I473" s="1449">
        <v>0</v>
      </c>
      <c r="J473" s="1449">
        <v>0</v>
      </c>
      <c r="K473" s="1451"/>
      <c r="L473" s="1451"/>
      <c r="M473" s="1451">
        <f t="shared" si="32"/>
        <v>0</v>
      </c>
      <c r="N473" s="1451">
        <f t="shared" si="20"/>
        <v>0</v>
      </c>
      <c r="O473" s="1452"/>
      <c r="P473" s="1383"/>
    </row>
    <row r="474" spans="1:16" ht="15.5" hidden="1" outlineLevel="1" x14ac:dyDescent="0.25">
      <c r="A474" s="1365">
        <f t="shared" si="38"/>
        <v>31</v>
      </c>
      <c r="B474" s="1352" t="str">
        <f t="shared" si="38"/>
        <v>AI Based Comprehensive Infrasecure Project</v>
      </c>
      <c r="C474" s="1455">
        <f t="shared" si="38"/>
        <v>0</v>
      </c>
      <c r="D474" s="1384" t="str">
        <f t="shared" si="38"/>
        <v>-</v>
      </c>
      <c r="E474" s="1450">
        <f t="shared" si="38"/>
        <v>0</v>
      </c>
      <c r="F474" s="1451">
        <f t="shared" si="34"/>
        <v>0</v>
      </c>
      <c r="G474" s="1451">
        <f t="shared" si="35"/>
        <v>0</v>
      </c>
      <c r="H474" s="1451">
        <f t="shared" si="18"/>
        <v>0</v>
      </c>
      <c r="I474" s="1449">
        <v>0</v>
      </c>
      <c r="J474" s="1449">
        <v>0</v>
      </c>
      <c r="K474" s="1451"/>
      <c r="L474" s="1451"/>
      <c r="M474" s="1451">
        <f t="shared" ref="M474:M478" si="39">SUM(J474:L474)</f>
        <v>0</v>
      </c>
      <c r="N474" s="1451">
        <f t="shared" si="20"/>
        <v>0</v>
      </c>
      <c r="O474" s="1452"/>
      <c r="P474" s="1383"/>
    </row>
    <row r="475" spans="1:16" ht="15.5" hidden="1" outlineLevel="1" x14ac:dyDescent="0.25">
      <c r="A475" s="1365">
        <f t="shared" si="38"/>
        <v>0</v>
      </c>
      <c r="B475" s="1355" t="str">
        <f t="shared" si="38"/>
        <v>AI Based Comprehensive Infrasecure Project</v>
      </c>
      <c r="C475" s="1455">
        <f t="shared" si="38"/>
        <v>0</v>
      </c>
      <c r="D475" s="1384" t="str">
        <f t="shared" si="38"/>
        <v>-</v>
      </c>
      <c r="E475" s="1450">
        <f t="shared" si="38"/>
        <v>0</v>
      </c>
      <c r="F475" s="1451">
        <f t="shared" si="34"/>
        <v>0</v>
      </c>
      <c r="G475" s="1451">
        <f t="shared" si="35"/>
        <v>0</v>
      </c>
      <c r="H475" s="1451">
        <f t="shared" si="18"/>
        <v>0</v>
      </c>
      <c r="I475" s="1449">
        <v>0</v>
      </c>
      <c r="J475" s="1449">
        <v>0</v>
      </c>
      <c r="K475" s="1451"/>
      <c r="L475" s="1451"/>
      <c r="M475" s="1451">
        <f t="shared" si="39"/>
        <v>0</v>
      </c>
      <c r="N475" s="1451">
        <f t="shared" si="20"/>
        <v>0</v>
      </c>
      <c r="O475" s="1452"/>
      <c r="P475" s="1383"/>
    </row>
    <row r="476" spans="1:16" ht="15.5" hidden="1" outlineLevel="1" x14ac:dyDescent="0.25">
      <c r="A476" s="1365">
        <f t="shared" si="38"/>
        <v>32</v>
      </c>
      <c r="B476" s="1352" t="str">
        <f t="shared" si="38"/>
        <v>A0 RESTORATION</v>
      </c>
      <c r="C476" s="1455">
        <f t="shared" si="38"/>
        <v>0</v>
      </c>
      <c r="D476" s="1384" t="str">
        <f t="shared" si="38"/>
        <v>-</v>
      </c>
      <c r="E476" s="1450">
        <f t="shared" si="38"/>
        <v>0</v>
      </c>
      <c r="F476" s="1451">
        <f t="shared" si="34"/>
        <v>0</v>
      </c>
      <c r="G476" s="1451">
        <f t="shared" si="35"/>
        <v>0</v>
      </c>
      <c r="H476" s="1451">
        <f t="shared" si="18"/>
        <v>0</v>
      </c>
      <c r="I476" s="1449">
        <v>0</v>
      </c>
      <c r="J476" s="1449">
        <v>0</v>
      </c>
      <c r="K476" s="1451"/>
      <c r="L476" s="1451"/>
      <c r="M476" s="1451">
        <f t="shared" si="39"/>
        <v>0</v>
      </c>
      <c r="N476" s="1451">
        <f t="shared" si="20"/>
        <v>0</v>
      </c>
      <c r="O476" s="1452"/>
      <c r="P476" s="1383"/>
    </row>
    <row r="477" spans="1:16" ht="15.5" hidden="1" outlineLevel="1" x14ac:dyDescent="0.25">
      <c r="A477" s="1365">
        <f t="shared" si="38"/>
        <v>0</v>
      </c>
      <c r="B477" s="1355" t="str">
        <f t="shared" si="38"/>
        <v>A0 RESTORATION</v>
      </c>
      <c r="C477" s="1455">
        <f t="shared" si="38"/>
        <v>0</v>
      </c>
      <c r="D477" s="1384" t="str">
        <f t="shared" si="38"/>
        <v>-</v>
      </c>
      <c r="E477" s="1450">
        <f t="shared" si="38"/>
        <v>0</v>
      </c>
      <c r="F477" s="1451">
        <f t="shared" si="34"/>
        <v>0</v>
      </c>
      <c r="G477" s="1451">
        <f t="shared" si="35"/>
        <v>0</v>
      </c>
      <c r="H477" s="1451">
        <f t="shared" si="18"/>
        <v>0</v>
      </c>
      <c r="I477" s="1449">
        <v>0</v>
      </c>
      <c r="J477" s="1449">
        <v>0</v>
      </c>
      <c r="K477" s="1451"/>
      <c r="L477" s="1451"/>
      <c r="M477" s="1451">
        <f t="shared" si="39"/>
        <v>0</v>
      </c>
      <c r="N477" s="1451">
        <f t="shared" si="20"/>
        <v>0</v>
      </c>
      <c r="O477" s="1452"/>
      <c r="P477" s="1383"/>
    </row>
    <row r="478" spans="1:16" ht="15.5" hidden="1" outlineLevel="1" x14ac:dyDescent="0.25">
      <c r="A478" s="1349">
        <f t="shared" si="38"/>
        <v>0</v>
      </c>
      <c r="B478" s="839">
        <f t="shared" si="38"/>
        <v>0</v>
      </c>
      <c r="C478" s="1455">
        <f t="shared" si="38"/>
        <v>0</v>
      </c>
      <c r="D478" s="1384" t="str">
        <f t="shared" si="38"/>
        <v>-</v>
      </c>
      <c r="E478" s="1450">
        <f t="shared" si="38"/>
        <v>0</v>
      </c>
      <c r="F478" s="1451">
        <f t="shared" si="34"/>
        <v>0</v>
      </c>
      <c r="G478" s="1451">
        <f t="shared" si="35"/>
        <v>0</v>
      </c>
      <c r="H478" s="1451">
        <f t="shared" si="18"/>
        <v>0</v>
      </c>
      <c r="I478" s="1449">
        <v>0</v>
      </c>
      <c r="J478" s="1449">
        <v>0</v>
      </c>
      <c r="K478" s="1451"/>
      <c r="L478" s="1451"/>
      <c r="M478" s="1451">
        <f t="shared" si="39"/>
        <v>0</v>
      </c>
      <c r="N478" s="1451">
        <f t="shared" si="20"/>
        <v>0</v>
      </c>
      <c r="O478" s="1452"/>
      <c r="P478" s="1383"/>
    </row>
    <row r="479" spans="1:16" ht="15.5" hidden="1" outlineLevel="1" x14ac:dyDescent="0.25">
      <c r="A479" s="1349">
        <f t="shared" si="38"/>
        <v>0</v>
      </c>
      <c r="B479" s="1319" t="str">
        <f t="shared" si="38"/>
        <v>B) Non-DPR Schemes</v>
      </c>
      <c r="C479" s="1447">
        <f t="shared" si="38"/>
        <v>0</v>
      </c>
      <c r="D479" s="1448" t="str">
        <f t="shared" si="38"/>
        <v>-</v>
      </c>
      <c r="E479" s="1449">
        <f t="shared" si="38"/>
        <v>0</v>
      </c>
      <c r="F479" s="1449">
        <f t="shared" si="34"/>
        <v>0</v>
      </c>
      <c r="G479" s="1449">
        <f t="shared" si="35"/>
        <v>0</v>
      </c>
      <c r="H479" s="1449">
        <f t="shared" si="18"/>
        <v>0</v>
      </c>
      <c r="I479" s="1449">
        <v>0</v>
      </c>
      <c r="J479" s="1449">
        <v>0</v>
      </c>
      <c r="K479" s="1449"/>
      <c r="L479" s="1449"/>
      <c r="M479" s="1449">
        <f t="shared" si="19"/>
        <v>0</v>
      </c>
      <c r="N479" s="1449">
        <f t="shared" si="20"/>
        <v>0</v>
      </c>
    </row>
    <row r="480" spans="1:16" ht="15.5" hidden="1" outlineLevel="1" x14ac:dyDescent="0.25">
      <c r="A480" s="1453">
        <f t="shared" si="38"/>
        <v>1</v>
      </c>
      <c r="B480" s="1461" t="str">
        <f t="shared" si="38"/>
        <v>CHAIR REGULAR  ERGONOMICS STANDARD(4370002018)/QTY60</v>
      </c>
      <c r="C480" s="1455" t="str">
        <f t="shared" si="38"/>
        <v>N.A.</v>
      </c>
      <c r="D480" s="1384" t="str">
        <f t="shared" si="38"/>
        <v>-</v>
      </c>
      <c r="E480" s="1450">
        <f t="shared" si="38"/>
        <v>0</v>
      </c>
      <c r="F480" s="1451">
        <f t="shared" si="34"/>
        <v>3.3293999999999997E-2</v>
      </c>
      <c r="G480" s="1451">
        <f t="shared" si="35"/>
        <v>3.3293999999999997E-2</v>
      </c>
      <c r="H480" s="1451">
        <f t="shared" si="18"/>
        <v>0</v>
      </c>
      <c r="I480" s="1449">
        <v>0</v>
      </c>
      <c r="J480" s="1449">
        <v>0</v>
      </c>
      <c r="K480" s="1451"/>
      <c r="L480" s="1451"/>
      <c r="M480" s="1451">
        <f t="shared" si="19"/>
        <v>0</v>
      </c>
      <c r="N480" s="1451">
        <f t="shared" si="20"/>
        <v>0</v>
      </c>
    </row>
    <row r="481" spans="1:14" ht="15.5" hidden="1" outlineLevel="1" x14ac:dyDescent="0.25">
      <c r="A481" s="1453">
        <f t="shared" si="38"/>
        <v>2</v>
      </c>
      <c r="B481" s="1461" t="str">
        <f t="shared" si="38"/>
        <v>2 PANEL WOODEN SIDE TABLE 2 X 4 FT(4370002023)/QTY 20</v>
      </c>
      <c r="C481" s="1455" t="str">
        <f t="shared" si="38"/>
        <v>N.A.</v>
      </c>
      <c r="D481" s="1384" t="str">
        <f t="shared" si="38"/>
        <v>-</v>
      </c>
      <c r="E481" s="1450">
        <f t="shared" si="38"/>
        <v>0</v>
      </c>
      <c r="F481" s="1451">
        <f t="shared" si="34"/>
        <v>3.4646000000000003E-2</v>
      </c>
      <c r="G481" s="1451">
        <f t="shared" si="35"/>
        <v>3.4646000000000003E-2</v>
      </c>
      <c r="H481" s="1451">
        <f t="shared" ref="H481:H544" si="40">F481-G481</f>
        <v>0</v>
      </c>
      <c r="I481" s="1449">
        <v>0</v>
      </c>
      <c r="J481" s="1449">
        <v>0</v>
      </c>
      <c r="K481" s="1451"/>
      <c r="L481" s="1451"/>
      <c r="M481" s="1451">
        <f t="shared" ref="M481:M544" si="41">SUM(J481:L481)</f>
        <v>0</v>
      </c>
      <c r="N481" s="1451">
        <f t="shared" ref="N481:N544" si="42">H481+I481-M481</f>
        <v>0</v>
      </c>
    </row>
    <row r="482" spans="1:14" ht="15.5" hidden="1" outlineLevel="1" x14ac:dyDescent="0.25">
      <c r="A482" s="1453">
        <f t="shared" si="38"/>
        <v>3</v>
      </c>
      <c r="B482" s="1461" t="str">
        <f t="shared" si="38"/>
        <v>EXECUTIVE REV CHAIR(4370002025)/QTY 19</v>
      </c>
      <c r="C482" s="1455" t="str">
        <f t="shared" si="38"/>
        <v>N.A.</v>
      </c>
      <c r="D482" s="1384" t="str">
        <f t="shared" si="38"/>
        <v>-</v>
      </c>
      <c r="E482" s="1450">
        <f t="shared" si="38"/>
        <v>0</v>
      </c>
      <c r="F482" s="1451">
        <f t="shared" si="34"/>
        <v>7.9152319999999995E-3</v>
      </c>
      <c r="G482" s="1451">
        <f t="shared" si="35"/>
        <v>7.9152319999999995E-3</v>
      </c>
      <c r="H482" s="1451">
        <f t="shared" si="40"/>
        <v>0</v>
      </c>
      <c r="I482" s="1449">
        <v>0</v>
      </c>
      <c r="J482" s="1449">
        <v>0</v>
      </c>
      <c r="K482" s="1451"/>
      <c r="L482" s="1451"/>
      <c r="M482" s="1451">
        <f t="shared" si="41"/>
        <v>0</v>
      </c>
      <c r="N482" s="1451">
        <f t="shared" si="42"/>
        <v>0</v>
      </c>
    </row>
    <row r="483" spans="1:14" ht="15.5" hidden="1" outlineLevel="1" x14ac:dyDescent="0.25">
      <c r="A483" s="1453">
        <f t="shared" si="38"/>
        <v>4</v>
      </c>
      <c r="B483" s="1461" t="str">
        <f t="shared" si="38"/>
        <v>INDUSTRIAL CABINET WITH 4 LOCKERS(4370002025)/QTY 19</v>
      </c>
      <c r="C483" s="1455" t="str">
        <f t="shared" si="38"/>
        <v>N.A.</v>
      </c>
      <c r="D483" s="1384" t="str">
        <f t="shared" si="38"/>
        <v>-</v>
      </c>
      <c r="E483" s="1450">
        <f t="shared" si="38"/>
        <v>0</v>
      </c>
      <c r="F483" s="1451">
        <f t="shared" si="34"/>
        <v>2.8266900000000001E-2</v>
      </c>
      <c r="G483" s="1451">
        <f t="shared" si="35"/>
        <v>2.8266900000000001E-2</v>
      </c>
      <c r="H483" s="1451">
        <f t="shared" si="40"/>
        <v>0</v>
      </c>
      <c r="I483" s="1449">
        <v>0</v>
      </c>
      <c r="J483" s="1449">
        <v>0</v>
      </c>
      <c r="K483" s="1451"/>
      <c r="L483" s="1451"/>
      <c r="M483" s="1451">
        <f t="shared" si="41"/>
        <v>0</v>
      </c>
      <c r="N483" s="1451">
        <f t="shared" si="42"/>
        <v>0</v>
      </c>
    </row>
    <row r="484" spans="1:14" ht="15.5" hidden="1" outlineLevel="1" x14ac:dyDescent="0.25">
      <c r="A484" s="1453">
        <f t="shared" si="38"/>
        <v>5</v>
      </c>
      <c r="B484" s="1461" t="str">
        <f t="shared" si="38"/>
        <v>INDUSTRIAL CABINET WITH 4 LOCKERS(4370002037)/QTY 6</v>
      </c>
      <c r="C484" s="1455" t="str">
        <f t="shared" si="38"/>
        <v>N.A.</v>
      </c>
      <c r="D484" s="1384" t="str">
        <f t="shared" si="38"/>
        <v>-</v>
      </c>
      <c r="E484" s="1450">
        <f t="shared" si="38"/>
        <v>0</v>
      </c>
      <c r="F484" s="1451">
        <f t="shared" si="34"/>
        <v>1.116E-2</v>
      </c>
      <c r="G484" s="1451">
        <f t="shared" si="35"/>
        <v>1.116E-2</v>
      </c>
      <c r="H484" s="1451">
        <f t="shared" si="40"/>
        <v>0</v>
      </c>
      <c r="I484" s="1449">
        <v>0</v>
      </c>
      <c r="J484" s="1449">
        <v>0</v>
      </c>
      <c r="K484" s="1451"/>
      <c r="L484" s="1451"/>
      <c r="M484" s="1451">
        <f t="shared" si="41"/>
        <v>0</v>
      </c>
      <c r="N484" s="1451">
        <f t="shared" si="42"/>
        <v>0</v>
      </c>
    </row>
    <row r="485" spans="1:14" ht="15.5" hidden="1" outlineLevel="1" x14ac:dyDescent="0.25">
      <c r="A485" s="1453">
        <f t="shared" si="38"/>
        <v>6</v>
      </c>
      <c r="B485" s="1461" t="str">
        <f t="shared" si="38"/>
        <v>CHAIR REGULAR (4370002039)/QTY 51</v>
      </c>
      <c r="C485" s="1455" t="str">
        <f t="shared" si="38"/>
        <v>N.A.</v>
      </c>
      <c r="D485" s="1384" t="str">
        <f t="shared" si="38"/>
        <v>-</v>
      </c>
      <c r="E485" s="1450">
        <f t="shared" si="38"/>
        <v>0</v>
      </c>
      <c r="F485" s="1451">
        <f t="shared" si="34"/>
        <v>3.7587000000000002E-2</v>
      </c>
      <c r="G485" s="1451">
        <f t="shared" si="35"/>
        <v>3.7587000000000002E-2</v>
      </c>
      <c r="H485" s="1451">
        <f t="shared" si="40"/>
        <v>0</v>
      </c>
      <c r="I485" s="1449">
        <v>0</v>
      </c>
      <c r="J485" s="1449">
        <v>0</v>
      </c>
      <c r="K485" s="1451"/>
      <c r="L485" s="1451"/>
      <c r="M485" s="1451">
        <f t="shared" si="41"/>
        <v>0</v>
      </c>
      <c r="N485" s="1451">
        <f t="shared" si="42"/>
        <v>0</v>
      </c>
    </row>
    <row r="486" spans="1:14" ht="15.5" hidden="1" outlineLevel="1" x14ac:dyDescent="0.25">
      <c r="A486" s="1453">
        <f t="shared" si="38"/>
        <v>7</v>
      </c>
      <c r="B486" s="1461" t="str">
        <f t="shared" si="38"/>
        <v>3 BURNER GAS STOVE IRON PAN SUPPORT(4370002320)/QTY 1</v>
      </c>
      <c r="C486" s="1455" t="str">
        <f t="shared" si="38"/>
        <v>N.A.</v>
      </c>
      <c r="D486" s="1384" t="str">
        <f t="shared" si="38"/>
        <v>-</v>
      </c>
      <c r="E486" s="1450">
        <f t="shared" si="38"/>
        <v>0</v>
      </c>
      <c r="F486" s="1451">
        <f t="shared" si="34"/>
        <v>1.99E-3</v>
      </c>
      <c r="G486" s="1451">
        <f t="shared" si="35"/>
        <v>1.99E-3</v>
      </c>
      <c r="H486" s="1451">
        <f t="shared" si="40"/>
        <v>0</v>
      </c>
      <c r="I486" s="1449">
        <v>0</v>
      </c>
      <c r="J486" s="1449">
        <v>0</v>
      </c>
      <c r="K486" s="1451"/>
      <c r="L486" s="1451"/>
      <c r="M486" s="1451">
        <f t="shared" si="41"/>
        <v>0</v>
      </c>
      <c r="N486" s="1451">
        <f t="shared" si="42"/>
        <v>0</v>
      </c>
    </row>
    <row r="487" spans="1:14" ht="15.5" hidden="1" outlineLevel="1" x14ac:dyDescent="0.25">
      <c r="A487" s="1453">
        <f t="shared" si="38"/>
        <v>8</v>
      </c>
      <c r="B487" s="1461" t="str">
        <f t="shared" si="38"/>
        <v>3 BURNER GAS STOVE IRON PAN SUPPORT(4370002319)/QTY 1</v>
      </c>
      <c r="C487" s="1455" t="str">
        <f t="shared" si="38"/>
        <v>N.A.</v>
      </c>
      <c r="D487" s="1384" t="str">
        <f t="shared" si="38"/>
        <v>-</v>
      </c>
      <c r="E487" s="1450">
        <f t="shared" si="38"/>
        <v>0</v>
      </c>
      <c r="F487" s="1451">
        <f t="shared" si="34"/>
        <v>7.7949900000000001E-4</v>
      </c>
      <c r="G487" s="1451">
        <f t="shared" si="35"/>
        <v>7.7949900000000001E-4</v>
      </c>
      <c r="H487" s="1451">
        <f t="shared" si="40"/>
        <v>0</v>
      </c>
      <c r="I487" s="1449">
        <v>0</v>
      </c>
      <c r="J487" s="1449">
        <v>0</v>
      </c>
      <c r="K487" s="1451"/>
      <c r="L487" s="1451"/>
      <c r="M487" s="1451">
        <f t="shared" si="41"/>
        <v>0</v>
      </c>
      <c r="N487" s="1451">
        <f t="shared" si="42"/>
        <v>0</v>
      </c>
    </row>
    <row r="488" spans="1:14" ht="15.5" hidden="1" outlineLevel="1" x14ac:dyDescent="0.25">
      <c r="A488" s="1453">
        <f t="shared" ref="A488:E503" si="43">A202</f>
        <v>9</v>
      </c>
      <c r="B488" s="1461" t="str">
        <f t="shared" si="43"/>
        <v>Samsung LCD TV(2 nos, 26" in Rest House)/QTY 2</v>
      </c>
      <c r="C488" s="1455" t="str">
        <f t="shared" si="43"/>
        <v>N.A.</v>
      </c>
      <c r="D488" s="1384" t="str">
        <f t="shared" si="43"/>
        <v>-</v>
      </c>
      <c r="E488" s="1450">
        <f t="shared" si="43"/>
        <v>0</v>
      </c>
      <c r="F488" s="1451">
        <f t="shared" ref="F488:F551" si="44">F202+I202</f>
        <v>1.9555198999999999E-2</v>
      </c>
      <c r="G488" s="1451">
        <f t="shared" ref="G488:G551" si="45">G202+M202</f>
        <v>1.9555198999999999E-2</v>
      </c>
      <c r="H488" s="1451">
        <f t="shared" si="40"/>
        <v>0</v>
      </c>
      <c r="I488" s="1449">
        <v>0</v>
      </c>
      <c r="J488" s="1449">
        <v>0</v>
      </c>
      <c r="K488" s="1451"/>
      <c r="L488" s="1451"/>
      <c r="M488" s="1451">
        <f t="shared" si="41"/>
        <v>0</v>
      </c>
      <c r="N488" s="1451">
        <f t="shared" si="42"/>
        <v>0</v>
      </c>
    </row>
    <row r="489" spans="1:14" ht="15.5" hidden="1" outlineLevel="1" x14ac:dyDescent="0.25">
      <c r="A489" s="1453">
        <f t="shared" si="43"/>
        <v>10</v>
      </c>
      <c r="B489" s="1461" t="str">
        <f t="shared" si="43"/>
        <v>Mobile Purchase for CE GTPS/QTY 1</v>
      </c>
      <c r="C489" s="1455" t="str">
        <f t="shared" si="43"/>
        <v>N.A.</v>
      </c>
      <c r="D489" s="1384" t="str">
        <f t="shared" si="43"/>
        <v>-</v>
      </c>
      <c r="E489" s="1450">
        <f t="shared" si="43"/>
        <v>0</v>
      </c>
      <c r="F489" s="1451">
        <f t="shared" si="44"/>
        <v>1.5989999999999999E-3</v>
      </c>
      <c r="G489" s="1451">
        <f t="shared" si="45"/>
        <v>1.5989999999999999E-3</v>
      </c>
      <c r="H489" s="1451">
        <f t="shared" si="40"/>
        <v>0</v>
      </c>
      <c r="I489" s="1449">
        <v>0</v>
      </c>
      <c r="J489" s="1449">
        <v>0</v>
      </c>
      <c r="K489" s="1451"/>
      <c r="L489" s="1451"/>
      <c r="M489" s="1451">
        <f t="shared" si="41"/>
        <v>0</v>
      </c>
      <c r="N489" s="1451">
        <f t="shared" si="42"/>
        <v>0</v>
      </c>
    </row>
    <row r="490" spans="1:14" ht="15.5" hidden="1" outlineLevel="1" x14ac:dyDescent="0.25">
      <c r="A490" s="1453">
        <f t="shared" si="43"/>
        <v>11</v>
      </c>
      <c r="B490" s="1461" t="str">
        <f t="shared" si="43"/>
        <v>Walkie Talkie NO.7/QTY 7</v>
      </c>
      <c r="C490" s="1455" t="str">
        <f t="shared" si="43"/>
        <v>N.A.</v>
      </c>
      <c r="D490" s="1384" t="str">
        <f t="shared" si="43"/>
        <v>-</v>
      </c>
      <c r="E490" s="1450">
        <f t="shared" si="43"/>
        <v>0</v>
      </c>
      <c r="F490" s="1451">
        <f t="shared" si="44"/>
        <v>1.13575E-2</v>
      </c>
      <c r="G490" s="1451">
        <f t="shared" si="45"/>
        <v>1.13575E-2</v>
      </c>
      <c r="H490" s="1451">
        <f t="shared" si="40"/>
        <v>0</v>
      </c>
      <c r="I490" s="1449">
        <v>0</v>
      </c>
      <c r="J490" s="1449">
        <v>0</v>
      </c>
      <c r="K490" s="1451"/>
      <c r="L490" s="1451"/>
      <c r="M490" s="1451">
        <f t="shared" si="41"/>
        <v>0</v>
      </c>
      <c r="N490" s="1451">
        <f t="shared" si="42"/>
        <v>0</v>
      </c>
    </row>
    <row r="491" spans="1:14" ht="15.5" hidden="1" outlineLevel="1" x14ac:dyDescent="0.25">
      <c r="A491" s="1453">
        <f t="shared" si="43"/>
        <v>12</v>
      </c>
      <c r="B491" s="1461" t="str">
        <f t="shared" si="43"/>
        <v>Electronic Appliances to rest houseGTPS 4370002069/QTY 1</v>
      </c>
      <c r="C491" s="1455" t="str">
        <f t="shared" si="43"/>
        <v>N.A.</v>
      </c>
      <c r="D491" s="1384" t="str">
        <f t="shared" si="43"/>
        <v>-</v>
      </c>
      <c r="E491" s="1450">
        <f t="shared" si="43"/>
        <v>0</v>
      </c>
      <c r="F491" s="1451">
        <f t="shared" si="44"/>
        <v>4.2198000000000001E-3</v>
      </c>
      <c r="G491" s="1451">
        <f t="shared" si="45"/>
        <v>4.2198000000000001E-3</v>
      </c>
      <c r="H491" s="1451">
        <f t="shared" si="40"/>
        <v>0</v>
      </c>
      <c r="I491" s="1449">
        <v>0</v>
      </c>
      <c r="J491" s="1449">
        <v>0</v>
      </c>
      <c r="K491" s="1451"/>
      <c r="L491" s="1451"/>
      <c r="M491" s="1451">
        <f t="shared" si="41"/>
        <v>0</v>
      </c>
      <c r="N491" s="1451">
        <f t="shared" si="42"/>
        <v>0</v>
      </c>
    </row>
    <row r="492" spans="1:14" ht="15.5" hidden="1" outlineLevel="1" x14ac:dyDescent="0.25">
      <c r="A492" s="1453">
        <f t="shared" si="43"/>
        <v>13</v>
      </c>
      <c r="B492" s="1461" t="str">
        <f t="shared" si="43"/>
        <v>Electronic Appliances to rest house(4370002070)/QTY 1</v>
      </c>
      <c r="C492" s="1455" t="str">
        <f t="shared" si="43"/>
        <v>N.A.</v>
      </c>
      <c r="D492" s="1384" t="str">
        <f t="shared" si="43"/>
        <v>-</v>
      </c>
      <c r="E492" s="1450">
        <f t="shared" si="43"/>
        <v>0</v>
      </c>
      <c r="F492" s="1451">
        <f t="shared" si="44"/>
        <v>2.9608920000000001E-3</v>
      </c>
      <c r="G492" s="1451">
        <f t="shared" si="45"/>
        <v>2.9608920000000001E-3</v>
      </c>
      <c r="H492" s="1451">
        <f t="shared" si="40"/>
        <v>0</v>
      </c>
      <c r="I492" s="1449">
        <v>0</v>
      </c>
      <c r="J492" s="1449">
        <v>0</v>
      </c>
      <c r="K492" s="1451"/>
      <c r="L492" s="1451"/>
      <c r="M492" s="1451">
        <f t="shared" si="41"/>
        <v>0</v>
      </c>
      <c r="N492" s="1451">
        <f t="shared" si="42"/>
        <v>0</v>
      </c>
    </row>
    <row r="493" spans="1:14" ht="15.5" hidden="1" outlineLevel="1" x14ac:dyDescent="0.25">
      <c r="A493" s="1453">
        <f t="shared" si="43"/>
        <v>14</v>
      </c>
      <c r="B493" s="1461" t="str">
        <f t="shared" si="43"/>
        <v>COLOR LASER JET PRINTER4370002282/QTY 2</v>
      </c>
      <c r="C493" s="1455" t="str">
        <f t="shared" si="43"/>
        <v>N.A.</v>
      </c>
      <c r="D493" s="1384" t="str">
        <f t="shared" si="43"/>
        <v>-</v>
      </c>
      <c r="E493" s="1450">
        <f t="shared" si="43"/>
        <v>0</v>
      </c>
      <c r="F493" s="1451">
        <f t="shared" si="44"/>
        <v>4.7299600000000001E-3</v>
      </c>
      <c r="G493" s="1451">
        <f t="shared" si="45"/>
        <v>4.7299600000000001E-3</v>
      </c>
      <c r="H493" s="1451">
        <f t="shared" si="40"/>
        <v>0</v>
      </c>
      <c r="I493" s="1449">
        <v>0</v>
      </c>
      <c r="J493" s="1449">
        <v>0</v>
      </c>
      <c r="K493" s="1451"/>
      <c r="L493" s="1451"/>
      <c r="M493" s="1451">
        <f t="shared" si="41"/>
        <v>0</v>
      </c>
      <c r="N493" s="1451">
        <f t="shared" si="42"/>
        <v>0</v>
      </c>
    </row>
    <row r="494" spans="1:14" ht="15.5" hidden="1" outlineLevel="1" x14ac:dyDescent="0.25">
      <c r="A494" s="1453">
        <f t="shared" si="43"/>
        <v>15</v>
      </c>
      <c r="B494" s="1461" t="str">
        <f t="shared" si="43"/>
        <v>LASER LASERJET PRINTER FOR A4 PAPER(4370002057)/QTY 5</v>
      </c>
      <c r="C494" s="1455" t="str">
        <f t="shared" si="43"/>
        <v>N.A.</v>
      </c>
      <c r="D494" s="1384" t="str">
        <f t="shared" si="43"/>
        <v>-</v>
      </c>
      <c r="E494" s="1450">
        <f t="shared" si="43"/>
        <v>0</v>
      </c>
      <c r="F494" s="1451">
        <f t="shared" si="44"/>
        <v>3.5159990000000001E-3</v>
      </c>
      <c r="G494" s="1451">
        <f t="shared" si="45"/>
        <v>3.5159990000000001E-3</v>
      </c>
      <c r="H494" s="1451">
        <f t="shared" si="40"/>
        <v>0</v>
      </c>
      <c r="I494" s="1449">
        <v>0</v>
      </c>
      <c r="J494" s="1449">
        <v>0</v>
      </c>
      <c r="K494" s="1451"/>
      <c r="L494" s="1451"/>
      <c r="M494" s="1451">
        <f t="shared" si="41"/>
        <v>0</v>
      </c>
      <c r="N494" s="1451">
        <f t="shared" si="42"/>
        <v>0</v>
      </c>
    </row>
    <row r="495" spans="1:14" ht="15.5" hidden="1" outlineLevel="1" x14ac:dyDescent="0.25">
      <c r="A495" s="1453">
        <f t="shared" si="43"/>
        <v>16</v>
      </c>
      <c r="B495" s="1461" t="str">
        <f t="shared" si="43"/>
        <v>Split Air Conditioner(4370002046)GUEST HOUSE/QTY 11</v>
      </c>
      <c r="C495" s="1455" t="str">
        <f t="shared" si="43"/>
        <v>N.A.</v>
      </c>
      <c r="D495" s="1384" t="str">
        <f t="shared" si="43"/>
        <v>-</v>
      </c>
      <c r="E495" s="1450">
        <f t="shared" si="43"/>
        <v>0</v>
      </c>
      <c r="F495" s="1451">
        <f t="shared" si="44"/>
        <v>5.7773056000000003E-2</v>
      </c>
      <c r="G495" s="1451">
        <f t="shared" si="45"/>
        <v>5.7773056000000003E-2</v>
      </c>
      <c r="H495" s="1451">
        <f t="shared" si="40"/>
        <v>0</v>
      </c>
      <c r="I495" s="1449">
        <v>0</v>
      </c>
      <c r="J495" s="1449">
        <v>0</v>
      </c>
      <c r="K495" s="1451"/>
      <c r="L495" s="1451"/>
      <c r="M495" s="1451">
        <f t="shared" si="41"/>
        <v>0</v>
      </c>
      <c r="N495" s="1451">
        <f t="shared" si="42"/>
        <v>0</v>
      </c>
    </row>
    <row r="496" spans="1:14" ht="15.5" hidden="1" outlineLevel="1" x14ac:dyDescent="0.25">
      <c r="A496" s="1453">
        <f t="shared" si="43"/>
        <v>17</v>
      </c>
      <c r="B496" s="1461" t="str">
        <f t="shared" si="43"/>
        <v>LASER ALL IN ONE A4 LASER PRINTER (4370002321) POG/QTY 12</v>
      </c>
      <c r="C496" s="1455" t="str">
        <f t="shared" si="43"/>
        <v>N.A.</v>
      </c>
      <c r="D496" s="1384" t="str">
        <f t="shared" si="43"/>
        <v>-</v>
      </c>
      <c r="E496" s="1450">
        <f t="shared" si="43"/>
        <v>0</v>
      </c>
      <c r="F496" s="1451">
        <f t="shared" si="44"/>
        <v>2.2199900000000002E-2</v>
      </c>
      <c r="G496" s="1451">
        <f t="shared" si="45"/>
        <v>2.2199900000000002E-2</v>
      </c>
      <c r="H496" s="1451">
        <f t="shared" si="40"/>
        <v>0</v>
      </c>
      <c r="I496" s="1449">
        <v>0</v>
      </c>
      <c r="J496" s="1449">
        <v>0</v>
      </c>
      <c r="K496" s="1451"/>
      <c r="L496" s="1451"/>
      <c r="M496" s="1451">
        <f t="shared" si="41"/>
        <v>0</v>
      </c>
      <c r="N496" s="1451">
        <f t="shared" si="42"/>
        <v>0</v>
      </c>
    </row>
    <row r="497" spans="1:14" ht="15.5" hidden="1" outlineLevel="1" x14ac:dyDescent="0.25">
      <c r="A497" s="1453">
        <f t="shared" si="43"/>
        <v>18</v>
      </c>
      <c r="B497" s="1461" t="str">
        <f t="shared" si="43"/>
        <v>COOLER WATER THERMOSTAT 40 F-45 F TYU-5(4370002318/QTY 4</v>
      </c>
      <c r="C497" s="1455" t="str">
        <f t="shared" si="43"/>
        <v>N.A.</v>
      </c>
      <c r="D497" s="1384" t="str">
        <f t="shared" si="43"/>
        <v>-</v>
      </c>
      <c r="E497" s="1450">
        <f t="shared" si="43"/>
        <v>0</v>
      </c>
      <c r="F497" s="1451">
        <f t="shared" si="44"/>
        <v>4.7955999999999997E-3</v>
      </c>
      <c r="G497" s="1451">
        <f t="shared" si="45"/>
        <v>4.7955999999999997E-3</v>
      </c>
      <c r="H497" s="1451">
        <f t="shared" si="40"/>
        <v>0</v>
      </c>
      <c r="I497" s="1449">
        <v>0</v>
      </c>
      <c r="J497" s="1449">
        <v>0</v>
      </c>
      <c r="K497" s="1451"/>
      <c r="L497" s="1451"/>
      <c r="M497" s="1451">
        <f t="shared" si="41"/>
        <v>0</v>
      </c>
      <c r="N497" s="1451">
        <f t="shared" si="42"/>
        <v>0</v>
      </c>
    </row>
    <row r="498" spans="1:14" ht="15.5" hidden="1" outlineLevel="1" x14ac:dyDescent="0.25">
      <c r="A498" s="1453">
        <f t="shared" si="43"/>
        <v>19</v>
      </c>
      <c r="B498" s="1461" t="str">
        <f t="shared" si="43"/>
        <v>UV WATER PURIFIER FILTER4370002059/QTY 4</v>
      </c>
      <c r="C498" s="1455" t="str">
        <f t="shared" si="43"/>
        <v>N.A.</v>
      </c>
      <c r="D498" s="1384" t="str">
        <f t="shared" si="43"/>
        <v>-</v>
      </c>
      <c r="E498" s="1450">
        <f t="shared" si="43"/>
        <v>0</v>
      </c>
      <c r="F498" s="1451">
        <f t="shared" si="44"/>
        <v>3.1557920000000003E-2</v>
      </c>
      <c r="G498" s="1451">
        <f t="shared" si="45"/>
        <v>3.1557920000000003E-2</v>
      </c>
      <c r="H498" s="1451">
        <f t="shared" si="40"/>
        <v>0</v>
      </c>
      <c r="I498" s="1449">
        <v>0</v>
      </c>
      <c r="J498" s="1449">
        <v>0</v>
      </c>
      <c r="K498" s="1451"/>
      <c r="L498" s="1451"/>
      <c r="M498" s="1451">
        <f t="shared" si="41"/>
        <v>0</v>
      </c>
      <c r="N498" s="1451">
        <f t="shared" si="42"/>
        <v>0</v>
      </c>
    </row>
    <row r="499" spans="1:14" ht="15.5" hidden="1" outlineLevel="1" x14ac:dyDescent="0.25">
      <c r="A499" s="1453">
        <f t="shared" si="43"/>
        <v>20</v>
      </c>
      <c r="B499" s="1461" t="str">
        <f t="shared" si="43"/>
        <v>ext. of compound wall around of GTPS Uran.</v>
      </c>
      <c r="C499" s="1455" t="str">
        <f t="shared" si="43"/>
        <v>N.A.</v>
      </c>
      <c r="D499" s="1384" t="str">
        <f t="shared" si="43"/>
        <v>-</v>
      </c>
      <c r="E499" s="1450">
        <f t="shared" si="43"/>
        <v>0</v>
      </c>
      <c r="F499" s="1451">
        <f t="shared" si="44"/>
        <v>0.13698647</v>
      </c>
      <c r="G499" s="1451">
        <f t="shared" si="45"/>
        <v>0.13698647</v>
      </c>
      <c r="H499" s="1451">
        <f t="shared" si="40"/>
        <v>0</v>
      </c>
      <c r="I499" s="1449">
        <v>0</v>
      </c>
      <c r="J499" s="1449">
        <v>0</v>
      </c>
      <c r="K499" s="1451"/>
      <c r="L499" s="1451"/>
      <c r="M499" s="1451">
        <f t="shared" si="41"/>
        <v>0</v>
      </c>
      <c r="N499" s="1451">
        <f t="shared" si="42"/>
        <v>0</v>
      </c>
    </row>
    <row r="500" spans="1:14" ht="29" hidden="1" outlineLevel="1" x14ac:dyDescent="0.25">
      <c r="A500" s="1453">
        <f t="shared" si="43"/>
        <v>21</v>
      </c>
      <c r="B500" s="1461" t="str">
        <f t="shared" si="43"/>
        <v>Supply Installation &amp; commissioning of 11TR Water cooled air conditioning package at GT Unit # 5 &amp; 6 LCRs /14 QTY</v>
      </c>
      <c r="C500" s="1455" t="str">
        <f t="shared" si="43"/>
        <v>N.A.</v>
      </c>
      <c r="D500" s="1384" t="str">
        <f t="shared" si="43"/>
        <v>-</v>
      </c>
      <c r="E500" s="1450">
        <f t="shared" si="43"/>
        <v>0</v>
      </c>
      <c r="F500" s="1451">
        <f t="shared" si="44"/>
        <v>0.30988339999999998</v>
      </c>
      <c r="G500" s="1451">
        <f t="shared" si="45"/>
        <v>0.30988339999999998</v>
      </c>
      <c r="H500" s="1451">
        <f t="shared" si="40"/>
        <v>0</v>
      </c>
      <c r="I500" s="1449">
        <v>0</v>
      </c>
      <c r="J500" s="1449">
        <v>0</v>
      </c>
      <c r="K500" s="1451"/>
      <c r="L500" s="1451"/>
      <c r="M500" s="1451">
        <f t="shared" si="41"/>
        <v>0</v>
      </c>
      <c r="N500" s="1451">
        <f t="shared" si="42"/>
        <v>0</v>
      </c>
    </row>
    <row r="501" spans="1:14" ht="15.5" hidden="1" outlineLevel="1" x14ac:dyDescent="0.25">
      <c r="A501" s="1453">
        <f t="shared" si="43"/>
        <v>22</v>
      </c>
      <c r="B501" s="1461" t="str">
        <f t="shared" si="43"/>
        <v>Procurment of new Ambulance Van MH-46-BM-2746/QTY 1</v>
      </c>
      <c r="C501" s="1455" t="str">
        <f t="shared" si="43"/>
        <v>N.A.</v>
      </c>
      <c r="D501" s="1384" t="str">
        <f t="shared" si="43"/>
        <v>-</v>
      </c>
      <c r="E501" s="1450">
        <f t="shared" si="43"/>
        <v>0</v>
      </c>
      <c r="F501" s="1451">
        <f t="shared" si="44"/>
        <v>0.1075448</v>
      </c>
      <c r="G501" s="1451">
        <f t="shared" si="45"/>
        <v>0.1075448</v>
      </c>
      <c r="H501" s="1451">
        <f t="shared" si="40"/>
        <v>0</v>
      </c>
      <c r="I501" s="1449">
        <v>0</v>
      </c>
      <c r="J501" s="1449">
        <v>0</v>
      </c>
      <c r="K501" s="1451"/>
      <c r="L501" s="1451"/>
      <c r="M501" s="1451">
        <f t="shared" si="41"/>
        <v>0</v>
      </c>
      <c r="N501" s="1451">
        <f t="shared" si="42"/>
        <v>0</v>
      </c>
    </row>
    <row r="502" spans="1:14" ht="15.5" hidden="1" outlineLevel="1" x14ac:dyDescent="0.25">
      <c r="A502" s="1453">
        <f t="shared" si="43"/>
        <v>23</v>
      </c>
      <c r="B502" s="1461" t="str">
        <f t="shared" si="43"/>
        <v>DG SET ASSY KIRLOSKAR 6SL8800TA-250(4370002473)/QTY 1</v>
      </c>
      <c r="C502" s="1455" t="str">
        <f t="shared" si="43"/>
        <v>N.A.</v>
      </c>
      <c r="D502" s="1384" t="str">
        <f t="shared" si="43"/>
        <v>-</v>
      </c>
      <c r="E502" s="1450">
        <f t="shared" si="43"/>
        <v>0</v>
      </c>
      <c r="F502" s="1451">
        <f t="shared" si="44"/>
        <v>4.7699999E-2</v>
      </c>
      <c r="G502" s="1451">
        <f t="shared" si="45"/>
        <v>4.7699999E-2</v>
      </c>
      <c r="H502" s="1451">
        <f t="shared" si="40"/>
        <v>0</v>
      </c>
      <c r="I502" s="1449">
        <v>0</v>
      </c>
      <c r="J502" s="1449">
        <v>0</v>
      </c>
      <c r="K502" s="1451"/>
      <c r="L502" s="1451"/>
      <c r="M502" s="1451">
        <f t="shared" si="41"/>
        <v>0</v>
      </c>
      <c r="N502" s="1451">
        <f t="shared" si="42"/>
        <v>0</v>
      </c>
    </row>
    <row r="503" spans="1:14" ht="15.5" hidden="1" outlineLevel="1" x14ac:dyDescent="0.25">
      <c r="A503" s="1453">
        <f t="shared" si="43"/>
        <v>24</v>
      </c>
      <c r="B503" s="1461" t="str">
        <f t="shared" si="43"/>
        <v>3 seater sofa set(4370002496)/QTY 2</v>
      </c>
      <c r="C503" s="1455" t="str">
        <f t="shared" si="43"/>
        <v>N.A.</v>
      </c>
      <c r="D503" s="1384" t="str">
        <f t="shared" si="43"/>
        <v>-</v>
      </c>
      <c r="E503" s="1450">
        <f t="shared" si="43"/>
        <v>0</v>
      </c>
      <c r="F503" s="1451">
        <f t="shared" si="44"/>
        <v>5.2430000000000003E-3</v>
      </c>
      <c r="G503" s="1451">
        <f t="shared" si="45"/>
        <v>5.2430000000000003E-3</v>
      </c>
      <c r="H503" s="1451">
        <f t="shared" si="40"/>
        <v>0</v>
      </c>
      <c r="I503" s="1449">
        <v>0</v>
      </c>
      <c r="J503" s="1449">
        <v>0</v>
      </c>
      <c r="K503" s="1451"/>
      <c r="L503" s="1451"/>
      <c r="M503" s="1451">
        <f t="shared" si="41"/>
        <v>0</v>
      </c>
      <c r="N503" s="1451">
        <f t="shared" si="42"/>
        <v>0</v>
      </c>
    </row>
    <row r="504" spans="1:14" ht="15.5" hidden="1" outlineLevel="1" x14ac:dyDescent="0.25">
      <c r="A504" s="1453">
        <f t="shared" ref="A504:E519" si="46">A218</f>
        <v>25</v>
      </c>
      <c r="B504" s="1461" t="str">
        <f t="shared" si="46"/>
        <v>WET AND DRY VACUUM CLEANER(4370002509)/QTY 2</v>
      </c>
      <c r="C504" s="1455" t="str">
        <f t="shared" si="46"/>
        <v>N.A.</v>
      </c>
      <c r="D504" s="1384" t="str">
        <f t="shared" si="46"/>
        <v>-</v>
      </c>
      <c r="E504" s="1450">
        <f t="shared" si="46"/>
        <v>0</v>
      </c>
      <c r="F504" s="1451">
        <f t="shared" si="44"/>
        <v>4.5999999999999999E-3</v>
      </c>
      <c r="G504" s="1451">
        <f t="shared" si="45"/>
        <v>4.5999999999999999E-3</v>
      </c>
      <c r="H504" s="1451">
        <f t="shared" si="40"/>
        <v>0</v>
      </c>
      <c r="I504" s="1449">
        <v>0</v>
      </c>
      <c r="J504" s="1449">
        <v>0</v>
      </c>
      <c r="K504" s="1451"/>
      <c r="L504" s="1451"/>
      <c r="M504" s="1451">
        <f t="shared" si="41"/>
        <v>0</v>
      </c>
      <c r="N504" s="1451">
        <f t="shared" si="42"/>
        <v>0</v>
      </c>
    </row>
    <row r="505" spans="1:14" ht="15.5" hidden="1" outlineLevel="1" x14ac:dyDescent="0.25">
      <c r="A505" s="1453">
        <f t="shared" si="46"/>
        <v>26</v>
      </c>
      <c r="B505" s="1461" t="str">
        <f t="shared" si="46"/>
        <v>Revolving Chair(4370002467)/QTY 24</v>
      </c>
      <c r="C505" s="1455" t="str">
        <f t="shared" si="46"/>
        <v>N.A.</v>
      </c>
      <c r="D505" s="1384" t="str">
        <f t="shared" si="46"/>
        <v>-</v>
      </c>
      <c r="E505" s="1450">
        <f t="shared" si="46"/>
        <v>0</v>
      </c>
      <c r="F505" s="1451">
        <f t="shared" si="44"/>
        <v>1.8347990000000002E-2</v>
      </c>
      <c r="G505" s="1451">
        <f t="shared" si="45"/>
        <v>1.8347990000000002E-2</v>
      </c>
      <c r="H505" s="1451">
        <f t="shared" si="40"/>
        <v>0</v>
      </c>
      <c r="I505" s="1449">
        <v>0</v>
      </c>
      <c r="J505" s="1449">
        <v>0</v>
      </c>
      <c r="K505" s="1451"/>
      <c r="L505" s="1451"/>
      <c r="M505" s="1451">
        <f t="shared" si="41"/>
        <v>0</v>
      </c>
      <c r="N505" s="1451">
        <f t="shared" si="42"/>
        <v>0</v>
      </c>
    </row>
    <row r="506" spans="1:14" ht="15.5" hidden="1" outlineLevel="1" x14ac:dyDescent="0.25">
      <c r="A506" s="1453">
        <f t="shared" si="46"/>
        <v>27</v>
      </c>
      <c r="B506" s="1461" t="str">
        <f t="shared" si="46"/>
        <v>Regular Chair(4370002466)/QTY 10</v>
      </c>
      <c r="C506" s="1455" t="str">
        <f t="shared" si="46"/>
        <v>N.A.</v>
      </c>
      <c r="D506" s="1384" t="str">
        <f t="shared" si="46"/>
        <v>-</v>
      </c>
      <c r="E506" s="1450">
        <f t="shared" si="46"/>
        <v>0</v>
      </c>
      <c r="F506" s="1451">
        <f t="shared" si="44"/>
        <v>8.0100060000000001E-3</v>
      </c>
      <c r="G506" s="1451">
        <f t="shared" si="45"/>
        <v>8.0100060000000001E-3</v>
      </c>
      <c r="H506" s="1451">
        <f t="shared" si="40"/>
        <v>0</v>
      </c>
      <c r="I506" s="1449">
        <v>0</v>
      </c>
      <c r="J506" s="1449">
        <v>0</v>
      </c>
      <c r="K506" s="1451"/>
      <c r="L506" s="1451"/>
      <c r="M506" s="1451">
        <f t="shared" si="41"/>
        <v>0</v>
      </c>
      <c r="N506" s="1451">
        <f t="shared" si="42"/>
        <v>0</v>
      </c>
    </row>
    <row r="507" spans="1:14" ht="15.5" hidden="1" outlineLevel="1" x14ac:dyDescent="0.25">
      <c r="A507" s="1453">
        <f t="shared" si="46"/>
        <v>28</v>
      </c>
      <c r="B507" s="1461" t="str">
        <f t="shared" si="46"/>
        <v>Scrubber Dryers(4370002495)/QTY 2</v>
      </c>
      <c r="C507" s="1455" t="str">
        <f t="shared" si="46"/>
        <v>N.A.</v>
      </c>
      <c r="D507" s="1384" t="str">
        <f t="shared" si="46"/>
        <v>-</v>
      </c>
      <c r="E507" s="1450">
        <f t="shared" si="46"/>
        <v>0</v>
      </c>
      <c r="F507" s="1451">
        <f t="shared" si="44"/>
        <v>2.5800001999999999E-2</v>
      </c>
      <c r="G507" s="1451">
        <f t="shared" si="45"/>
        <v>2.5800001999999999E-2</v>
      </c>
      <c r="H507" s="1451">
        <f t="shared" si="40"/>
        <v>0</v>
      </c>
      <c r="I507" s="1449">
        <v>0</v>
      </c>
      <c r="J507" s="1449">
        <v>0</v>
      </c>
      <c r="K507" s="1451"/>
      <c r="L507" s="1451"/>
      <c r="M507" s="1451">
        <f t="shared" si="41"/>
        <v>0</v>
      </c>
      <c r="N507" s="1451">
        <f t="shared" si="42"/>
        <v>0</v>
      </c>
    </row>
    <row r="508" spans="1:14" ht="15.5" hidden="1" outlineLevel="1" x14ac:dyDescent="0.25">
      <c r="A508" s="1453">
        <f t="shared" si="46"/>
        <v>29</v>
      </c>
      <c r="B508" s="1461" t="str">
        <f t="shared" si="46"/>
        <v>MICROWAVE OVEN CAPACITY 32 LITERS(4370002510)/QTY 1</v>
      </c>
      <c r="C508" s="1455" t="str">
        <f t="shared" si="46"/>
        <v>N.A.</v>
      </c>
      <c r="D508" s="1384" t="str">
        <f t="shared" si="46"/>
        <v>-</v>
      </c>
      <c r="E508" s="1450">
        <f t="shared" si="46"/>
        <v>0</v>
      </c>
      <c r="F508" s="1451">
        <f t="shared" si="44"/>
        <v>2.4029989999999998E-3</v>
      </c>
      <c r="G508" s="1451">
        <f t="shared" si="45"/>
        <v>2.4029989999999998E-3</v>
      </c>
      <c r="H508" s="1451">
        <f t="shared" si="40"/>
        <v>0</v>
      </c>
      <c r="I508" s="1449">
        <v>0</v>
      </c>
      <c r="J508" s="1449">
        <v>0</v>
      </c>
      <c r="K508" s="1451"/>
      <c r="L508" s="1451"/>
      <c r="M508" s="1451">
        <f t="shared" si="41"/>
        <v>0</v>
      </c>
      <c r="N508" s="1451">
        <f t="shared" si="42"/>
        <v>0</v>
      </c>
    </row>
    <row r="509" spans="1:14" ht="15.5" hidden="1" outlineLevel="1" x14ac:dyDescent="0.25">
      <c r="A509" s="1453">
        <f t="shared" si="46"/>
        <v>30</v>
      </c>
      <c r="B509" s="1461" t="str">
        <f t="shared" si="46"/>
        <v>One Seater Sofa(4370002497)/QTY 4</v>
      </c>
      <c r="C509" s="1455" t="str">
        <f t="shared" si="46"/>
        <v>N.A.</v>
      </c>
      <c r="D509" s="1384" t="str">
        <f t="shared" si="46"/>
        <v>-</v>
      </c>
      <c r="E509" s="1450">
        <f t="shared" si="46"/>
        <v>0</v>
      </c>
      <c r="F509" s="1451">
        <f t="shared" si="44"/>
        <v>6.3019979999999996E-3</v>
      </c>
      <c r="G509" s="1451">
        <f t="shared" si="45"/>
        <v>6.3019979999999996E-3</v>
      </c>
      <c r="H509" s="1451">
        <f t="shared" si="40"/>
        <v>0</v>
      </c>
      <c r="I509" s="1449">
        <v>0</v>
      </c>
      <c r="J509" s="1449">
        <v>0</v>
      </c>
      <c r="K509" s="1451"/>
      <c r="L509" s="1451"/>
      <c r="M509" s="1451">
        <f t="shared" si="41"/>
        <v>0</v>
      </c>
      <c r="N509" s="1451">
        <f t="shared" si="42"/>
        <v>0</v>
      </c>
    </row>
    <row r="510" spans="1:14" ht="15.5" hidden="1" outlineLevel="1" x14ac:dyDescent="0.25">
      <c r="A510" s="1453">
        <f t="shared" si="46"/>
        <v>31</v>
      </c>
      <c r="B510" s="1461" t="str">
        <f t="shared" si="46"/>
        <v>S-Type Chairs(4370002460)/QTY 61</v>
      </c>
      <c r="C510" s="1455" t="str">
        <f t="shared" si="46"/>
        <v>N.A.</v>
      </c>
      <c r="D510" s="1384" t="str">
        <f t="shared" si="46"/>
        <v>-</v>
      </c>
      <c r="E510" s="1450">
        <f t="shared" si="46"/>
        <v>0</v>
      </c>
      <c r="F510" s="1451">
        <f t="shared" si="44"/>
        <v>3.5685020999999997E-2</v>
      </c>
      <c r="G510" s="1451">
        <f t="shared" si="45"/>
        <v>3.5685020999999997E-2</v>
      </c>
      <c r="H510" s="1451">
        <f t="shared" si="40"/>
        <v>0</v>
      </c>
      <c r="I510" s="1449">
        <v>0</v>
      </c>
      <c r="J510" s="1449">
        <v>0</v>
      </c>
      <c r="K510" s="1451"/>
      <c r="L510" s="1451"/>
      <c r="M510" s="1451">
        <f t="shared" si="41"/>
        <v>0</v>
      </c>
      <c r="N510" s="1451">
        <f t="shared" si="42"/>
        <v>0</v>
      </c>
    </row>
    <row r="511" spans="1:14" ht="15.5" hidden="1" outlineLevel="1" x14ac:dyDescent="0.25">
      <c r="A511" s="1453">
        <f t="shared" si="46"/>
        <v>32</v>
      </c>
      <c r="B511" s="1461" t="str">
        <f t="shared" si="46"/>
        <v>INDUSTRIAL CABINET WITH 4 LOCKERS(4370002464)/QTY 19</v>
      </c>
      <c r="C511" s="1455" t="str">
        <f t="shared" si="46"/>
        <v>N.A.</v>
      </c>
      <c r="D511" s="1384" t="str">
        <f t="shared" si="46"/>
        <v>-</v>
      </c>
      <c r="E511" s="1450">
        <f t="shared" si="46"/>
        <v>0</v>
      </c>
      <c r="F511" s="1451">
        <f t="shared" si="44"/>
        <v>3.7030957000000003E-2</v>
      </c>
      <c r="G511" s="1451">
        <f t="shared" si="45"/>
        <v>3.7030957000000003E-2</v>
      </c>
      <c r="H511" s="1451">
        <f t="shared" si="40"/>
        <v>0</v>
      </c>
      <c r="I511" s="1449">
        <v>0</v>
      </c>
      <c r="J511" s="1449">
        <v>0</v>
      </c>
      <c r="K511" s="1451"/>
      <c r="L511" s="1451"/>
      <c r="M511" s="1451">
        <f t="shared" si="41"/>
        <v>0</v>
      </c>
      <c r="N511" s="1451">
        <f t="shared" si="42"/>
        <v>0</v>
      </c>
    </row>
    <row r="512" spans="1:14" ht="15.5" hidden="1" outlineLevel="1" x14ac:dyDescent="0.25">
      <c r="A512" s="1453">
        <f t="shared" si="46"/>
        <v>33</v>
      </c>
      <c r="B512" s="1461" t="str">
        <f t="shared" si="46"/>
        <v>STEEL CABINET WITH 18 LOCKER(4370002461)/QTY 14</v>
      </c>
      <c r="C512" s="1455" t="str">
        <f t="shared" si="46"/>
        <v>N.A.</v>
      </c>
      <c r="D512" s="1384" t="str">
        <f t="shared" si="46"/>
        <v>-</v>
      </c>
      <c r="E512" s="1450">
        <f t="shared" si="46"/>
        <v>0</v>
      </c>
      <c r="F512" s="1451">
        <f t="shared" si="44"/>
        <v>2.0180997999999999E-2</v>
      </c>
      <c r="G512" s="1451">
        <f t="shared" si="45"/>
        <v>2.0180997999999999E-2</v>
      </c>
      <c r="H512" s="1451">
        <f t="shared" si="40"/>
        <v>0</v>
      </c>
      <c r="I512" s="1449">
        <v>0</v>
      </c>
      <c r="J512" s="1449">
        <v>0</v>
      </c>
      <c r="K512" s="1451"/>
      <c r="L512" s="1451"/>
      <c r="M512" s="1451">
        <f t="shared" si="41"/>
        <v>0</v>
      </c>
      <c r="N512" s="1451">
        <f t="shared" si="42"/>
        <v>0</v>
      </c>
    </row>
    <row r="513" spans="1:14" ht="15.5" hidden="1" outlineLevel="1" x14ac:dyDescent="0.25">
      <c r="A513" s="1453">
        <f t="shared" si="46"/>
        <v>34</v>
      </c>
      <c r="B513" s="1461" t="str">
        <f t="shared" si="46"/>
        <v>STEEL CABINET WITH 06 LOCKER(4370002462)/QTY 21</v>
      </c>
      <c r="C513" s="1455" t="str">
        <f t="shared" si="46"/>
        <v>N.A.</v>
      </c>
      <c r="D513" s="1384" t="str">
        <f t="shared" si="46"/>
        <v>-</v>
      </c>
      <c r="E513" s="1450">
        <f t="shared" si="46"/>
        <v>0</v>
      </c>
      <c r="F513" s="1451">
        <f t="shared" si="44"/>
        <v>3.3494953000000001E-2</v>
      </c>
      <c r="G513" s="1451">
        <f t="shared" si="45"/>
        <v>3.3494953000000001E-2</v>
      </c>
      <c r="H513" s="1451">
        <f t="shared" si="40"/>
        <v>0</v>
      </c>
      <c r="I513" s="1449">
        <v>0</v>
      </c>
      <c r="J513" s="1449">
        <v>0</v>
      </c>
      <c r="K513" s="1451"/>
      <c r="L513" s="1451"/>
      <c r="M513" s="1451">
        <f t="shared" si="41"/>
        <v>0</v>
      </c>
      <c r="N513" s="1451">
        <f t="shared" si="42"/>
        <v>0</v>
      </c>
    </row>
    <row r="514" spans="1:14" ht="15.5" hidden="1" outlineLevel="1" x14ac:dyDescent="0.25">
      <c r="A514" s="1453">
        <f t="shared" si="46"/>
        <v>35</v>
      </c>
      <c r="B514" s="1461" t="str">
        <f t="shared" si="46"/>
        <v>File Cabinet(4370002463)/QTY 22</v>
      </c>
      <c r="C514" s="1455" t="str">
        <f t="shared" si="46"/>
        <v>N.A.</v>
      </c>
      <c r="D514" s="1384" t="str">
        <f t="shared" si="46"/>
        <v>-</v>
      </c>
      <c r="E514" s="1450">
        <f t="shared" si="46"/>
        <v>0</v>
      </c>
      <c r="F514" s="1451">
        <f t="shared" si="44"/>
        <v>4.0565839999999999E-2</v>
      </c>
      <c r="G514" s="1451">
        <f t="shared" si="45"/>
        <v>4.0565839999999999E-2</v>
      </c>
      <c r="H514" s="1451">
        <f t="shared" si="40"/>
        <v>0</v>
      </c>
      <c r="I514" s="1449">
        <v>0</v>
      </c>
      <c r="J514" s="1449">
        <v>0</v>
      </c>
      <c r="K514" s="1451"/>
      <c r="L514" s="1451"/>
      <c r="M514" s="1451">
        <f t="shared" si="41"/>
        <v>0</v>
      </c>
      <c r="N514" s="1451">
        <f t="shared" si="42"/>
        <v>0</v>
      </c>
    </row>
    <row r="515" spans="1:14" ht="15.5" hidden="1" outlineLevel="1" x14ac:dyDescent="0.25">
      <c r="A515" s="1453">
        <f t="shared" si="46"/>
        <v>36</v>
      </c>
      <c r="B515" s="1461" t="str">
        <f t="shared" si="46"/>
        <v>Midback Chair(4370002456)/QTY 30</v>
      </c>
      <c r="C515" s="1455" t="str">
        <f t="shared" si="46"/>
        <v>N.A.</v>
      </c>
      <c r="D515" s="1384" t="str">
        <f t="shared" si="46"/>
        <v>-</v>
      </c>
      <c r="E515" s="1450">
        <f t="shared" si="46"/>
        <v>0</v>
      </c>
      <c r="F515" s="1451">
        <f t="shared" si="44"/>
        <v>1.7514008000000001E-2</v>
      </c>
      <c r="G515" s="1451">
        <f t="shared" si="45"/>
        <v>1.7514008000000001E-2</v>
      </c>
      <c r="H515" s="1451">
        <f t="shared" si="40"/>
        <v>0</v>
      </c>
      <c r="I515" s="1449">
        <v>0</v>
      </c>
      <c r="J515" s="1449">
        <v>0</v>
      </c>
      <c r="K515" s="1451"/>
      <c r="L515" s="1451"/>
      <c r="M515" s="1451">
        <f t="shared" si="41"/>
        <v>0</v>
      </c>
      <c r="N515" s="1451">
        <f t="shared" si="42"/>
        <v>0</v>
      </c>
    </row>
    <row r="516" spans="1:14" ht="15.5" hidden="1" outlineLevel="1" x14ac:dyDescent="0.25">
      <c r="A516" s="1453">
        <f t="shared" si="46"/>
        <v>37</v>
      </c>
      <c r="B516" s="1461" t="str">
        <f t="shared" si="46"/>
        <v>S-Type(backrest made of mesh)Chair(4370002465)/QTY 20</v>
      </c>
      <c r="C516" s="1455" t="str">
        <f t="shared" si="46"/>
        <v>N.A.</v>
      </c>
      <c r="D516" s="1384" t="str">
        <f t="shared" si="46"/>
        <v>-</v>
      </c>
      <c r="E516" s="1450">
        <f t="shared" si="46"/>
        <v>0</v>
      </c>
      <c r="F516" s="1451">
        <f t="shared" si="44"/>
        <v>1.1420039999999999E-2</v>
      </c>
      <c r="G516" s="1451">
        <f t="shared" si="45"/>
        <v>1.1420039999999999E-2</v>
      </c>
      <c r="H516" s="1451">
        <f t="shared" si="40"/>
        <v>0</v>
      </c>
      <c r="I516" s="1449">
        <v>0</v>
      </c>
      <c r="J516" s="1449">
        <v>0</v>
      </c>
      <c r="K516" s="1451"/>
      <c r="L516" s="1451"/>
      <c r="M516" s="1451">
        <f t="shared" si="41"/>
        <v>0</v>
      </c>
      <c r="N516" s="1451">
        <f t="shared" si="42"/>
        <v>0</v>
      </c>
    </row>
    <row r="517" spans="1:14" ht="15.5" hidden="1" outlineLevel="1" x14ac:dyDescent="0.25">
      <c r="A517" s="1453">
        <f t="shared" si="46"/>
        <v>38</v>
      </c>
      <c r="B517" s="1461" t="str">
        <f t="shared" si="46"/>
        <v>L Type Exe. Table(4370002471)/QTY 4</v>
      </c>
      <c r="C517" s="1455" t="str">
        <f t="shared" si="46"/>
        <v>N.A.</v>
      </c>
      <c r="D517" s="1384" t="str">
        <f t="shared" si="46"/>
        <v>-</v>
      </c>
      <c r="E517" s="1450">
        <f t="shared" si="46"/>
        <v>0</v>
      </c>
      <c r="F517" s="1451">
        <f t="shared" si="44"/>
        <v>2.4891996E-2</v>
      </c>
      <c r="G517" s="1451">
        <f t="shared" si="45"/>
        <v>2.4891996E-2</v>
      </c>
      <c r="H517" s="1451">
        <f t="shared" si="40"/>
        <v>0</v>
      </c>
      <c r="I517" s="1449">
        <v>0</v>
      </c>
      <c r="J517" s="1449">
        <v>0</v>
      </c>
      <c r="K517" s="1451"/>
      <c r="L517" s="1451"/>
      <c r="M517" s="1451">
        <f t="shared" si="41"/>
        <v>0</v>
      </c>
      <c r="N517" s="1451">
        <f t="shared" si="42"/>
        <v>0</v>
      </c>
    </row>
    <row r="518" spans="1:14" ht="15.5" hidden="1" outlineLevel="1" x14ac:dyDescent="0.25">
      <c r="A518" s="1453">
        <f t="shared" si="46"/>
        <v>39</v>
      </c>
      <c r="B518" s="1461" t="str">
        <f t="shared" si="46"/>
        <v>Godrej interio T-104 Table(4370002472)/QTY 18</v>
      </c>
      <c r="C518" s="1455" t="str">
        <f t="shared" si="46"/>
        <v>N.A.</v>
      </c>
      <c r="D518" s="1384" t="str">
        <f t="shared" si="46"/>
        <v>-</v>
      </c>
      <c r="E518" s="1450">
        <f t="shared" si="46"/>
        <v>0</v>
      </c>
      <c r="F518" s="1451">
        <f t="shared" si="44"/>
        <v>4.2227988000000001E-2</v>
      </c>
      <c r="G518" s="1451">
        <f t="shared" si="45"/>
        <v>4.2227988000000001E-2</v>
      </c>
      <c r="H518" s="1451">
        <f t="shared" si="40"/>
        <v>0</v>
      </c>
      <c r="I518" s="1449">
        <v>0</v>
      </c>
      <c r="J518" s="1449">
        <v>0</v>
      </c>
      <c r="K518" s="1451"/>
      <c r="L518" s="1451"/>
      <c r="M518" s="1451">
        <f t="shared" si="41"/>
        <v>0</v>
      </c>
      <c r="N518" s="1451">
        <f t="shared" si="42"/>
        <v>0</v>
      </c>
    </row>
    <row r="519" spans="1:14" ht="15.5" hidden="1" outlineLevel="1" x14ac:dyDescent="0.25">
      <c r="A519" s="1453">
        <f t="shared" si="46"/>
        <v>40</v>
      </c>
      <c r="B519" s="1461" t="str">
        <f t="shared" si="46"/>
        <v>Provi &amp; fix garden benc.@GTPS Colony.(4370002503)./QTY 35</v>
      </c>
      <c r="C519" s="1455" t="str">
        <f t="shared" si="46"/>
        <v>N.A.</v>
      </c>
      <c r="D519" s="1384" t="str">
        <f t="shared" si="46"/>
        <v>-</v>
      </c>
      <c r="E519" s="1450">
        <f t="shared" si="46"/>
        <v>0</v>
      </c>
      <c r="F519" s="1451">
        <f t="shared" si="44"/>
        <v>3.2214E-2</v>
      </c>
      <c r="G519" s="1451">
        <f t="shared" si="45"/>
        <v>3.2214E-2</v>
      </c>
      <c r="H519" s="1451">
        <f t="shared" si="40"/>
        <v>0</v>
      </c>
      <c r="I519" s="1449">
        <v>0</v>
      </c>
      <c r="J519" s="1449">
        <v>0</v>
      </c>
      <c r="K519" s="1451"/>
      <c r="L519" s="1451"/>
      <c r="M519" s="1451">
        <f t="shared" si="41"/>
        <v>0</v>
      </c>
      <c r="N519" s="1451">
        <f t="shared" si="42"/>
        <v>0</v>
      </c>
    </row>
    <row r="520" spans="1:14" ht="15.5" hidden="1" outlineLevel="1" x14ac:dyDescent="0.25">
      <c r="A520" s="1453">
        <f t="shared" ref="A520:E535" si="47">A234</f>
        <v>41</v>
      </c>
      <c r="B520" s="1461" t="str">
        <f t="shared" si="47"/>
        <v>Supply of heavy pedestal type (4370002601)/QTY 20</v>
      </c>
      <c r="C520" s="1455" t="str">
        <f t="shared" si="47"/>
        <v>N.A.</v>
      </c>
      <c r="D520" s="1384" t="str">
        <f t="shared" si="47"/>
        <v>-</v>
      </c>
      <c r="E520" s="1450">
        <f t="shared" si="47"/>
        <v>0</v>
      </c>
      <c r="F520" s="1451">
        <f t="shared" si="44"/>
        <v>2.6260004E-2</v>
      </c>
      <c r="G520" s="1451">
        <f t="shared" si="45"/>
        <v>2.6260004E-2</v>
      </c>
      <c r="H520" s="1451">
        <f t="shared" si="40"/>
        <v>0</v>
      </c>
      <c r="I520" s="1449">
        <v>0</v>
      </c>
      <c r="J520" s="1449">
        <v>0</v>
      </c>
      <c r="K520" s="1451"/>
      <c r="L520" s="1451"/>
      <c r="M520" s="1451">
        <f t="shared" si="41"/>
        <v>0</v>
      </c>
      <c r="N520" s="1451">
        <f t="shared" si="42"/>
        <v>0</v>
      </c>
    </row>
    <row r="521" spans="1:14" ht="15.5" hidden="1" outlineLevel="1" x14ac:dyDescent="0.25">
      <c r="A521" s="1453">
        <f t="shared" si="47"/>
        <v>42</v>
      </c>
      <c r="B521" s="1461" t="str">
        <f t="shared" si="47"/>
        <v>2 TON CAPACITY SPLIT AC(4370002498)/QTY 8</v>
      </c>
      <c r="C521" s="1455" t="str">
        <f t="shared" si="47"/>
        <v>N.A.</v>
      </c>
      <c r="D521" s="1384" t="str">
        <f t="shared" si="47"/>
        <v>-</v>
      </c>
      <c r="E521" s="1450">
        <f t="shared" si="47"/>
        <v>0</v>
      </c>
      <c r="F521" s="1451">
        <f t="shared" si="44"/>
        <v>3.3589595999999999E-2</v>
      </c>
      <c r="G521" s="1451">
        <f t="shared" si="45"/>
        <v>3.3589595999999999E-2</v>
      </c>
      <c r="H521" s="1451">
        <f t="shared" si="40"/>
        <v>0</v>
      </c>
      <c r="I521" s="1449">
        <v>0</v>
      </c>
      <c r="J521" s="1449">
        <v>0</v>
      </c>
      <c r="K521" s="1451"/>
      <c r="L521" s="1451"/>
      <c r="M521" s="1451">
        <f t="shared" si="41"/>
        <v>0</v>
      </c>
      <c r="N521" s="1451">
        <f t="shared" si="42"/>
        <v>0</v>
      </c>
    </row>
    <row r="522" spans="1:14" ht="15.5" hidden="1" outlineLevel="1" x14ac:dyDescent="0.25">
      <c r="A522" s="1453">
        <f t="shared" si="47"/>
        <v>43</v>
      </c>
      <c r="B522" s="1461" t="str">
        <f t="shared" si="47"/>
        <v>Procurement of 16 Channel DVR at GTPS.(4370002575)/QTY 1</v>
      </c>
      <c r="C522" s="1455" t="str">
        <f t="shared" si="47"/>
        <v>N.A.</v>
      </c>
      <c r="D522" s="1384" t="str">
        <f t="shared" si="47"/>
        <v>-</v>
      </c>
      <c r="E522" s="1450">
        <f t="shared" si="47"/>
        <v>0</v>
      </c>
      <c r="F522" s="1451">
        <f t="shared" si="44"/>
        <v>1.0399999999999999E-3</v>
      </c>
      <c r="G522" s="1451">
        <f t="shared" si="45"/>
        <v>1.0399999999999999E-3</v>
      </c>
      <c r="H522" s="1451">
        <f t="shared" si="40"/>
        <v>0</v>
      </c>
      <c r="I522" s="1449">
        <v>0</v>
      </c>
      <c r="J522" s="1449">
        <v>0</v>
      </c>
      <c r="K522" s="1451"/>
      <c r="L522" s="1451"/>
      <c r="M522" s="1451">
        <f t="shared" si="41"/>
        <v>0</v>
      </c>
      <c r="N522" s="1451">
        <f t="shared" si="42"/>
        <v>0</v>
      </c>
    </row>
    <row r="523" spans="1:14" ht="15.5" hidden="1" outlineLevel="1" x14ac:dyDescent="0.25">
      <c r="A523" s="1453">
        <f t="shared" si="47"/>
        <v>44</v>
      </c>
      <c r="B523" s="1461" t="str">
        <f t="shared" si="47"/>
        <v>Procurement of Server at GTPS Uran.(4385000212)/QTY 1</v>
      </c>
      <c r="C523" s="1455" t="str">
        <f t="shared" si="47"/>
        <v>N.A.</v>
      </c>
      <c r="D523" s="1384" t="str">
        <f t="shared" si="47"/>
        <v>-</v>
      </c>
      <c r="E523" s="1450">
        <f t="shared" si="47"/>
        <v>0</v>
      </c>
      <c r="F523" s="1451">
        <f t="shared" si="44"/>
        <v>5.4766160000000001E-2</v>
      </c>
      <c r="G523" s="1451">
        <f t="shared" si="45"/>
        <v>5.4766160000000001E-2</v>
      </c>
      <c r="H523" s="1451">
        <f t="shared" si="40"/>
        <v>0</v>
      </c>
      <c r="I523" s="1449">
        <v>0</v>
      </c>
      <c r="J523" s="1449">
        <v>0</v>
      </c>
      <c r="K523" s="1451"/>
      <c r="L523" s="1451"/>
      <c r="M523" s="1451">
        <f t="shared" si="41"/>
        <v>0</v>
      </c>
      <c r="N523" s="1451">
        <f t="shared" si="42"/>
        <v>0</v>
      </c>
    </row>
    <row r="524" spans="1:14" ht="15.5" hidden="1" outlineLevel="1" x14ac:dyDescent="0.25">
      <c r="A524" s="1453">
        <f t="shared" si="47"/>
        <v>45</v>
      </c>
      <c r="B524" s="1461" t="str">
        <f t="shared" si="47"/>
        <v>CCTV Cameras  and DVR at GTPS URAN (4370002677)/QTY 13</v>
      </c>
      <c r="C524" s="1455" t="str">
        <f t="shared" si="47"/>
        <v>N.A.</v>
      </c>
      <c r="D524" s="1384" t="str">
        <f t="shared" si="47"/>
        <v>-</v>
      </c>
      <c r="E524" s="1450">
        <f t="shared" si="47"/>
        <v>0</v>
      </c>
      <c r="F524" s="1451">
        <f t="shared" si="44"/>
        <v>3.6888450000000001E-3</v>
      </c>
      <c r="G524" s="1451">
        <f t="shared" si="45"/>
        <v>3.6888450000000001E-3</v>
      </c>
      <c r="H524" s="1451">
        <f t="shared" si="40"/>
        <v>0</v>
      </c>
      <c r="I524" s="1449">
        <v>0</v>
      </c>
      <c r="J524" s="1449">
        <v>0</v>
      </c>
      <c r="K524" s="1451"/>
      <c r="L524" s="1451"/>
      <c r="M524" s="1451">
        <f t="shared" si="41"/>
        <v>0</v>
      </c>
      <c r="N524" s="1451">
        <f t="shared" si="42"/>
        <v>0</v>
      </c>
    </row>
    <row r="525" spans="1:14" ht="15.5" hidden="1" outlineLevel="1" x14ac:dyDescent="0.25">
      <c r="A525" s="1453">
        <f t="shared" si="47"/>
        <v>46</v>
      </c>
      <c r="B525" s="1461" t="str">
        <f t="shared" si="47"/>
        <v>3 KW Geysers (Water Heaters) (4370002733)/QTY 18</v>
      </c>
      <c r="C525" s="1455" t="str">
        <f t="shared" si="47"/>
        <v>N.A.</v>
      </c>
      <c r="D525" s="1384" t="str">
        <f t="shared" si="47"/>
        <v>-</v>
      </c>
      <c r="E525" s="1450">
        <f t="shared" si="47"/>
        <v>0</v>
      </c>
      <c r="F525" s="1451">
        <f t="shared" si="44"/>
        <v>5.7599900000000004E-3</v>
      </c>
      <c r="G525" s="1451">
        <f t="shared" si="45"/>
        <v>5.7599900000000004E-3</v>
      </c>
      <c r="H525" s="1451">
        <f t="shared" si="40"/>
        <v>0</v>
      </c>
      <c r="I525" s="1449">
        <v>0</v>
      </c>
      <c r="J525" s="1449">
        <v>0</v>
      </c>
      <c r="K525" s="1451"/>
      <c r="L525" s="1451"/>
      <c r="M525" s="1451">
        <f t="shared" si="41"/>
        <v>0</v>
      </c>
      <c r="N525" s="1451">
        <f t="shared" si="42"/>
        <v>0</v>
      </c>
    </row>
    <row r="526" spans="1:14" ht="29" hidden="1" outlineLevel="1" x14ac:dyDescent="0.25">
      <c r="A526" s="1453">
        <f t="shared" si="47"/>
        <v>47</v>
      </c>
      <c r="B526" s="1461" t="str">
        <f t="shared" si="47"/>
        <v>WALL MOUNTED/Matress etc .Guest house FAN 24" 230V 1440RPM(4370002713)/QTY 39</v>
      </c>
      <c r="C526" s="1455" t="str">
        <f t="shared" si="47"/>
        <v>N.A.</v>
      </c>
      <c r="D526" s="1384" t="str">
        <f t="shared" si="47"/>
        <v>-</v>
      </c>
      <c r="E526" s="1450">
        <f t="shared" si="47"/>
        <v>0</v>
      </c>
      <c r="F526" s="1451">
        <f t="shared" si="44"/>
        <v>1.1658399999999999E-2</v>
      </c>
      <c r="G526" s="1451">
        <f t="shared" si="45"/>
        <v>1.1658399999999999E-2</v>
      </c>
      <c r="H526" s="1451">
        <f t="shared" si="40"/>
        <v>0</v>
      </c>
      <c r="I526" s="1449">
        <v>0</v>
      </c>
      <c r="J526" s="1449">
        <v>0</v>
      </c>
      <c r="K526" s="1451"/>
      <c r="L526" s="1451"/>
      <c r="M526" s="1451">
        <f t="shared" si="41"/>
        <v>0</v>
      </c>
      <c r="N526" s="1451">
        <f t="shared" si="42"/>
        <v>0</v>
      </c>
    </row>
    <row r="527" spans="1:14" ht="15.5" hidden="1" outlineLevel="1" x14ac:dyDescent="0.25">
      <c r="A527" s="1453">
        <f t="shared" si="47"/>
        <v>48</v>
      </c>
      <c r="B527" s="1461" t="str">
        <f t="shared" si="47"/>
        <v>COMPLETE PROJECTOR WITH STD ACCE.(4370002703)/QTY 1</v>
      </c>
      <c r="C527" s="1455" t="str">
        <f t="shared" si="47"/>
        <v>N.A.</v>
      </c>
      <c r="D527" s="1384" t="str">
        <f t="shared" si="47"/>
        <v>-</v>
      </c>
      <c r="E527" s="1450">
        <f t="shared" si="47"/>
        <v>0</v>
      </c>
      <c r="F527" s="1451">
        <f t="shared" si="44"/>
        <v>6.1642240000000003E-3</v>
      </c>
      <c r="G527" s="1451">
        <f t="shared" si="45"/>
        <v>6.1642240000000003E-3</v>
      </c>
      <c r="H527" s="1451">
        <f t="shared" si="40"/>
        <v>0</v>
      </c>
      <c r="I527" s="1449">
        <v>0</v>
      </c>
      <c r="J527" s="1449">
        <v>0</v>
      </c>
      <c r="K527" s="1451"/>
      <c r="L527" s="1451"/>
      <c r="M527" s="1451">
        <f t="shared" si="41"/>
        <v>0</v>
      </c>
      <c r="N527" s="1451">
        <f t="shared" si="42"/>
        <v>0</v>
      </c>
    </row>
    <row r="528" spans="1:14" ht="15.5" hidden="1" outlineLevel="1" x14ac:dyDescent="0.25">
      <c r="A528" s="1453">
        <f t="shared" si="47"/>
        <v>49</v>
      </c>
      <c r="B528" s="1461" t="str">
        <f t="shared" si="47"/>
        <v>NAS Storage device (4370002674)/QTY 1</v>
      </c>
      <c r="C528" s="1455" t="str">
        <f t="shared" si="47"/>
        <v>N.A.</v>
      </c>
      <c r="D528" s="1384" t="str">
        <f t="shared" si="47"/>
        <v>-</v>
      </c>
      <c r="E528" s="1450">
        <f t="shared" si="47"/>
        <v>0</v>
      </c>
      <c r="F528" s="1451">
        <f t="shared" si="44"/>
        <v>2.2499886E-2</v>
      </c>
      <c r="G528" s="1451">
        <f t="shared" si="45"/>
        <v>2.2499886E-2</v>
      </c>
      <c r="H528" s="1451">
        <f t="shared" si="40"/>
        <v>0</v>
      </c>
      <c r="I528" s="1449">
        <v>0</v>
      </c>
      <c r="J528" s="1449">
        <v>0</v>
      </c>
      <c r="K528" s="1451"/>
      <c r="L528" s="1451"/>
      <c r="M528" s="1451">
        <f t="shared" si="41"/>
        <v>0</v>
      </c>
      <c r="N528" s="1451">
        <f t="shared" si="42"/>
        <v>0</v>
      </c>
    </row>
    <row r="529" spans="1:14" ht="15.5" hidden="1" outlineLevel="1" x14ac:dyDescent="0.25">
      <c r="A529" s="1453">
        <f t="shared" si="47"/>
        <v>50</v>
      </c>
      <c r="B529" s="1461" t="str">
        <f t="shared" si="47"/>
        <v>DYNAMIC MIC,ACCESSORIES (4370002728)/QTY 5</v>
      </c>
      <c r="C529" s="1455" t="str">
        <f t="shared" si="47"/>
        <v>N.A.</v>
      </c>
      <c r="D529" s="1384" t="str">
        <f t="shared" si="47"/>
        <v>-</v>
      </c>
      <c r="E529" s="1450">
        <f t="shared" si="47"/>
        <v>0</v>
      </c>
      <c r="F529" s="1451">
        <f t="shared" si="44"/>
        <v>2.47E-3</v>
      </c>
      <c r="G529" s="1451">
        <f t="shared" si="45"/>
        <v>2.47E-3</v>
      </c>
      <c r="H529" s="1451">
        <f t="shared" si="40"/>
        <v>0</v>
      </c>
      <c r="I529" s="1449">
        <v>0</v>
      </c>
      <c r="J529" s="1449">
        <v>0</v>
      </c>
      <c r="K529" s="1451"/>
      <c r="L529" s="1451"/>
      <c r="M529" s="1451">
        <f t="shared" si="41"/>
        <v>0</v>
      </c>
      <c r="N529" s="1451">
        <f t="shared" si="42"/>
        <v>0</v>
      </c>
    </row>
    <row r="530" spans="1:14" ht="15.5" hidden="1" outlineLevel="1" x14ac:dyDescent="0.25">
      <c r="A530" s="1453">
        <f t="shared" si="47"/>
        <v>51</v>
      </c>
      <c r="B530" s="1461" t="str">
        <f t="shared" si="47"/>
        <v>DESKTOP (4370002709)/QTY 10</v>
      </c>
      <c r="C530" s="1455" t="str">
        <f t="shared" si="47"/>
        <v>N.A.</v>
      </c>
      <c r="D530" s="1384" t="str">
        <f t="shared" si="47"/>
        <v>-</v>
      </c>
      <c r="E530" s="1450">
        <f t="shared" si="47"/>
        <v>0</v>
      </c>
      <c r="F530" s="1451">
        <f t="shared" si="44"/>
        <v>5.6866996000000003E-2</v>
      </c>
      <c r="G530" s="1451">
        <f t="shared" si="45"/>
        <v>5.6866996000000003E-2</v>
      </c>
      <c r="H530" s="1451">
        <f t="shared" si="40"/>
        <v>0</v>
      </c>
      <c r="I530" s="1449">
        <v>0</v>
      </c>
      <c r="J530" s="1449">
        <v>0</v>
      </c>
      <c r="K530" s="1451"/>
      <c r="L530" s="1451"/>
      <c r="M530" s="1451">
        <f t="shared" si="41"/>
        <v>0</v>
      </c>
      <c r="N530" s="1451">
        <f t="shared" si="42"/>
        <v>0</v>
      </c>
    </row>
    <row r="531" spans="1:14" ht="15.5" hidden="1" outlineLevel="1" x14ac:dyDescent="0.25">
      <c r="A531" s="1453">
        <f t="shared" si="47"/>
        <v>52</v>
      </c>
      <c r="B531" s="1461" t="str">
        <f t="shared" si="47"/>
        <v>Procurement of Computer Monitor at GTPS.4370002812/QTY 15</v>
      </c>
      <c r="C531" s="1455" t="str">
        <f t="shared" si="47"/>
        <v>N.A.</v>
      </c>
      <c r="D531" s="1384" t="str">
        <f t="shared" si="47"/>
        <v>-</v>
      </c>
      <c r="E531" s="1450">
        <f t="shared" si="47"/>
        <v>0</v>
      </c>
      <c r="F531" s="1451">
        <f t="shared" si="44"/>
        <v>2.1300003000000001E-2</v>
      </c>
      <c r="G531" s="1451">
        <f t="shared" si="45"/>
        <v>2.1300003000000001E-2</v>
      </c>
      <c r="H531" s="1451">
        <f t="shared" si="40"/>
        <v>0</v>
      </c>
      <c r="I531" s="1449">
        <v>0</v>
      </c>
      <c r="J531" s="1449">
        <v>0</v>
      </c>
      <c r="K531" s="1451"/>
      <c r="L531" s="1451"/>
      <c r="M531" s="1451">
        <f t="shared" si="41"/>
        <v>0</v>
      </c>
      <c r="N531" s="1451">
        <f t="shared" si="42"/>
        <v>0</v>
      </c>
    </row>
    <row r="532" spans="1:14" ht="15.5" hidden="1" outlineLevel="1" x14ac:dyDescent="0.25">
      <c r="A532" s="1453">
        <f t="shared" si="47"/>
        <v>53</v>
      </c>
      <c r="B532" s="1461" t="str">
        <f t="shared" si="47"/>
        <v>Procurement of Air Purifiers in PCR’s4370002804/Qty 40</v>
      </c>
      <c r="C532" s="1455" t="str">
        <f t="shared" si="47"/>
        <v>N.A.</v>
      </c>
      <c r="D532" s="1384" t="str">
        <f t="shared" si="47"/>
        <v>-</v>
      </c>
      <c r="E532" s="1450">
        <f t="shared" si="47"/>
        <v>0</v>
      </c>
      <c r="F532" s="1451">
        <f t="shared" si="44"/>
        <v>6.9999959999999996E-3</v>
      </c>
      <c r="G532" s="1451">
        <f t="shared" si="45"/>
        <v>6.9999959999999996E-3</v>
      </c>
      <c r="H532" s="1451">
        <f t="shared" si="40"/>
        <v>0</v>
      </c>
      <c r="I532" s="1449">
        <v>0</v>
      </c>
      <c r="J532" s="1449">
        <v>0</v>
      </c>
      <c r="K532" s="1451"/>
      <c r="L532" s="1451"/>
      <c r="M532" s="1451">
        <f t="shared" si="41"/>
        <v>0</v>
      </c>
      <c r="N532" s="1451">
        <f t="shared" si="42"/>
        <v>0</v>
      </c>
    </row>
    <row r="533" spans="1:14" ht="15.5" hidden="1" outlineLevel="1" x14ac:dyDescent="0.25">
      <c r="A533" s="1453">
        <f t="shared" si="47"/>
        <v>54</v>
      </c>
      <c r="B533" s="1461" t="str">
        <f t="shared" si="47"/>
        <v>iPad &amp; Laptop As Per Specification 4385000561/QTY 2</v>
      </c>
      <c r="C533" s="1455" t="str">
        <f t="shared" si="47"/>
        <v>N.A.</v>
      </c>
      <c r="D533" s="1384" t="str">
        <f t="shared" si="47"/>
        <v>-</v>
      </c>
      <c r="E533" s="1450">
        <f t="shared" si="47"/>
        <v>0</v>
      </c>
      <c r="F533" s="1451">
        <f t="shared" si="44"/>
        <v>1.9458199999999998E-2</v>
      </c>
      <c r="G533" s="1451">
        <f t="shared" si="45"/>
        <v>1.9458199999999998E-2</v>
      </c>
      <c r="H533" s="1451">
        <f t="shared" si="40"/>
        <v>0</v>
      </c>
      <c r="I533" s="1449">
        <v>0</v>
      </c>
      <c r="J533" s="1449">
        <v>0</v>
      </c>
      <c r="K533" s="1451"/>
      <c r="L533" s="1451"/>
      <c r="M533" s="1451">
        <f t="shared" si="41"/>
        <v>0</v>
      </c>
      <c r="N533" s="1451">
        <f t="shared" si="42"/>
        <v>0</v>
      </c>
    </row>
    <row r="534" spans="1:14" ht="15.5" hidden="1" outlineLevel="1" x14ac:dyDescent="0.25">
      <c r="A534" s="1453">
        <f t="shared" si="47"/>
        <v>55</v>
      </c>
      <c r="B534" s="1461" t="str">
        <f t="shared" si="47"/>
        <v>Projector Screen SZIE 8 X 10 FEET(4370002710)/QTY 1</v>
      </c>
      <c r="C534" s="1455" t="str">
        <f t="shared" si="47"/>
        <v>N.A.</v>
      </c>
      <c r="D534" s="1384" t="str">
        <f t="shared" si="47"/>
        <v>-</v>
      </c>
      <c r="E534" s="1450">
        <f t="shared" si="47"/>
        <v>0</v>
      </c>
      <c r="F534" s="1451">
        <f t="shared" si="44"/>
        <v>1.0397990000000001E-3</v>
      </c>
      <c r="G534" s="1451">
        <f t="shared" si="45"/>
        <v>1.0397990000000001E-3</v>
      </c>
      <c r="H534" s="1451">
        <f t="shared" si="40"/>
        <v>0</v>
      </c>
      <c r="I534" s="1449">
        <v>0</v>
      </c>
      <c r="J534" s="1449">
        <v>0</v>
      </c>
      <c r="K534" s="1451"/>
      <c r="L534" s="1451"/>
      <c r="M534" s="1451">
        <f t="shared" si="41"/>
        <v>0</v>
      </c>
      <c r="N534" s="1451">
        <f t="shared" si="42"/>
        <v>0</v>
      </c>
    </row>
    <row r="535" spans="1:14" ht="29" hidden="1" outlineLevel="1" x14ac:dyDescent="0.25">
      <c r="A535" s="1453">
        <f t="shared" si="47"/>
        <v>56</v>
      </c>
      <c r="B535" s="1462" t="str">
        <f t="shared" si="47"/>
        <v>Supply, Installation and commissioning of SCADA System for Raw and DM water plant at Water Treatment Plant, GTPS, Uran.</v>
      </c>
      <c r="C535" s="1455">
        <f t="shared" si="47"/>
        <v>0</v>
      </c>
      <c r="D535" s="1384" t="str">
        <f t="shared" si="47"/>
        <v>-</v>
      </c>
      <c r="E535" s="1450">
        <f t="shared" si="47"/>
        <v>0</v>
      </c>
      <c r="F535" s="1451">
        <f t="shared" si="44"/>
        <v>0</v>
      </c>
      <c r="G535" s="1451">
        <f t="shared" si="45"/>
        <v>0</v>
      </c>
      <c r="H535" s="1451">
        <f t="shared" si="40"/>
        <v>0</v>
      </c>
      <c r="I535" s="1449">
        <v>0</v>
      </c>
      <c r="J535" s="1449">
        <v>0</v>
      </c>
      <c r="K535" s="1451"/>
      <c r="L535" s="1451"/>
      <c r="M535" s="1451">
        <f t="shared" si="41"/>
        <v>0</v>
      </c>
      <c r="N535" s="1451">
        <f t="shared" si="42"/>
        <v>0</v>
      </c>
    </row>
    <row r="536" spans="1:14" ht="29" hidden="1" outlineLevel="1" x14ac:dyDescent="0.25">
      <c r="A536" s="1453">
        <f t="shared" ref="A536:E551" si="48">A250</f>
        <v>57</v>
      </c>
      <c r="B536" s="1462" t="str">
        <f t="shared" si="48"/>
        <v>Supply, Installation and commissioning of Battery chargers at stage II at GTPS Uran</v>
      </c>
      <c r="C536" s="1455">
        <f t="shared" si="48"/>
        <v>0</v>
      </c>
      <c r="D536" s="1384" t="str">
        <f t="shared" si="48"/>
        <v>-</v>
      </c>
      <c r="E536" s="1450">
        <f t="shared" si="48"/>
        <v>0</v>
      </c>
      <c r="F536" s="1451">
        <f t="shared" si="44"/>
        <v>0</v>
      </c>
      <c r="G536" s="1451">
        <f t="shared" si="45"/>
        <v>0</v>
      </c>
      <c r="H536" s="1451">
        <f t="shared" si="40"/>
        <v>0</v>
      </c>
      <c r="I536" s="1449">
        <v>0</v>
      </c>
      <c r="J536" s="1449">
        <v>0</v>
      </c>
      <c r="K536" s="1451"/>
      <c r="L536" s="1451"/>
      <c r="M536" s="1451">
        <f t="shared" si="41"/>
        <v>0</v>
      </c>
      <c r="N536" s="1451">
        <f t="shared" si="42"/>
        <v>0</v>
      </c>
    </row>
    <row r="537" spans="1:14" ht="29" hidden="1" outlineLevel="1" x14ac:dyDescent="0.25">
      <c r="A537" s="1453">
        <f t="shared" si="48"/>
        <v>58</v>
      </c>
      <c r="B537" s="1462" t="str">
        <f t="shared" si="48"/>
        <v>Up gradation of old Generator Protection System with Advance Series Microprocessor based system, GTPS Uarn</v>
      </c>
      <c r="C537" s="1455">
        <f t="shared" si="48"/>
        <v>0</v>
      </c>
      <c r="D537" s="1384" t="str">
        <f t="shared" si="48"/>
        <v>-</v>
      </c>
      <c r="E537" s="1450">
        <f t="shared" si="48"/>
        <v>0</v>
      </c>
      <c r="F537" s="1451">
        <f t="shared" si="44"/>
        <v>0</v>
      </c>
      <c r="G537" s="1451">
        <f t="shared" si="45"/>
        <v>0</v>
      </c>
      <c r="H537" s="1451">
        <f t="shared" si="40"/>
        <v>0</v>
      </c>
      <c r="I537" s="1449">
        <v>0</v>
      </c>
      <c r="J537" s="1449">
        <v>0</v>
      </c>
      <c r="K537" s="1451"/>
      <c r="L537" s="1451"/>
      <c r="M537" s="1451">
        <f t="shared" si="41"/>
        <v>0</v>
      </c>
      <c r="N537" s="1451">
        <f t="shared" si="42"/>
        <v>0</v>
      </c>
    </row>
    <row r="538" spans="1:14" ht="29" hidden="1" outlineLevel="1" x14ac:dyDescent="0.25">
      <c r="A538" s="1453">
        <f t="shared" si="48"/>
        <v>59</v>
      </c>
      <c r="B538" s="1462" t="str">
        <f t="shared" si="48"/>
        <v>NABL laboratory set up including required instruments along with furniture and other accessories at WT Plant, GTPS, Uran.</v>
      </c>
      <c r="C538" s="1455">
        <f t="shared" si="48"/>
        <v>0</v>
      </c>
      <c r="D538" s="1384" t="str">
        <f t="shared" si="48"/>
        <v>-</v>
      </c>
      <c r="E538" s="1450">
        <f t="shared" si="48"/>
        <v>0</v>
      </c>
      <c r="F538" s="1451">
        <f t="shared" si="44"/>
        <v>0</v>
      </c>
      <c r="G538" s="1451">
        <f t="shared" si="45"/>
        <v>0</v>
      </c>
      <c r="H538" s="1451">
        <f t="shared" si="40"/>
        <v>0</v>
      </c>
      <c r="I538" s="1449">
        <v>0</v>
      </c>
      <c r="J538" s="1449">
        <v>0</v>
      </c>
      <c r="K538" s="1451"/>
      <c r="L538" s="1451"/>
      <c r="M538" s="1451">
        <f t="shared" si="41"/>
        <v>0</v>
      </c>
      <c r="N538" s="1451">
        <f t="shared" si="42"/>
        <v>0</v>
      </c>
    </row>
    <row r="539" spans="1:14" ht="43.5" hidden="1" outlineLevel="1" x14ac:dyDescent="0.25">
      <c r="A539" s="1457">
        <f t="shared" si="48"/>
        <v>60</v>
      </c>
      <c r="B539" s="1463" t="str">
        <f t="shared" si="48"/>
        <v>Providing and applying of chemical resistance coating to the internal surface of soft water storage tank at Water Treatment Plant, GTPS Uran</v>
      </c>
      <c r="C539" s="1455">
        <f t="shared" si="48"/>
        <v>0</v>
      </c>
      <c r="D539" s="1384" t="str">
        <f t="shared" si="48"/>
        <v>-</v>
      </c>
      <c r="E539" s="1450">
        <f t="shared" si="48"/>
        <v>0</v>
      </c>
      <c r="F539" s="1451">
        <f t="shared" si="44"/>
        <v>1.4407729199999999</v>
      </c>
      <c r="G539" s="1451">
        <f t="shared" si="45"/>
        <v>1.4407729199999999</v>
      </c>
      <c r="H539" s="1451">
        <f t="shared" si="40"/>
        <v>0</v>
      </c>
      <c r="I539" s="1449">
        <v>0</v>
      </c>
      <c r="J539" s="1449">
        <v>0</v>
      </c>
      <c r="K539" s="1451"/>
      <c r="L539" s="1451"/>
      <c r="M539" s="1451">
        <f t="shared" si="41"/>
        <v>0</v>
      </c>
      <c r="N539" s="1451">
        <f t="shared" si="42"/>
        <v>0</v>
      </c>
    </row>
    <row r="540" spans="1:14" ht="29" hidden="1" outlineLevel="1" x14ac:dyDescent="0.25">
      <c r="A540" s="1457">
        <f t="shared" si="48"/>
        <v>61</v>
      </c>
      <c r="B540" s="1463" t="str">
        <f t="shared" si="48"/>
        <v xml:space="preserve">CCPP Process improvement through application of Thermal insulation for WHRP Boiler/GT exhaust area at GTPS, Uran </v>
      </c>
      <c r="C540" s="1455">
        <f t="shared" si="48"/>
        <v>0</v>
      </c>
      <c r="D540" s="1384" t="str">
        <f t="shared" si="48"/>
        <v>-</v>
      </c>
      <c r="E540" s="1450">
        <f t="shared" si="48"/>
        <v>0</v>
      </c>
      <c r="F540" s="1451">
        <f t="shared" si="44"/>
        <v>0.85669474999999995</v>
      </c>
      <c r="G540" s="1451">
        <f t="shared" si="45"/>
        <v>0.85669474999999995</v>
      </c>
      <c r="H540" s="1451">
        <f t="shared" si="40"/>
        <v>0</v>
      </c>
      <c r="I540" s="1449">
        <v>0</v>
      </c>
      <c r="J540" s="1449">
        <v>0</v>
      </c>
      <c r="K540" s="1451"/>
      <c r="L540" s="1451"/>
      <c r="M540" s="1451">
        <f t="shared" si="41"/>
        <v>0</v>
      </c>
      <c r="N540" s="1451">
        <f t="shared" si="42"/>
        <v>0</v>
      </c>
    </row>
    <row r="541" spans="1:14" ht="15.5" hidden="1" outlineLevel="1" x14ac:dyDescent="0.25">
      <c r="A541" s="1457">
        <f t="shared" si="48"/>
        <v>62</v>
      </c>
      <c r="B541" s="1463" t="str">
        <f t="shared" si="48"/>
        <v xml:space="preserve"> Procurement of grass cutting machine (Petrol engine) at GTPS, Uran.</v>
      </c>
      <c r="C541" s="1455">
        <f t="shared" si="48"/>
        <v>0</v>
      </c>
      <c r="D541" s="1384" t="str">
        <f t="shared" si="48"/>
        <v>-</v>
      </c>
      <c r="E541" s="1450">
        <f t="shared" si="48"/>
        <v>0</v>
      </c>
      <c r="F541" s="1451">
        <f t="shared" si="44"/>
        <v>1.1328E-2</v>
      </c>
      <c r="G541" s="1451">
        <f t="shared" si="45"/>
        <v>1.1328E-2</v>
      </c>
      <c r="H541" s="1451">
        <f t="shared" si="40"/>
        <v>0</v>
      </c>
      <c r="I541" s="1449">
        <v>0</v>
      </c>
      <c r="J541" s="1449">
        <v>0</v>
      </c>
      <c r="K541" s="1451"/>
      <c r="L541" s="1451"/>
      <c r="M541" s="1451">
        <f t="shared" si="41"/>
        <v>0</v>
      </c>
      <c r="N541" s="1451">
        <f t="shared" si="42"/>
        <v>0</v>
      </c>
    </row>
    <row r="542" spans="1:14" ht="15.5" hidden="1" outlineLevel="1" x14ac:dyDescent="0.25">
      <c r="A542" s="1457">
        <f t="shared" si="48"/>
        <v>63</v>
      </c>
      <c r="B542" s="1463" t="str">
        <f t="shared" si="48"/>
        <v>Procurement of dedicated server for DSM System at GTPS Uran.</v>
      </c>
      <c r="C542" s="1455">
        <f t="shared" si="48"/>
        <v>0</v>
      </c>
      <c r="D542" s="1384" t="str">
        <f t="shared" si="48"/>
        <v>-</v>
      </c>
      <c r="E542" s="1450">
        <f t="shared" si="48"/>
        <v>0</v>
      </c>
      <c r="F542" s="1451">
        <f t="shared" si="44"/>
        <v>9.3399999999999997E-2</v>
      </c>
      <c r="G542" s="1451">
        <f t="shared" si="45"/>
        <v>9.3399999999999997E-2</v>
      </c>
      <c r="H542" s="1451">
        <f t="shared" si="40"/>
        <v>0</v>
      </c>
      <c r="I542" s="1449">
        <v>0</v>
      </c>
      <c r="J542" s="1449">
        <v>0</v>
      </c>
      <c r="K542" s="1451"/>
      <c r="L542" s="1451"/>
      <c r="M542" s="1451">
        <f t="shared" si="41"/>
        <v>0</v>
      </c>
      <c r="N542" s="1451">
        <f t="shared" si="42"/>
        <v>0</v>
      </c>
    </row>
    <row r="543" spans="1:14" ht="15.5" hidden="1" outlineLevel="1" x14ac:dyDescent="0.25">
      <c r="A543" s="1457">
        <f t="shared" si="48"/>
        <v>64</v>
      </c>
      <c r="B543" s="1463" t="str">
        <f t="shared" si="48"/>
        <v>Procurement of Water Purifier</v>
      </c>
      <c r="C543" s="1455">
        <f t="shared" si="48"/>
        <v>0</v>
      </c>
      <c r="D543" s="1384" t="str">
        <f t="shared" si="48"/>
        <v>-</v>
      </c>
      <c r="E543" s="1450">
        <f t="shared" si="48"/>
        <v>0</v>
      </c>
      <c r="F543" s="1451">
        <f t="shared" si="44"/>
        <v>8.03E-4</v>
      </c>
      <c r="G543" s="1451">
        <f t="shared" si="45"/>
        <v>8.03E-4</v>
      </c>
      <c r="H543" s="1451">
        <f t="shared" si="40"/>
        <v>0</v>
      </c>
      <c r="I543" s="1449">
        <v>0</v>
      </c>
      <c r="J543" s="1449">
        <v>0</v>
      </c>
      <c r="K543" s="1451"/>
      <c r="L543" s="1451"/>
      <c r="M543" s="1451">
        <f t="shared" si="41"/>
        <v>0</v>
      </c>
      <c r="N543" s="1451">
        <f t="shared" si="42"/>
        <v>0</v>
      </c>
    </row>
    <row r="544" spans="1:14" ht="15.5" hidden="1" outlineLevel="1" x14ac:dyDescent="0.25">
      <c r="A544" s="1457">
        <f t="shared" si="48"/>
        <v>65</v>
      </c>
      <c r="B544" s="1463" t="str">
        <f t="shared" si="48"/>
        <v>Procurement of 1.5T SPLIT AC</v>
      </c>
      <c r="C544" s="1455">
        <f t="shared" si="48"/>
        <v>0</v>
      </c>
      <c r="D544" s="1384" t="str">
        <f t="shared" si="48"/>
        <v>-</v>
      </c>
      <c r="E544" s="1450">
        <f t="shared" si="48"/>
        <v>0</v>
      </c>
      <c r="F544" s="1451">
        <f t="shared" si="44"/>
        <v>2.8199999999999999E-2</v>
      </c>
      <c r="G544" s="1451">
        <f t="shared" si="45"/>
        <v>2.8199999999999999E-2</v>
      </c>
      <c r="H544" s="1451">
        <f t="shared" si="40"/>
        <v>0</v>
      </c>
      <c r="I544" s="1449">
        <v>0</v>
      </c>
      <c r="J544" s="1449">
        <v>0</v>
      </c>
      <c r="K544" s="1451"/>
      <c r="L544" s="1451"/>
      <c r="M544" s="1451">
        <f t="shared" si="41"/>
        <v>0</v>
      </c>
      <c r="N544" s="1451">
        <f t="shared" si="42"/>
        <v>0</v>
      </c>
    </row>
    <row r="545" spans="1:14" ht="15.5" hidden="1" outlineLevel="1" x14ac:dyDescent="0.25">
      <c r="A545" s="1457">
        <f t="shared" si="48"/>
        <v>66</v>
      </c>
      <c r="B545" s="1463" t="str">
        <f t="shared" si="48"/>
        <v>MOBILE PHONE FOR SHIFT I/C</v>
      </c>
      <c r="C545" s="1455">
        <f t="shared" si="48"/>
        <v>0</v>
      </c>
      <c r="D545" s="1384" t="str">
        <f t="shared" si="48"/>
        <v>-</v>
      </c>
      <c r="E545" s="1450">
        <f t="shared" si="48"/>
        <v>0</v>
      </c>
      <c r="F545" s="1451">
        <f t="shared" si="44"/>
        <v>1.3998999999999999E-3</v>
      </c>
      <c r="G545" s="1451">
        <f t="shared" si="45"/>
        <v>1.3998999999999999E-3</v>
      </c>
      <c r="H545" s="1451">
        <f t="shared" ref="H545:H576" si="49">F545-G545</f>
        <v>0</v>
      </c>
      <c r="I545" s="1449">
        <v>0</v>
      </c>
      <c r="J545" s="1449">
        <v>0</v>
      </c>
      <c r="K545" s="1451"/>
      <c r="L545" s="1451"/>
      <c r="M545" s="1451">
        <f t="shared" ref="M545:M576" si="50">SUM(J545:L545)</f>
        <v>0</v>
      </c>
      <c r="N545" s="1451">
        <f t="shared" ref="N545:N576" si="51">H545+I545-M545</f>
        <v>0</v>
      </c>
    </row>
    <row r="546" spans="1:14" ht="15.5" hidden="1" outlineLevel="1" x14ac:dyDescent="0.25">
      <c r="A546" s="1457">
        <f t="shared" si="48"/>
        <v>67</v>
      </c>
      <c r="B546" s="1463" t="str">
        <f t="shared" si="48"/>
        <v>MOBILE PHONE FOR SHIFT I/C</v>
      </c>
      <c r="C546" s="1455">
        <f t="shared" si="48"/>
        <v>0</v>
      </c>
      <c r="D546" s="1384" t="str">
        <f t="shared" si="48"/>
        <v>-</v>
      </c>
      <c r="E546" s="1450">
        <f t="shared" si="48"/>
        <v>0</v>
      </c>
      <c r="F546" s="1451">
        <f t="shared" si="44"/>
        <v>1.3499E-3</v>
      </c>
      <c r="G546" s="1451">
        <f t="shared" si="45"/>
        <v>1.3499E-3</v>
      </c>
      <c r="H546" s="1451">
        <f t="shared" si="49"/>
        <v>0</v>
      </c>
      <c r="I546" s="1449">
        <v>0</v>
      </c>
      <c r="J546" s="1449">
        <v>0</v>
      </c>
      <c r="K546" s="1451"/>
      <c r="L546" s="1451"/>
      <c r="M546" s="1451">
        <f t="shared" si="50"/>
        <v>0</v>
      </c>
      <c r="N546" s="1451">
        <f t="shared" si="51"/>
        <v>0</v>
      </c>
    </row>
    <row r="547" spans="1:14" ht="15.5" hidden="1" outlineLevel="1" x14ac:dyDescent="0.25">
      <c r="A547" s="1457">
        <f t="shared" si="48"/>
        <v>68</v>
      </c>
      <c r="B547" s="1463" t="str">
        <f t="shared" si="48"/>
        <v>MOBILE PHONE FOR SHIFT I/C</v>
      </c>
      <c r="C547" s="1455">
        <f t="shared" si="48"/>
        <v>0</v>
      </c>
      <c r="D547" s="1384" t="str">
        <f t="shared" si="48"/>
        <v>-</v>
      </c>
      <c r="E547" s="1450">
        <f t="shared" si="48"/>
        <v>0</v>
      </c>
      <c r="F547" s="1451">
        <f t="shared" si="44"/>
        <v>1.3499E-3</v>
      </c>
      <c r="G547" s="1451">
        <f t="shared" si="45"/>
        <v>1.3499E-3</v>
      </c>
      <c r="H547" s="1451">
        <f t="shared" si="49"/>
        <v>0</v>
      </c>
      <c r="I547" s="1449">
        <v>0</v>
      </c>
      <c r="J547" s="1449">
        <v>0</v>
      </c>
      <c r="K547" s="1451"/>
      <c r="L547" s="1451"/>
      <c r="M547" s="1451">
        <f t="shared" si="50"/>
        <v>0</v>
      </c>
      <c r="N547" s="1451">
        <f t="shared" si="51"/>
        <v>0</v>
      </c>
    </row>
    <row r="548" spans="1:14" ht="15.5" hidden="1" outlineLevel="1" x14ac:dyDescent="0.25">
      <c r="A548" s="1457">
        <f t="shared" si="48"/>
        <v>69</v>
      </c>
      <c r="B548" s="1463" t="str">
        <f t="shared" si="48"/>
        <v>Procurement of CCTV camera</v>
      </c>
      <c r="C548" s="1455">
        <f t="shared" si="48"/>
        <v>0</v>
      </c>
      <c r="D548" s="1384" t="str">
        <f t="shared" si="48"/>
        <v>-</v>
      </c>
      <c r="E548" s="1450">
        <f t="shared" si="48"/>
        <v>0</v>
      </c>
      <c r="F548" s="1451">
        <f t="shared" si="44"/>
        <v>5.1684000000000001E-3</v>
      </c>
      <c r="G548" s="1451">
        <f t="shared" si="45"/>
        <v>5.1684000000000001E-3</v>
      </c>
      <c r="H548" s="1451">
        <f t="shared" si="49"/>
        <v>0</v>
      </c>
      <c r="I548" s="1449">
        <v>0</v>
      </c>
      <c r="J548" s="1449">
        <v>0</v>
      </c>
      <c r="K548" s="1451"/>
      <c r="L548" s="1451"/>
      <c r="M548" s="1451">
        <f t="shared" si="50"/>
        <v>0</v>
      </c>
      <c r="N548" s="1451">
        <f t="shared" si="51"/>
        <v>0</v>
      </c>
    </row>
    <row r="549" spans="1:14" ht="15.5" hidden="1" outlineLevel="1" x14ac:dyDescent="0.25">
      <c r="A549" s="1457">
        <f t="shared" si="48"/>
        <v>70</v>
      </c>
      <c r="B549" s="1463" t="str">
        <f t="shared" si="48"/>
        <v>Procurement of Desktop PC’s at GTPS URAN.</v>
      </c>
      <c r="C549" s="1455">
        <f t="shared" si="48"/>
        <v>0</v>
      </c>
      <c r="D549" s="1384" t="str">
        <f t="shared" si="48"/>
        <v>-</v>
      </c>
      <c r="E549" s="1450">
        <f t="shared" si="48"/>
        <v>0</v>
      </c>
      <c r="F549" s="1451">
        <f t="shared" si="44"/>
        <v>8.4568504000000003E-2</v>
      </c>
      <c r="G549" s="1451">
        <f t="shared" si="45"/>
        <v>8.4568504000000003E-2</v>
      </c>
      <c r="H549" s="1451">
        <f t="shared" si="49"/>
        <v>0</v>
      </c>
      <c r="I549" s="1449">
        <v>0</v>
      </c>
      <c r="J549" s="1449">
        <v>0</v>
      </c>
      <c r="K549" s="1451"/>
      <c r="L549" s="1451"/>
      <c r="M549" s="1451">
        <f t="shared" si="50"/>
        <v>0</v>
      </c>
      <c r="N549" s="1451">
        <f t="shared" si="51"/>
        <v>0</v>
      </c>
    </row>
    <row r="550" spans="1:14" ht="15.5" hidden="1" outlineLevel="1" x14ac:dyDescent="0.25">
      <c r="A550" s="1457">
        <f t="shared" si="48"/>
        <v>71</v>
      </c>
      <c r="B550" s="1463" t="str">
        <f t="shared" si="48"/>
        <v>Procurement of 4 channel DVR &amp; 4 cctv camera</v>
      </c>
      <c r="C550" s="1455">
        <f t="shared" si="48"/>
        <v>0</v>
      </c>
      <c r="D550" s="1384" t="str">
        <f t="shared" si="48"/>
        <v>-</v>
      </c>
      <c r="E550" s="1450">
        <f t="shared" si="48"/>
        <v>0</v>
      </c>
      <c r="F550" s="1451">
        <f t="shared" si="44"/>
        <v>1.47E-3</v>
      </c>
      <c r="G550" s="1451">
        <f t="shared" si="45"/>
        <v>1.47E-3</v>
      </c>
      <c r="H550" s="1451">
        <f t="shared" si="49"/>
        <v>0</v>
      </c>
      <c r="I550" s="1449">
        <v>0</v>
      </c>
      <c r="J550" s="1449">
        <v>0</v>
      </c>
      <c r="K550" s="1451"/>
      <c r="L550" s="1451"/>
      <c r="M550" s="1451">
        <f t="shared" si="50"/>
        <v>0</v>
      </c>
      <c r="N550" s="1451">
        <f t="shared" si="51"/>
        <v>0</v>
      </c>
    </row>
    <row r="551" spans="1:14" ht="15.5" hidden="1" outlineLevel="1" x14ac:dyDescent="0.25">
      <c r="A551" s="1457">
        <f t="shared" si="48"/>
        <v>72</v>
      </c>
      <c r="B551" s="1463" t="str">
        <f t="shared" si="48"/>
        <v xml:space="preserve">Procurement of 8 channel mini DVR </v>
      </c>
      <c r="C551" s="1455">
        <f t="shared" si="48"/>
        <v>0</v>
      </c>
      <c r="D551" s="1384" t="str">
        <f t="shared" si="48"/>
        <v>-</v>
      </c>
      <c r="E551" s="1450">
        <f t="shared" si="48"/>
        <v>0</v>
      </c>
      <c r="F551" s="1451">
        <f t="shared" si="44"/>
        <v>1.2492E-3</v>
      </c>
      <c r="G551" s="1451">
        <f t="shared" si="45"/>
        <v>1.2492E-3</v>
      </c>
      <c r="H551" s="1451">
        <f t="shared" si="49"/>
        <v>0</v>
      </c>
      <c r="I551" s="1449">
        <v>0</v>
      </c>
      <c r="J551" s="1449">
        <v>0</v>
      </c>
      <c r="K551" s="1451"/>
      <c r="L551" s="1451"/>
      <c r="M551" s="1451">
        <f t="shared" si="50"/>
        <v>0</v>
      </c>
      <c r="N551" s="1451">
        <f t="shared" si="51"/>
        <v>0</v>
      </c>
    </row>
    <row r="552" spans="1:14" ht="15.5" hidden="1" outlineLevel="1" x14ac:dyDescent="0.25">
      <c r="A552" s="1457">
        <f t="shared" ref="A552:E567" si="52">A266</f>
        <v>73</v>
      </c>
      <c r="B552" s="1463" t="str">
        <f t="shared" si="52"/>
        <v>Procurement of MOBILE PHONE</v>
      </c>
      <c r="C552" s="1455">
        <f t="shared" si="52"/>
        <v>0</v>
      </c>
      <c r="D552" s="1384" t="str">
        <f t="shared" si="52"/>
        <v>-</v>
      </c>
      <c r="E552" s="1450">
        <f t="shared" si="52"/>
        <v>0</v>
      </c>
      <c r="F552" s="1451">
        <f t="shared" ref="F552:F576" si="53">F266+I266</f>
        <v>1.5E-3</v>
      </c>
      <c r="G552" s="1451">
        <f t="shared" ref="G552:G576" si="54">G266+M266</f>
        <v>1.5E-3</v>
      </c>
      <c r="H552" s="1451">
        <f t="shared" si="49"/>
        <v>0</v>
      </c>
      <c r="I552" s="1449">
        <v>0</v>
      </c>
      <c r="J552" s="1449">
        <v>0</v>
      </c>
      <c r="K552" s="1451"/>
      <c r="L552" s="1451"/>
      <c r="M552" s="1451">
        <f t="shared" si="50"/>
        <v>0</v>
      </c>
      <c r="N552" s="1451">
        <f t="shared" si="51"/>
        <v>0</v>
      </c>
    </row>
    <row r="553" spans="1:14" ht="29" hidden="1" outlineLevel="1" x14ac:dyDescent="0.25">
      <c r="A553" s="1457">
        <f t="shared" si="52"/>
        <v>74</v>
      </c>
      <c r="B553" s="1463" t="str">
        <f t="shared" si="52"/>
        <v xml:space="preserve">Procurement of Monitors at GTPS URAN.
</v>
      </c>
      <c r="C553" s="1455">
        <f t="shared" si="52"/>
        <v>0</v>
      </c>
      <c r="D553" s="1384" t="str">
        <f t="shared" si="52"/>
        <v>-</v>
      </c>
      <c r="E553" s="1450">
        <f t="shared" si="52"/>
        <v>0</v>
      </c>
      <c r="F553" s="1451">
        <f t="shared" si="53"/>
        <v>1.01E-3</v>
      </c>
      <c r="G553" s="1451">
        <f t="shared" si="54"/>
        <v>1.01E-3</v>
      </c>
      <c r="H553" s="1451">
        <f t="shared" si="49"/>
        <v>0</v>
      </c>
      <c r="I553" s="1449">
        <v>0</v>
      </c>
      <c r="J553" s="1449">
        <v>0</v>
      </c>
      <c r="K553" s="1451"/>
      <c r="L553" s="1451"/>
      <c r="M553" s="1451">
        <f t="shared" si="50"/>
        <v>0</v>
      </c>
      <c r="N553" s="1451">
        <f t="shared" si="51"/>
        <v>0</v>
      </c>
    </row>
    <row r="554" spans="1:14" ht="15.5" hidden="1" outlineLevel="1" x14ac:dyDescent="0.25">
      <c r="A554" s="1457">
        <f t="shared" si="52"/>
        <v>75</v>
      </c>
      <c r="B554" s="1463" t="str">
        <f t="shared" si="52"/>
        <v>Supply of Thinclients on Buyback for Uran GTPS</v>
      </c>
      <c r="C554" s="1455">
        <f t="shared" si="52"/>
        <v>0</v>
      </c>
      <c r="D554" s="1384" t="str">
        <f t="shared" si="52"/>
        <v>-</v>
      </c>
      <c r="E554" s="1450">
        <f t="shared" si="52"/>
        <v>0</v>
      </c>
      <c r="F554" s="1451">
        <f t="shared" si="53"/>
        <v>0.12117600000000001</v>
      </c>
      <c r="G554" s="1451">
        <f t="shared" si="54"/>
        <v>0.12117600000000001</v>
      </c>
      <c r="H554" s="1451">
        <f t="shared" si="49"/>
        <v>0</v>
      </c>
      <c r="I554" s="1449">
        <v>0</v>
      </c>
      <c r="J554" s="1449">
        <v>0</v>
      </c>
      <c r="K554" s="1451"/>
      <c r="L554" s="1451"/>
      <c r="M554" s="1451">
        <f t="shared" si="50"/>
        <v>0</v>
      </c>
      <c r="N554" s="1451">
        <f t="shared" si="51"/>
        <v>0</v>
      </c>
    </row>
    <row r="555" spans="1:14" ht="15.5" hidden="1" outlineLevel="1" x14ac:dyDescent="0.25">
      <c r="A555" s="1457">
        <f t="shared" si="52"/>
        <v>76</v>
      </c>
      <c r="B555" s="1463" t="str">
        <f t="shared" si="52"/>
        <v>FY23-24</v>
      </c>
      <c r="C555" s="1455">
        <f t="shared" si="52"/>
        <v>0</v>
      </c>
      <c r="D555" s="1384" t="str">
        <f t="shared" si="52"/>
        <v>-</v>
      </c>
      <c r="E555" s="1450">
        <f t="shared" si="52"/>
        <v>0</v>
      </c>
      <c r="F555" s="1451">
        <f t="shared" si="53"/>
        <v>0</v>
      </c>
      <c r="G555" s="1451">
        <f t="shared" si="54"/>
        <v>0</v>
      </c>
      <c r="H555" s="1451">
        <f t="shared" si="49"/>
        <v>0</v>
      </c>
      <c r="I555" s="1449">
        <v>0</v>
      </c>
      <c r="J555" s="1449">
        <v>0</v>
      </c>
      <c r="K555" s="1451"/>
      <c r="L555" s="1451"/>
      <c r="M555" s="1451">
        <f t="shared" si="50"/>
        <v>0</v>
      </c>
      <c r="N555" s="1451">
        <f t="shared" si="51"/>
        <v>0</v>
      </c>
    </row>
    <row r="556" spans="1:14" ht="29" hidden="1" outlineLevel="1" x14ac:dyDescent="0.25">
      <c r="A556" s="1457">
        <f t="shared" si="52"/>
        <v>77</v>
      </c>
      <c r="B556" s="1463" t="str">
        <f t="shared" si="52"/>
        <v>PORT FIRE EXT ABC COMP EN3  AFFF - COMPOSITE CAPACITY 9 LTR 9KG</v>
      </c>
      <c r="C556" s="1455">
        <f t="shared" si="52"/>
        <v>0</v>
      </c>
      <c r="D556" s="1384" t="str">
        <f t="shared" si="52"/>
        <v>-</v>
      </c>
      <c r="E556" s="1450">
        <f t="shared" si="52"/>
        <v>0</v>
      </c>
      <c r="F556" s="1451">
        <f t="shared" si="53"/>
        <v>0</v>
      </c>
      <c r="G556" s="1451">
        <f t="shared" si="54"/>
        <v>0</v>
      </c>
      <c r="H556" s="1451">
        <f t="shared" si="49"/>
        <v>0</v>
      </c>
      <c r="I556" s="1449">
        <v>3.3915000000000002</v>
      </c>
      <c r="J556" s="1449">
        <v>3.3915000000000002</v>
      </c>
      <c r="K556" s="1451"/>
      <c r="L556" s="1451"/>
      <c r="M556" s="1451">
        <f t="shared" si="50"/>
        <v>3.3915000000000002</v>
      </c>
      <c r="N556" s="1451">
        <f t="shared" si="51"/>
        <v>0</v>
      </c>
    </row>
    <row r="557" spans="1:14" ht="29" hidden="1" outlineLevel="1" x14ac:dyDescent="0.25">
      <c r="A557" s="1457">
        <f t="shared" si="52"/>
        <v>78</v>
      </c>
      <c r="B557" s="1463" t="str">
        <f t="shared" si="52"/>
        <v>Procurement of  Thermal  Imaging Camera for Condition Monitoring of machine at GTPS,Uran.</v>
      </c>
      <c r="C557" s="1455">
        <f t="shared" si="52"/>
        <v>0</v>
      </c>
      <c r="D557" s="1384" t="str">
        <f t="shared" si="52"/>
        <v>-</v>
      </c>
      <c r="E557" s="1450">
        <f t="shared" si="52"/>
        <v>0</v>
      </c>
      <c r="F557" s="1451">
        <f t="shared" si="53"/>
        <v>0</v>
      </c>
      <c r="G557" s="1451">
        <f t="shared" si="54"/>
        <v>0</v>
      </c>
      <c r="H557" s="1451">
        <f t="shared" si="49"/>
        <v>0</v>
      </c>
      <c r="I557" s="1449">
        <v>3.5046000000000001E-2</v>
      </c>
      <c r="J557" s="1449">
        <v>3.5046000000000001E-2</v>
      </c>
      <c r="K557" s="1451"/>
      <c r="L557" s="1451"/>
      <c r="M557" s="1451">
        <f t="shared" si="50"/>
        <v>3.5046000000000001E-2</v>
      </c>
      <c r="N557" s="1451">
        <f t="shared" si="51"/>
        <v>0</v>
      </c>
    </row>
    <row r="558" spans="1:14" ht="15.5" hidden="1" outlineLevel="1" x14ac:dyDescent="0.25">
      <c r="A558" s="1457">
        <f t="shared" si="52"/>
        <v>79</v>
      </c>
      <c r="B558" s="1463" t="str">
        <f t="shared" si="52"/>
        <v xml:space="preserve">DIGITAL ULTRASONIC FLOW METER </v>
      </c>
      <c r="C558" s="1455">
        <f t="shared" si="52"/>
        <v>0</v>
      </c>
      <c r="D558" s="1384" t="str">
        <f t="shared" si="52"/>
        <v>-</v>
      </c>
      <c r="E558" s="1450">
        <f t="shared" si="52"/>
        <v>0</v>
      </c>
      <c r="F558" s="1451">
        <f t="shared" si="53"/>
        <v>0</v>
      </c>
      <c r="G558" s="1451">
        <f t="shared" si="54"/>
        <v>0</v>
      </c>
      <c r="H558" s="1451">
        <f t="shared" si="49"/>
        <v>0</v>
      </c>
      <c r="I558" s="1449">
        <v>1.6767799999999999E-2</v>
      </c>
      <c r="J558" s="1449">
        <v>1.6767799999999999E-2</v>
      </c>
      <c r="K558" s="1451"/>
      <c r="L558" s="1451"/>
      <c r="M558" s="1451">
        <f t="shared" si="50"/>
        <v>1.6767799999999999E-2</v>
      </c>
      <c r="N558" s="1451">
        <f t="shared" si="51"/>
        <v>0</v>
      </c>
    </row>
    <row r="559" spans="1:14" ht="15.5" hidden="1" outlineLevel="1" x14ac:dyDescent="0.25">
      <c r="A559" s="1457">
        <f t="shared" si="52"/>
        <v>80</v>
      </c>
      <c r="B559" s="1463" t="str">
        <f t="shared" si="52"/>
        <v>MEASURING &amp;DISPLAYING HANDHELD INST</v>
      </c>
      <c r="C559" s="1455">
        <f t="shared" si="52"/>
        <v>0</v>
      </c>
      <c r="D559" s="1384" t="str">
        <f t="shared" si="52"/>
        <v>-</v>
      </c>
      <c r="E559" s="1450">
        <f t="shared" si="52"/>
        <v>0</v>
      </c>
      <c r="F559" s="1451">
        <f t="shared" si="53"/>
        <v>0</v>
      </c>
      <c r="G559" s="1451">
        <f t="shared" si="54"/>
        <v>0</v>
      </c>
      <c r="H559" s="1451">
        <f t="shared" si="49"/>
        <v>0</v>
      </c>
      <c r="I559" s="1449">
        <v>8.5313999999999997E-3</v>
      </c>
      <c r="J559" s="1449">
        <v>8.5313999999999997E-3</v>
      </c>
      <c r="K559" s="1451"/>
      <c r="L559" s="1451"/>
      <c r="M559" s="1451">
        <f t="shared" si="50"/>
        <v>8.5313999999999997E-3</v>
      </c>
      <c r="N559" s="1451">
        <f t="shared" si="51"/>
        <v>0</v>
      </c>
    </row>
    <row r="560" spans="1:14" ht="29" hidden="1" outlineLevel="1" x14ac:dyDescent="0.25">
      <c r="A560" s="1457">
        <f t="shared" si="52"/>
        <v>81</v>
      </c>
      <c r="B560" s="1463" t="str">
        <f t="shared" si="52"/>
        <v>Approval for procuring Thickness measurment gauge,Portable flow meter and Vibration meter for GTPS, Uran</v>
      </c>
      <c r="C560" s="1455">
        <f t="shared" si="52"/>
        <v>0</v>
      </c>
      <c r="D560" s="1384" t="str">
        <f t="shared" si="52"/>
        <v>-</v>
      </c>
      <c r="E560" s="1450">
        <f t="shared" si="52"/>
        <v>0</v>
      </c>
      <c r="F560" s="1451">
        <f t="shared" si="53"/>
        <v>0</v>
      </c>
      <c r="G560" s="1451">
        <f t="shared" si="54"/>
        <v>0</v>
      </c>
      <c r="H560" s="1451">
        <f t="shared" si="49"/>
        <v>0</v>
      </c>
      <c r="I560" s="1449">
        <v>9.2399999999999999E-3</v>
      </c>
      <c r="J560" s="1449">
        <v>9.2399999999999999E-3</v>
      </c>
      <c r="K560" s="1451"/>
      <c r="L560" s="1451"/>
      <c r="M560" s="1451">
        <f t="shared" si="50"/>
        <v>9.2399999999999999E-3</v>
      </c>
      <c r="N560" s="1451">
        <f t="shared" si="51"/>
        <v>0</v>
      </c>
    </row>
    <row r="561" spans="1:14" ht="43.5" hidden="1" outlineLevel="1" x14ac:dyDescent="0.25">
      <c r="A561" s="1457">
        <f t="shared" si="52"/>
        <v>82</v>
      </c>
      <c r="B561" s="1463" t="str">
        <f t="shared" si="52"/>
        <v>Supply, installation and commissioning of 1.5 ton Window Air Conditioner and 1.5 Ton Split Air conditioners with inverter technology at GTPS Uran.</v>
      </c>
      <c r="C561" s="1455">
        <f t="shared" si="52"/>
        <v>0</v>
      </c>
      <c r="D561" s="1384" t="str">
        <f t="shared" si="52"/>
        <v>-</v>
      </c>
      <c r="E561" s="1450">
        <f t="shared" si="52"/>
        <v>0</v>
      </c>
      <c r="F561" s="1451">
        <f t="shared" si="53"/>
        <v>0</v>
      </c>
      <c r="G561" s="1451">
        <f t="shared" si="54"/>
        <v>0</v>
      </c>
      <c r="H561" s="1451">
        <f t="shared" si="49"/>
        <v>0</v>
      </c>
      <c r="I561" s="1449">
        <v>1.3585501000000002E-2</v>
      </c>
      <c r="J561" s="1449">
        <v>1.3585501000000002E-2</v>
      </c>
      <c r="K561" s="1451"/>
      <c r="L561" s="1451"/>
      <c r="M561" s="1451">
        <f t="shared" si="50"/>
        <v>1.3585501000000002E-2</v>
      </c>
      <c r="N561" s="1451">
        <f t="shared" si="51"/>
        <v>0</v>
      </c>
    </row>
    <row r="562" spans="1:14" ht="15.5" hidden="1" outlineLevel="1" x14ac:dyDescent="0.25">
      <c r="A562" s="1457">
        <f t="shared" si="52"/>
        <v>83</v>
      </c>
      <c r="B562" s="1463" t="str">
        <f t="shared" si="52"/>
        <v>Procurement of monitors at GTPS Uran</v>
      </c>
      <c r="C562" s="1455">
        <f t="shared" si="52"/>
        <v>0</v>
      </c>
      <c r="D562" s="1384" t="str">
        <f t="shared" si="52"/>
        <v>-</v>
      </c>
      <c r="E562" s="1450">
        <f t="shared" si="52"/>
        <v>0</v>
      </c>
      <c r="F562" s="1451">
        <f t="shared" si="53"/>
        <v>0</v>
      </c>
      <c r="G562" s="1451">
        <f t="shared" si="54"/>
        <v>0</v>
      </c>
      <c r="H562" s="1451">
        <f t="shared" si="49"/>
        <v>0</v>
      </c>
      <c r="I562" s="1449">
        <v>1.44E-2</v>
      </c>
      <c r="J562" s="1449">
        <v>1.44E-2</v>
      </c>
      <c r="K562" s="1451"/>
      <c r="L562" s="1451"/>
      <c r="M562" s="1451">
        <f t="shared" si="50"/>
        <v>1.44E-2</v>
      </c>
      <c r="N562" s="1451">
        <f t="shared" si="51"/>
        <v>0</v>
      </c>
    </row>
    <row r="563" spans="1:14" ht="15.5" hidden="1" outlineLevel="1" x14ac:dyDescent="0.25">
      <c r="A563" s="1457">
        <f t="shared" si="52"/>
        <v>84</v>
      </c>
      <c r="B563" s="1463" t="str">
        <f t="shared" si="52"/>
        <v>Procurement of Desktop PC’s and Laptop at GTPS Uran</v>
      </c>
      <c r="C563" s="1455">
        <f t="shared" si="52"/>
        <v>0</v>
      </c>
      <c r="D563" s="1384" t="str">
        <f t="shared" si="52"/>
        <v>-</v>
      </c>
      <c r="E563" s="1450">
        <f t="shared" si="52"/>
        <v>0</v>
      </c>
      <c r="F563" s="1451">
        <f t="shared" si="53"/>
        <v>0</v>
      </c>
      <c r="G563" s="1451">
        <f t="shared" si="54"/>
        <v>0</v>
      </c>
      <c r="H563" s="1451">
        <f t="shared" si="49"/>
        <v>0</v>
      </c>
      <c r="I563" s="1449">
        <v>5.4989990000000001E-3</v>
      </c>
      <c r="J563" s="1449">
        <v>5.4989990000000001E-3</v>
      </c>
      <c r="K563" s="1451"/>
      <c r="L563" s="1451"/>
      <c r="M563" s="1451">
        <f t="shared" si="50"/>
        <v>5.4989990000000001E-3</v>
      </c>
      <c r="N563" s="1451">
        <f t="shared" si="51"/>
        <v>0</v>
      </c>
    </row>
    <row r="564" spans="1:14" ht="29" hidden="1" outlineLevel="1" x14ac:dyDescent="0.25">
      <c r="A564" s="1457">
        <f t="shared" si="52"/>
        <v>85</v>
      </c>
      <c r="B564" s="1463" t="str">
        <f t="shared" si="52"/>
        <v>SUPPLY &amp; INSTALLATION OF VC SETUP AND INTERACTIVE DISPLAY FOR GTPS URAN</v>
      </c>
      <c r="C564" s="1455">
        <f t="shared" si="52"/>
        <v>0</v>
      </c>
      <c r="D564" s="1384" t="str">
        <f t="shared" si="52"/>
        <v>-</v>
      </c>
      <c r="E564" s="1450">
        <f t="shared" si="52"/>
        <v>0</v>
      </c>
      <c r="F564" s="1451">
        <f t="shared" si="53"/>
        <v>0</v>
      </c>
      <c r="G564" s="1451">
        <f t="shared" si="54"/>
        <v>0</v>
      </c>
      <c r="H564" s="1451">
        <f t="shared" si="49"/>
        <v>0</v>
      </c>
      <c r="I564" s="1449">
        <v>3.0762600000000001E-2</v>
      </c>
      <c r="J564" s="1449">
        <v>3.0762600000000001E-2</v>
      </c>
      <c r="K564" s="1451"/>
      <c r="L564" s="1451"/>
      <c r="M564" s="1451">
        <f t="shared" si="50"/>
        <v>3.0762600000000001E-2</v>
      </c>
      <c r="N564" s="1451">
        <f t="shared" si="51"/>
        <v>0</v>
      </c>
    </row>
    <row r="565" spans="1:14" ht="29" hidden="1" outlineLevel="1" x14ac:dyDescent="0.25">
      <c r="A565" s="1457">
        <f t="shared" si="52"/>
        <v>86</v>
      </c>
      <c r="B565" s="1463" t="str">
        <f t="shared" si="52"/>
        <v>Supply, installation and commissioning of water purifiers and water purifier cum cooler at GTPS Uran.</v>
      </c>
      <c r="C565" s="1455">
        <f t="shared" si="52"/>
        <v>0</v>
      </c>
      <c r="D565" s="1384" t="str">
        <f t="shared" si="52"/>
        <v>-</v>
      </c>
      <c r="E565" s="1450">
        <f t="shared" si="52"/>
        <v>0</v>
      </c>
      <c r="F565" s="1451">
        <f t="shared" si="53"/>
        <v>0</v>
      </c>
      <c r="G565" s="1451">
        <f t="shared" si="54"/>
        <v>0</v>
      </c>
      <c r="H565" s="1451">
        <f t="shared" si="49"/>
        <v>0</v>
      </c>
      <c r="I565" s="1449">
        <v>2.850001E-3</v>
      </c>
      <c r="J565" s="1449">
        <v>2.850001E-3</v>
      </c>
      <c r="K565" s="1451"/>
      <c r="L565" s="1451"/>
      <c r="M565" s="1451">
        <f t="shared" si="50"/>
        <v>2.850001E-3</v>
      </c>
      <c r="N565" s="1451">
        <f t="shared" si="51"/>
        <v>0</v>
      </c>
    </row>
    <row r="566" spans="1:14" ht="29" hidden="1" outlineLevel="1" x14ac:dyDescent="0.25">
      <c r="A566" s="1457">
        <f t="shared" si="52"/>
        <v>87</v>
      </c>
      <c r="B566" s="1463" t="str">
        <f t="shared" si="52"/>
        <v>Urgent procurement and installation of UV Water Purifier cum cooler at GTPS, Uran on confirmatory  basis.</v>
      </c>
      <c r="C566" s="1455">
        <f t="shared" si="52"/>
        <v>0</v>
      </c>
      <c r="D566" s="1384" t="str">
        <f t="shared" si="52"/>
        <v>-</v>
      </c>
      <c r="E566" s="1450">
        <f t="shared" si="52"/>
        <v>0</v>
      </c>
      <c r="F566" s="1451">
        <f t="shared" si="53"/>
        <v>0</v>
      </c>
      <c r="G566" s="1451">
        <f t="shared" si="54"/>
        <v>0</v>
      </c>
      <c r="H566" s="1451">
        <f t="shared" si="49"/>
        <v>0</v>
      </c>
      <c r="I566" s="1449">
        <v>8.378E-3</v>
      </c>
      <c r="J566" s="1449">
        <v>8.378E-3</v>
      </c>
      <c r="K566" s="1451"/>
      <c r="L566" s="1451"/>
      <c r="M566" s="1451">
        <f t="shared" si="50"/>
        <v>8.378E-3</v>
      </c>
      <c r="N566" s="1451">
        <f t="shared" si="51"/>
        <v>0</v>
      </c>
    </row>
    <row r="567" spans="1:14" ht="29" hidden="1" outlineLevel="1" x14ac:dyDescent="0.25">
      <c r="A567" s="1457">
        <f t="shared" si="52"/>
        <v>88</v>
      </c>
      <c r="B567" s="1463" t="str">
        <f t="shared" si="52"/>
        <v>Supply, installation and commissioning of RO+UV+UF Storage Type Water Purifiers at GTPS,Uran.</v>
      </c>
      <c r="C567" s="1455">
        <f t="shared" si="52"/>
        <v>0</v>
      </c>
      <c r="D567" s="1384" t="str">
        <f t="shared" si="52"/>
        <v>-</v>
      </c>
      <c r="E567" s="1450">
        <f t="shared" si="52"/>
        <v>0</v>
      </c>
      <c r="F567" s="1451">
        <f t="shared" si="53"/>
        <v>0</v>
      </c>
      <c r="G567" s="1451">
        <f t="shared" si="54"/>
        <v>0</v>
      </c>
      <c r="H567" s="1451">
        <f t="shared" si="49"/>
        <v>0</v>
      </c>
      <c r="I567" s="1449">
        <v>1.2951199E-2</v>
      </c>
      <c r="J567" s="1449">
        <v>1.2951199E-2</v>
      </c>
      <c r="K567" s="1451"/>
      <c r="L567" s="1451"/>
      <c r="M567" s="1451">
        <f t="shared" si="50"/>
        <v>1.2951199E-2</v>
      </c>
      <c r="N567" s="1451">
        <f t="shared" si="51"/>
        <v>0</v>
      </c>
    </row>
    <row r="568" spans="1:14" ht="29" hidden="1" outlineLevel="1" x14ac:dyDescent="0.25">
      <c r="A568" s="1457">
        <f t="shared" ref="A568:E576" si="55">A282</f>
        <v>89</v>
      </c>
      <c r="B568" s="1463" t="str">
        <f t="shared" si="55"/>
        <v>Procurement of Hot air oven for general laboratory at Water Treatment Plant, GTPS,Uran</v>
      </c>
      <c r="C568" s="1455">
        <f t="shared" si="55"/>
        <v>0</v>
      </c>
      <c r="D568" s="1384" t="str">
        <f t="shared" si="55"/>
        <v>-</v>
      </c>
      <c r="E568" s="1450">
        <f t="shared" si="55"/>
        <v>0</v>
      </c>
      <c r="F568" s="1451">
        <f t="shared" si="53"/>
        <v>0</v>
      </c>
      <c r="G568" s="1451">
        <f t="shared" si="54"/>
        <v>0</v>
      </c>
      <c r="H568" s="1451">
        <f t="shared" si="49"/>
        <v>0</v>
      </c>
      <c r="I568" s="1449">
        <v>1.475E-3</v>
      </c>
      <c r="J568" s="1449">
        <v>1.475E-3</v>
      </c>
      <c r="K568" s="1451"/>
      <c r="L568" s="1451"/>
      <c r="M568" s="1451">
        <f t="shared" si="50"/>
        <v>1.475E-3</v>
      </c>
      <c r="N568" s="1451">
        <f t="shared" si="51"/>
        <v>0</v>
      </c>
    </row>
    <row r="569" spans="1:14" ht="29" hidden="1" outlineLevel="1" x14ac:dyDescent="0.25">
      <c r="A569" s="1457">
        <f t="shared" si="55"/>
        <v>90</v>
      </c>
      <c r="B569" s="1463" t="str">
        <f t="shared" si="55"/>
        <v>Supply of Plastic Chair and Dinning table at Guest House &amp; new dormitory of GTPS Uran.</v>
      </c>
      <c r="C569" s="1455">
        <f t="shared" si="55"/>
        <v>0</v>
      </c>
      <c r="D569" s="1384" t="str">
        <f t="shared" si="55"/>
        <v>-</v>
      </c>
      <c r="E569" s="1450">
        <f t="shared" si="55"/>
        <v>0</v>
      </c>
      <c r="F569" s="1451">
        <f t="shared" si="53"/>
        <v>0</v>
      </c>
      <c r="G569" s="1451">
        <f t="shared" si="54"/>
        <v>0</v>
      </c>
      <c r="H569" s="1451">
        <f t="shared" si="49"/>
        <v>0</v>
      </c>
      <c r="I569" s="1449">
        <v>6.1545000000000002E-3</v>
      </c>
      <c r="J569" s="1449">
        <v>6.1545000000000002E-3</v>
      </c>
      <c r="K569" s="1451"/>
      <c r="L569" s="1451"/>
      <c r="M569" s="1451">
        <f t="shared" si="50"/>
        <v>6.1545000000000002E-3</v>
      </c>
      <c r="N569" s="1451">
        <f t="shared" si="51"/>
        <v>0</v>
      </c>
    </row>
    <row r="570" spans="1:14" ht="15.5" hidden="1" outlineLevel="1" x14ac:dyDescent="0.25">
      <c r="A570" s="1457">
        <f t="shared" si="55"/>
        <v>91</v>
      </c>
      <c r="B570" s="1463" t="str">
        <f t="shared" si="55"/>
        <v>Procurement of Desktop PC’s and Laptop at GTPS Uran</v>
      </c>
      <c r="C570" s="1455">
        <f t="shared" si="55"/>
        <v>0</v>
      </c>
      <c r="D570" s="1384" t="str">
        <f t="shared" si="55"/>
        <v>-</v>
      </c>
      <c r="E570" s="1450">
        <f t="shared" si="55"/>
        <v>0</v>
      </c>
      <c r="F570" s="1451">
        <f t="shared" si="53"/>
        <v>0</v>
      </c>
      <c r="G570" s="1451">
        <f t="shared" si="54"/>
        <v>0</v>
      </c>
      <c r="H570" s="1451">
        <f t="shared" si="49"/>
        <v>0</v>
      </c>
      <c r="I570" s="1449">
        <v>8.7999990000000011E-3</v>
      </c>
      <c r="J570" s="1449">
        <v>8.7999990000000011E-3</v>
      </c>
      <c r="K570" s="1451"/>
      <c r="L570" s="1451"/>
      <c r="M570" s="1451">
        <f t="shared" si="50"/>
        <v>8.7999990000000011E-3</v>
      </c>
      <c r="N570" s="1451">
        <f t="shared" si="51"/>
        <v>0</v>
      </c>
    </row>
    <row r="571" spans="1:14" ht="15.5" hidden="1" outlineLevel="1" x14ac:dyDescent="0.25">
      <c r="A571" s="1457">
        <f t="shared" si="55"/>
        <v>92</v>
      </c>
      <c r="B571" s="1463" t="str">
        <f t="shared" si="55"/>
        <v>COLOR LASER JET PRINTERADMIN BUILDING</v>
      </c>
      <c r="C571" s="1455">
        <f t="shared" si="55"/>
        <v>0</v>
      </c>
      <c r="D571" s="1384" t="str">
        <f t="shared" si="55"/>
        <v>-</v>
      </c>
      <c r="E571" s="1450">
        <f t="shared" si="55"/>
        <v>0</v>
      </c>
      <c r="F571" s="1451">
        <f t="shared" si="53"/>
        <v>0</v>
      </c>
      <c r="G571" s="1451">
        <f t="shared" si="54"/>
        <v>0</v>
      </c>
      <c r="H571" s="1451">
        <f t="shared" si="49"/>
        <v>0</v>
      </c>
      <c r="I571" s="1449">
        <v>6.3790000000000001E-3</v>
      </c>
      <c r="J571" s="1449">
        <v>6.3790000000000001E-3</v>
      </c>
      <c r="K571" s="1451"/>
      <c r="L571" s="1451"/>
      <c r="M571" s="1451">
        <f t="shared" si="50"/>
        <v>6.3790000000000001E-3</v>
      </c>
      <c r="N571" s="1451">
        <f t="shared" si="51"/>
        <v>0</v>
      </c>
    </row>
    <row r="572" spans="1:14" ht="15.5" hidden="1" outlineLevel="1" x14ac:dyDescent="0.25">
      <c r="A572" s="1457">
        <f t="shared" si="55"/>
        <v>93</v>
      </c>
      <c r="B572" s="1463" t="str">
        <f t="shared" si="55"/>
        <v>DEEP FREEZER CAP 205 LITERSGuest House</v>
      </c>
      <c r="C572" s="1455">
        <f t="shared" si="55"/>
        <v>0</v>
      </c>
      <c r="D572" s="1384" t="str">
        <f t="shared" si="55"/>
        <v>-</v>
      </c>
      <c r="E572" s="1450">
        <f t="shared" si="55"/>
        <v>0</v>
      </c>
      <c r="F572" s="1451">
        <f t="shared" si="53"/>
        <v>0</v>
      </c>
      <c r="G572" s="1451">
        <f t="shared" si="54"/>
        <v>0</v>
      </c>
      <c r="H572" s="1451">
        <f t="shared" si="49"/>
        <v>0</v>
      </c>
      <c r="I572" s="1449">
        <v>4.248E-3</v>
      </c>
      <c r="J572" s="1449">
        <v>4.248E-3</v>
      </c>
      <c r="K572" s="1451"/>
      <c r="L572" s="1451"/>
      <c r="M572" s="1451">
        <f t="shared" si="50"/>
        <v>4.248E-3</v>
      </c>
      <c r="N572" s="1451">
        <f t="shared" si="51"/>
        <v>0</v>
      </c>
    </row>
    <row r="573" spans="1:14" ht="15.5" hidden="1" outlineLevel="1" x14ac:dyDescent="0.25">
      <c r="A573" s="1457">
        <f t="shared" si="55"/>
        <v>94</v>
      </c>
      <c r="B573" s="1463" t="str">
        <f t="shared" si="55"/>
        <v>CCTV, DVR , CCTV CableGuest HO&amp;Club HO</v>
      </c>
      <c r="C573" s="1455">
        <f t="shared" si="55"/>
        <v>0</v>
      </c>
      <c r="D573" s="1384" t="str">
        <f t="shared" si="55"/>
        <v>-</v>
      </c>
      <c r="E573" s="1450">
        <f t="shared" si="55"/>
        <v>0</v>
      </c>
      <c r="F573" s="1451">
        <f t="shared" si="53"/>
        <v>0</v>
      </c>
      <c r="G573" s="1451">
        <f t="shared" si="54"/>
        <v>0</v>
      </c>
      <c r="H573" s="1451">
        <f t="shared" si="49"/>
        <v>0</v>
      </c>
      <c r="I573" s="1449">
        <v>1.1741E-2</v>
      </c>
      <c r="J573" s="1449">
        <v>1.1741E-2</v>
      </c>
      <c r="K573" s="1451"/>
      <c r="L573" s="1451"/>
      <c r="M573" s="1451">
        <f t="shared" si="50"/>
        <v>1.1741E-2</v>
      </c>
      <c r="N573" s="1451">
        <f t="shared" si="51"/>
        <v>0</v>
      </c>
    </row>
    <row r="574" spans="1:14" ht="43.5" hidden="1" outlineLevel="1" x14ac:dyDescent="0.25">
      <c r="A574" s="1457">
        <f t="shared" si="55"/>
        <v>95</v>
      </c>
      <c r="B574" s="1463" t="str">
        <f t="shared" si="55"/>
        <v>Supply installation, commissioning and testing of 220 V, 800 Ah Ni-Cadmium/ 220 V, 965 Ah Plante Type battery sets for Stage III WHRP 120 MW A0 &amp; B0 Units at Gas Turbine Power Station, Uran.</v>
      </c>
      <c r="C574" s="1455">
        <f t="shared" si="55"/>
        <v>0</v>
      </c>
      <c r="D574" s="1384" t="str">
        <f t="shared" si="55"/>
        <v>-</v>
      </c>
      <c r="E574" s="1450">
        <f t="shared" si="55"/>
        <v>0</v>
      </c>
      <c r="F574" s="1451">
        <f t="shared" si="53"/>
        <v>0</v>
      </c>
      <c r="G574" s="1451">
        <f t="shared" si="54"/>
        <v>0</v>
      </c>
      <c r="H574" s="1451">
        <f t="shared" si="49"/>
        <v>0</v>
      </c>
      <c r="I574" s="1449">
        <v>0</v>
      </c>
      <c r="J574" s="1449">
        <v>0</v>
      </c>
      <c r="K574" s="1451"/>
      <c r="L574" s="1451"/>
      <c r="M574" s="1451">
        <f t="shared" si="50"/>
        <v>0</v>
      </c>
      <c r="N574" s="1451">
        <f t="shared" si="51"/>
        <v>0</v>
      </c>
    </row>
    <row r="575" spans="1:14" ht="29" hidden="1" outlineLevel="1" x14ac:dyDescent="0.25">
      <c r="A575" s="1457">
        <f t="shared" si="55"/>
        <v>96</v>
      </c>
      <c r="B575" s="1463" t="str">
        <f t="shared" si="55"/>
        <v>Supply, installation and commissioning of Actuators for HP bypass, LP bypass and HP bypass injection spray control valve at GTPS, Uran.</v>
      </c>
      <c r="C575" s="1455">
        <f t="shared" si="55"/>
        <v>0</v>
      </c>
      <c r="D575" s="1384" t="str">
        <f t="shared" si="55"/>
        <v>-</v>
      </c>
      <c r="E575" s="1450">
        <f t="shared" si="55"/>
        <v>0</v>
      </c>
      <c r="F575" s="1451">
        <f t="shared" si="53"/>
        <v>0</v>
      </c>
      <c r="G575" s="1451">
        <f t="shared" si="54"/>
        <v>0</v>
      </c>
      <c r="H575" s="1451">
        <f t="shared" si="49"/>
        <v>0</v>
      </c>
      <c r="I575" s="1449">
        <v>0</v>
      </c>
      <c r="J575" s="1449">
        <v>0</v>
      </c>
      <c r="K575" s="1451"/>
      <c r="L575" s="1451"/>
      <c r="M575" s="1451">
        <f t="shared" si="50"/>
        <v>0</v>
      </c>
      <c r="N575" s="1451">
        <f t="shared" si="51"/>
        <v>0</v>
      </c>
    </row>
    <row r="576" spans="1:14" ht="43.5" hidden="1" outlineLevel="1" x14ac:dyDescent="0.25">
      <c r="A576" s="1457">
        <f t="shared" si="55"/>
        <v>97</v>
      </c>
      <c r="B576" s="1463" t="str">
        <f t="shared" si="55"/>
        <v>Procurement of rotating blades of 29th, 30th and 31st stage (along with installation materials) for 120MW KWU Steam Turbine B-0 at GTPS, Uran</v>
      </c>
      <c r="C576" s="1455">
        <f t="shared" si="55"/>
        <v>0</v>
      </c>
      <c r="D576" s="1384" t="str">
        <f t="shared" si="55"/>
        <v>-</v>
      </c>
      <c r="E576" s="1450">
        <f t="shared" si="55"/>
        <v>0</v>
      </c>
      <c r="F576" s="1451">
        <f t="shared" si="53"/>
        <v>0</v>
      </c>
      <c r="G576" s="1451">
        <f t="shared" si="54"/>
        <v>0</v>
      </c>
      <c r="H576" s="1451">
        <f t="shared" si="49"/>
        <v>0</v>
      </c>
      <c r="I576" s="1449">
        <v>0</v>
      </c>
      <c r="J576" s="1449">
        <v>0</v>
      </c>
      <c r="K576" s="1451"/>
      <c r="L576" s="1451"/>
      <c r="M576" s="1451">
        <f t="shared" si="50"/>
        <v>0</v>
      </c>
      <c r="N576" s="1451">
        <f t="shared" si="51"/>
        <v>0</v>
      </c>
    </row>
    <row r="577" spans="1:16" ht="15.5" collapsed="1" x14ac:dyDescent="0.25">
      <c r="A577" s="1370"/>
      <c r="B577" s="1387" t="str">
        <f>B291</f>
        <v>Total</v>
      </c>
      <c r="C577" s="1369"/>
      <c r="D577" s="1373"/>
      <c r="E577" s="1464"/>
      <c r="F577" s="1464">
        <f>SUM(F296:F576)</f>
        <v>73.807611787000013</v>
      </c>
      <c r="G577" s="1464">
        <f t="shared" ref="G577:N577" si="56">SUM(G296:G576)</f>
        <v>65.287611786999975</v>
      </c>
      <c r="H577" s="1464">
        <f t="shared" si="56"/>
        <v>8.52</v>
      </c>
      <c r="I577" s="1464">
        <f t="shared" si="56"/>
        <v>21.858399996000003</v>
      </c>
      <c r="J577" s="1464">
        <f t="shared" si="56"/>
        <v>21.858399996000003</v>
      </c>
      <c r="K577" s="1464">
        <f t="shared" si="56"/>
        <v>0</v>
      </c>
      <c r="L577" s="1464">
        <f t="shared" si="56"/>
        <v>0</v>
      </c>
      <c r="M577" s="1464">
        <f t="shared" si="56"/>
        <v>21.858399996000003</v>
      </c>
      <c r="N577" s="1464">
        <f t="shared" si="56"/>
        <v>8.52</v>
      </c>
    </row>
    <row r="578" spans="1:16" x14ac:dyDescent="0.25">
      <c r="A578" s="158"/>
      <c r="B578" s="1388"/>
      <c r="C578" s="1434"/>
      <c r="D578" s="1386"/>
      <c r="E578" s="308"/>
      <c r="F578" s="308"/>
      <c r="G578" s="308"/>
      <c r="H578" s="308"/>
      <c r="I578" s="308"/>
      <c r="J578" s="308"/>
      <c r="K578" s="308"/>
      <c r="L578" s="308"/>
      <c r="M578" s="308"/>
      <c r="N578" s="308"/>
    </row>
    <row r="579" spans="1:16" ht="14.5" x14ac:dyDescent="0.25">
      <c r="A579" s="1377"/>
      <c r="B579" s="1378" t="s">
        <v>511</v>
      </c>
      <c r="C579" s="1379"/>
      <c r="D579" s="1380"/>
      <c r="E579" s="1444"/>
      <c r="F579" s="1444"/>
      <c r="G579" s="1444"/>
      <c r="H579" s="1444"/>
      <c r="I579" s="1444"/>
      <c r="J579" s="1444"/>
      <c r="K579" s="1444"/>
      <c r="L579" s="1444"/>
      <c r="M579" s="1444"/>
      <c r="N579" s="1444"/>
    </row>
    <row r="580" spans="1:16" ht="15.5" outlineLevel="1" x14ac:dyDescent="0.25">
      <c r="A580" s="1318"/>
      <c r="B580" s="1319" t="str">
        <f t="shared" ref="B580:E595" si="57">B294</f>
        <v>a) DPR Schemes</v>
      </c>
      <c r="C580" s="1379"/>
      <c r="D580" s="1380"/>
      <c r="E580" s="1444"/>
      <c r="F580" s="1444"/>
      <c r="G580" s="1444"/>
      <c r="H580" s="1444"/>
      <c r="I580" s="1444"/>
      <c r="J580" s="1444"/>
      <c r="K580" s="1444"/>
      <c r="L580" s="1444"/>
      <c r="M580" s="1444"/>
      <c r="N580" s="1444"/>
    </row>
    <row r="581" spans="1:16" ht="15.5" outlineLevel="1" x14ac:dyDescent="0.25">
      <c r="A581" s="1318"/>
      <c r="B581" s="1326" t="str">
        <f t="shared" si="57"/>
        <v>(i) Submitted to MERC</v>
      </c>
      <c r="C581" s="1381"/>
      <c r="D581" s="1382"/>
      <c r="E581" s="1444"/>
      <c r="F581" s="1444"/>
      <c r="G581" s="1444"/>
      <c r="H581" s="1444"/>
      <c r="I581" s="1444"/>
      <c r="J581" s="1444"/>
      <c r="K581" s="1444"/>
      <c r="L581" s="1444"/>
      <c r="M581" s="1444"/>
      <c r="N581" s="1444"/>
    </row>
    <row r="582" spans="1:16" ht="31" outlineLevel="1" x14ac:dyDescent="0.25">
      <c r="A582" s="1445">
        <f t="shared" ref="A582:E597" si="58">A296</f>
        <v>1</v>
      </c>
      <c r="B582" s="1446" t="str">
        <f t="shared" si="57"/>
        <v>Up gradation of Gas Turbine Automation system, SFC and Excitation system</v>
      </c>
      <c r="C582" s="1447" t="str">
        <f t="shared" si="57"/>
        <v>MERC/CAPEX/20122013/02285</v>
      </c>
      <c r="D582" s="1448">
        <f t="shared" si="57"/>
        <v>41283</v>
      </c>
      <c r="E582" s="1449">
        <f t="shared" si="57"/>
        <v>23.310000000000002</v>
      </c>
      <c r="F582" s="1449">
        <f t="shared" ref="F582:F645" si="59">F296+I296</f>
        <v>0</v>
      </c>
      <c r="G582" s="1449">
        <f t="shared" ref="G582:G645" si="60">G296+M296</f>
        <v>0</v>
      </c>
      <c r="H582" s="1449">
        <f>F582-G582</f>
        <v>0</v>
      </c>
      <c r="I582" s="1449">
        <v>0</v>
      </c>
      <c r="J582" s="1449">
        <v>0</v>
      </c>
      <c r="K582" s="1449"/>
      <c r="L582" s="1449"/>
      <c r="M582" s="1449">
        <f>SUM(J582:L582)</f>
        <v>0</v>
      </c>
      <c r="N582" s="1449">
        <f>H582+I582-M582</f>
        <v>0</v>
      </c>
      <c r="O582" s="1452">
        <f t="shared" ref="O582:O610" si="61">MAX(0,IF(M582=0,0,IF(G582+M582&lt;E582,M582,E582-G582)))</f>
        <v>0</v>
      </c>
      <c r="P582" s="1383">
        <f t="shared" ref="P582:P610" si="62">M582-O582</f>
        <v>0</v>
      </c>
    </row>
    <row r="583" spans="1:16" ht="31" outlineLevel="1" x14ac:dyDescent="0.35">
      <c r="A583" s="1453">
        <f t="shared" si="58"/>
        <v>1.1000000000000001</v>
      </c>
      <c r="B583" s="1454" t="str">
        <f t="shared" si="57"/>
        <v>Up-gradation of GT Automation System (Automation System PPA T3000) for Unit - 8 Stage-II</v>
      </c>
      <c r="C583" s="1455" t="str">
        <f t="shared" si="57"/>
        <v>MERC/CAPEX/20122013/02285</v>
      </c>
      <c r="D583" s="1384">
        <f t="shared" si="57"/>
        <v>41283</v>
      </c>
      <c r="E583" s="1450">
        <f t="shared" si="57"/>
        <v>12.4</v>
      </c>
      <c r="F583" s="1451">
        <f t="shared" si="59"/>
        <v>11.25</v>
      </c>
      <c r="G583" s="1451">
        <f t="shared" si="60"/>
        <v>11.25</v>
      </c>
      <c r="H583" s="1451">
        <f t="shared" ref="H583:H766" si="63">F583-G583</f>
        <v>0</v>
      </c>
      <c r="I583" s="1449">
        <v>0</v>
      </c>
      <c r="J583" s="1449" t="s">
        <v>1546</v>
      </c>
      <c r="K583" s="1451"/>
      <c r="L583" s="1451"/>
      <c r="M583" s="1451">
        <f t="shared" ref="M583:M610" si="64">SUM(J583:L583)</f>
        <v>0</v>
      </c>
      <c r="N583" s="1451">
        <f t="shared" ref="N583:N766" si="65">H583+I583-M583</f>
        <v>0</v>
      </c>
      <c r="O583" s="1452">
        <f t="shared" si="61"/>
        <v>0</v>
      </c>
      <c r="P583" s="1383">
        <f t="shared" si="62"/>
        <v>0</v>
      </c>
    </row>
    <row r="584" spans="1:16" ht="31" outlineLevel="1" x14ac:dyDescent="0.35">
      <c r="A584" s="1453">
        <f t="shared" si="58"/>
        <v>1.2</v>
      </c>
      <c r="B584" s="1454" t="str">
        <f t="shared" si="57"/>
        <v>Up-Gradation of Starting Frequency Converter &amp; Static Excitation Equipment for GT-7 &amp; GT-8 of Stage-II</v>
      </c>
      <c r="C584" s="1455" t="str">
        <f t="shared" si="57"/>
        <v>MERC/CAPEX/20122013/02285</v>
      </c>
      <c r="D584" s="1384">
        <f t="shared" si="57"/>
        <v>41283</v>
      </c>
      <c r="E584" s="1450">
        <f t="shared" si="57"/>
        <v>10.91</v>
      </c>
      <c r="F584" s="1451">
        <f t="shared" si="59"/>
        <v>9.8699999999999992</v>
      </c>
      <c r="G584" s="1451">
        <f t="shared" si="60"/>
        <v>9.8699999999999992</v>
      </c>
      <c r="H584" s="1451">
        <f t="shared" si="63"/>
        <v>0</v>
      </c>
      <c r="I584" s="1449">
        <v>0</v>
      </c>
      <c r="J584" s="1449" t="s">
        <v>1546</v>
      </c>
      <c r="K584" s="1451"/>
      <c r="L584" s="1451"/>
      <c r="M584" s="1451">
        <f t="shared" si="64"/>
        <v>0</v>
      </c>
      <c r="N584" s="1451">
        <f t="shared" si="65"/>
        <v>0</v>
      </c>
      <c r="O584" s="1452">
        <f t="shared" si="61"/>
        <v>0</v>
      </c>
      <c r="P584" s="1383">
        <f t="shared" si="62"/>
        <v>0</v>
      </c>
    </row>
    <row r="585" spans="1:16" ht="31" outlineLevel="1" x14ac:dyDescent="0.25">
      <c r="A585" s="1445">
        <f t="shared" si="58"/>
        <v>2</v>
      </c>
      <c r="B585" s="1446" t="str">
        <f t="shared" si="57"/>
        <v>Procurement of Turbine 1st &amp; 2nd stage blades for Gas Turbine U#6</v>
      </c>
      <c r="C585" s="1447" t="str">
        <f t="shared" si="57"/>
        <v>MERC/TECH 1/CAPEX/20142015/00087</v>
      </c>
      <c r="D585" s="1448">
        <f t="shared" si="57"/>
        <v>41739</v>
      </c>
      <c r="E585" s="1449">
        <f t="shared" si="57"/>
        <v>17.21</v>
      </c>
      <c r="F585" s="1449">
        <f t="shared" si="59"/>
        <v>0</v>
      </c>
      <c r="G585" s="1449">
        <f t="shared" si="60"/>
        <v>0</v>
      </c>
      <c r="H585" s="1449">
        <f t="shared" si="63"/>
        <v>0</v>
      </c>
      <c r="I585" s="1449">
        <v>0</v>
      </c>
      <c r="J585" s="1449">
        <v>0</v>
      </c>
      <c r="K585" s="1449"/>
      <c r="L585" s="1449"/>
      <c r="M585" s="1449">
        <f t="shared" si="64"/>
        <v>0</v>
      </c>
      <c r="N585" s="1449">
        <f t="shared" si="65"/>
        <v>0</v>
      </c>
      <c r="O585" s="1452">
        <f t="shared" si="61"/>
        <v>0</v>
      </c>
      <c r="P585" s="1383">
        <f t="shared" si="62"/>
        <v>0</v>
      </c>
    </row>
    <row r="586" spans="1:16" ht="31" outlineLevel="1" x14ac:dyDescent="0.35">
      <c r="A586" s="1453">
        <f t="shared" si="58"/>
        <v>2.1</v>
      </c>
      <c r="B586" s="1454" t="str">
        <f t="shared" si="57"/>
        <v>Procurement of Turbine 1st &amp; 2nd stage blades for Gas Turbine U#6</v>
      </c>
      <c r="C586" s="1455" t="str">
        <f t="shared" si="57"/>
        <v>MERC/TECH 1/CAPEX/20142015/00087</v>
      </c>
      <c r="D586" s="1384">
        <f t="shared" si="57"/>
        <v>41739</v>
      </c>
      <c r="E586" s="1450">
        <f t="shared" si="57"/>
        <v>17.21</v>
      </c>
      <c r="F586" s="1451">
        <f t="shared" si="59"/>
        <v>17.552469592000001</v>
      </c>
      <c r="G586" s="1451">
        <f t="shared" si="60"/>
        <v>17.552469592000001</v>
      </c>
      <c r="H586" s="1451">
        <f t="shared" si="63"/>
        <v>0</v>
      </c>
      <c r="I586" s="1449">
        <v>0</v>
      </c>
      <c r="J586" s="1449" t="s">
        <v>1546</v>
      </c>
      <c r="K586" s="1451"/>
      <c r="L586" s="1451"/>
      <c r="M586" s="1451">
        <f t="shared" si="64"/>
        <v>0</v>
      </c>
      <c r="N586" s="1451">
        <f t="shared" si="65"/>
        <v>0</v>
      </c>
      <c r="O586" s="1452">
        <f t="shared" si="61"/>
        <v>0</v>
      </c>
      <c r="P586" s="1383">
        <f t="shared" si="62"/>
        <v>0</v>
      </c>
    </row>
    <row r="587" spans="1:16" ht="15.5" outlineLevel="1" x14ac:dyDescent="0.25">
      <c r="A587" s="1447">
        <f t="shared" si="58"/>
        <v>3</v>
      </c>
      <c r="B587" s="1456" t="str">
        <f t="shared" si="57"/>
        <v>A0/B0 WHRP Unit Automation at GTPS Uran</v>
      </c>
      <c r="C587" s="1447" t="str">
        <f t="shared" si="57"/>
        <v>MERC/CAPEX/20172018/4321</v>
      </c>
      <c r="D587" s="1448">
        <f t="shared" si="57"/>
        <v>43019</v>
      </c>
      <c r="E587" s="1449">
        <f t="shared" si="57"/>
        <v>24.6</v>
      </c>
      <c r="F587" s="1449">
        <f t="shared" si="59"/>
        <v>0</v>
      </c>
      <c r="G587" s="1449">
        <f t="shared" si="60"/>
        <v>0</v>
      </c>
      <c r="H587" s="1449">
        <f t="shared" si="63"/>
        <v>0</v>
      </c>
      <c r="I587" s="1449">
        <v>0</v>
      </c>
      <c r="J587" s="1449">
        <v>0</v>
      </c>
      <c r="K587" s="1449"/>
      <c r="L587" s="1449"/>
      <c r="M587" s="1449">
        <f t="shared" si="64"/>
        <v>0</v>
      </c>
      <c r="N587" s="1449">
        <f t="shared" si="65"/>
        <v>0</v>
      </c>
      <c r="O587" s="1452">
        <f t="shared" si="61"/>
        <v>0</v>
      </c>
      <c r="P587" s="1383">
        <f t="shared" si="62"/>
        <v>0</v>
      </c>
    </row>
    <row r="588" spans="1:16" ht="62" outlineLevel="1" x14ac:dyDescent="0.25">
      <c r="A588" s="1457">
        <f t="shared" si="58"/>
        <v>3.1</v>
      </c>
      <c r="B588" s="1458" t="str">
        <f t="shared" si="57"/>
        <v>Supply of Siemens automation system and operation, monitoring and information system (SPPA-T3000 DCS) along with all necessary accessories for up-gradation and 10% mandatory spares.</v>
      </c>
      <c r="C588" s="1455" t="str">
        <f t="shared" si="57"/>
        <v>MERC/CAPEX/20172018/4321</v>
      </c>
      <c r="D588" s="1384">
        <f t="shared" si="57"/>
        <v>43019</v>
      </c>
      <c r="E588" s="1450">
        <f t="shared" si="57"/>
        <v>20.39</v>
      </c>
      <c r="F588" s="1451">
        <f t="shared" si="59"/>
        <v>17.043667899999999</v>
      </c>
      <c r="G588" s="1451">
        <f t="shared" si="60"/>
        <v>8.5236678999999995</v>
      </c>
      <c r="H588" s="1451">
        <f t="shared" si="63"/>
        <v>8.52</v>
      </c>
      <c r="I588" s="1449">
        <v>0</v>
      </c>
      <c r="J588" s="1449" t="s">
        <v>1546</v>
      </c>
      <c r="K588" s="1451"/>
      <c r="L588" s="1451"/>
      <c r="M588" s="1451">
        <f t="shared" si="64"/>
        <v>0</v>
      </c>
      <c r="N588" s="1451">
        <f t="shared" si="65"/>
        <v>8.52</v>
      </c>
      <c r="O588" s="1452">
        <f t="shared" si="61"/>
        <v>0</v>
      </c>
      <c r="P588" s="1383">
        <f t="shared" si="62"/>
        <v>0</v>
      </c>
    </row>
    <row r="589" spans="1:16" ht="31" outlineLevel="1" x14ac:dyDescent="0.25">
      <c r="A589" s="1457">
        <f t="shared" si="58"/>
        <v>3.2</v>
      </c>
      <c r="B589" s="1458" t="str">
        <f t="shared" si="57"/>
        <v xml:space="preserve">Service price for design, engineering, testing, erection, supervision, commissioning and training.   </v>
      </c>
      <c r="C589" s="1455" t="str">
        <f t="shared" si="57"/>
        <v>MERC/CAPEX/20172018/4321</v>
      </c>
      <c r="D589" s="1384">
        <f t="shared" si="57"/>
        <v>43019</v>
      </c>
      <c r="E589" s="1450">
        <f t="shared" si="57"/>
        <v>3.57</v>
      </c>
      <c r="F589" s="1451">
        <f t="shared" si="59"/>
        <v>0.75469280000000005</v>
      </c>
      <c r="G589" s="1451">
        <f t="shared" si="60"/>
        <v>0.75469280000000005</v>
      </c>
      <c r="H589" s="1451">
        <f t="shared" si="63"/>
        <v>0</v>
      </c>
      <c r="I589" s="1449">
        <v>0</v>
      </c>
      <c r="J589" s="1449" t="s">
        <v>1546</v>
      </c>
      <c r="K589" s="1451"/>
      <c r="L589" s="1451"/>
      <c r="M589" s="1451">
        <f t="shared" si="64"/>
        <v>0</v>
      </c>
      <c r="N589" s="1451">
        <f t="shared" si="65"/>
        <v>0</v>
      </c>
      <c r="O589" s="1452">
        <f t="shared" si="61"/>
        <v>0</v>
      </c>
      <c r="P589" s="1383">
        <f t="shared" si="62"/>
        <v>0</v>
      </c>
    </row>
    <row r="590" spans="1:16" ht="15.5" outlineLevel="1" x14ac:dyDescent="0.25">
      <c r="A590" s="1457">
        <f t="shared" si="58"/>
        <v>0</v>
      </c>
      <c r="B590" s="1458" t="str">
        <f t="shared" si="57"/>
        <v>IDC</v>
      </c>
      <c r="C590" s="1455" t="str">
        <f t="shared" si="57"/>
        <v>MERC/CAPEX/20172018/4321</v>
      </c>
      <c r="D590" s="1384">
        <f t="shared" si="57"/>
        <v>43019</v>
      </c>
      <c r="E590" s="1450">
        <f t="shared" si="57"/>
        <v>0.64</v>
      </c>
      <c r="F590" s="1451">
        <f t="shared" si="59"/>
        <v>1.1986755680000001</v>
      </c>
      <c r="G590" s="1451">
        <f t="shared" si="60"/>
        <v>1.1986755680000001</v>
      </c>
      <c r="H590" s="1451">
        <f t="shared" si="63"/>
        <v>0</v>
      </c>
      <c r="I590" s="1449">
        <v>0</v>
      </c>
      <c r="J590" s="1449" t="s">
        <v>1546</v>
      </c>
      <c r="K590" s="1451"/>
      <c r="L590" s="1451"/>
      <c r="M590" s="1451">
        <f t="shared" si="64"/>
        <v>0</v>
      </c>
      <c r="N590" s="1451">
        <f t="shared" si="65"/>
        <v>0</v>
      </c>
      <c r="O590" s="1452">
        <f t="shared" si="61"/>
        <v>0</v>
      </c>
      <c r="P590" s="1383">
        <f t="shared" si="62"/>
        <v>0</v>
      </c>
    </row>
    <row r="591" spans="1:16" ht="31" outlineLevel="1" x14ac:dyDescent="0.25">
      <c r="A591" s="1447">
        <f t="shared" si="58"/>
        <v>4</v>
      </c>
      <c r="B591" s="1456" t="str">
        <f t="shared" si="57"/>
        <v>Renovation of Gas Turbine Air Intake System (Filter house for two units) at GTPS Uran</v>
      </c>
      <c r="C591" s="1447" t="str">
        <f t="shared" si="57"/>
        <v>MERC/CAPEX/20172018/4645</v>
      </c>
      <c r="D591" s="1448">
        <f t="shared" si="57"/>
        <v>43049</v>
      </c>
      <c r="E591" s="1449">
        <f t="shared" si="57"/>
        <v>17</v>
      </c>
      <c r="F591" s="1449">
        <f t="shared" si="59"/>
        <v>0</v>
      </c>
      <c r="G591" s="1449">
        <f t="shared" si="60"/>
        <v>0</v>
      </c>
      <c r="H591" s="1449">
        <f t="shared" si="63"/>
        <v>0</v>
      </c>
      <c r="I591" s="1449">
        <v>0</v>
      </c>
      <c r="J591" s="1449">
        <v>0</v>
      </c>
      <c r="K591" s="1449"/>
      <c r="L591" s="1449"/>
      <c r="M591" s="1449">
        <f t="shared" si="64"/>
        <v>0</v>
      </c>
      <c r="N591" s="1449">
        <f t="shared" si="65"/>
        <v>0</v>
      </c>
      <c r="O591" s="1452">
        <f t="shared" si="61"/>
        <v>0</v>
      </c>
      <c r="P591" s="1383">
        <f t="shared" si="62"/>
        <v>0</v>
      </c>
    </row>
    <row r="592" spans="1:16" ht="15.5" outlineLevel="1" x14ac:dyDescent="0.25">
      <c r="A592" s="1457">
        <f t="shared" si="58"/>
        <v>4.0999999999999996</v>
      </c>
      <c r="B592" s="1458" t="str">
        <f t="shared" si="57"/>
        <v>SUPPLY &amp; Work COST for 2 GT Units.</v>
      </c>
      <c r="C592" s="1455" t="str">
        <f t="shared" si="57"/>
        <v>MERC/CAPEX/20172018/4645</v>
      </c>
      <c r="D592" s="1384">
        <f t="shared" si="57"/>
        <v>43049</v>
      </c>
      <c r="E592" s="1450">
        <f t="shared" si="57"/>
        <v>17</v>
      </c>
      <c r="F592" s="1451">
        <f t="shared" si="59"/>
        <v>0</v>
      </c>
      <c r="G592" s="1451">
        <f t="shared" si="60"/>
        <v>0</v>
      </c>
      <c r="H592" s="1451">
        <f t="shared" si="63"/>
        <v>0</v>
      </c>
      <c r="I592" s="1449">
        <v>0</v>
      </c>
      <c r="J592" s="1449">
        <v>0</v>
      </c>
      <c r="K592" s="1451"/>
      <c r="L592" s="1451"/>
      <c r="M592" s="1451">
        <f t="shared" si="64"/>
        <v>0</v>
      </c>
      <c r="N592" s="1451">
        <f t="shared" si="65"/>
        <v>0</v>
      </c>
      <c r="O592" s="1452">
        <f t="shared" si="61"/>
        <v>0</v>
      </c>
      <c r="P592" s="1383">
        <f t="shared" si="62"/>
        <v>0</v>
      </c>
    </row>
    <row r="593" spans="1:16" ht="15.5" outlineLevel="1" x14ac:dyDescent="0.35">
      <c r="A593" s="1457">
        <f t="shared" si="58"/>
        <v>0</v>
      </c>
      <c r="B593" s="1459">
        <f t="shared" si="57"/>
        <v>0</v>
      </c>
      <c r="C593" s="1455">
        <f t="shared" si="57"/>
        <v>0</v>
      </c>
      <c r="D593" s="1384" t="str">
        <f t="shared" si="57"/>
        <v>-</v>
      </c>
      <c r="E593" s="1450">
        <f t="shared" si="57"/>
        <v>0</v>
      </c>
      <c r="F593" s="1451">
        <f t="shared" si="59"/>
        <v>0</v>
      </c>
      <c r="G593" s="1451">
        <f t="shared" si="60"/>
        <v>0</v>
      </c>
      <c r="H593" s="1451">
        <f t="shared" si="63"/>
        <v>0</v>
      </c>
      <c r="I593" s="1449">
        <v>0</v>
      </c>
      <c r="J593" s="1449" t="s">
        <v>1546</v>
      </c>
      <c r="K593" s="1451"/>
      <c r="L593" s="1451"/>
      <c r="M593" s="1451">
        <f t="shared" si="64"/>
        <v>0</v>
      </c>
      <c r="N593" s="1451">
        <f t="shared" si="65"/>
        <v>0</v>
      </c>
      <c r="O593" s="1452">
        <f t="shared" si="61"/>
        <v>0</v>
      </c>
      <c r="P593" s="1383">
        <f t="shared" si="62"/>
        <v>0</v>
      </c>
    </row>
    <row r="594" spans="1:16" ht="31" outlineLevel="1" x14ac:dyDescent="0.25">
      <c r="A594" s="1447">
        <f t="shared" si="58"/>
        <v>5</v>
      </c>
      <c r="B594" s="1456" t="str">
        <f t="shared" si="57"/>
        <v>Procurement of compressor rotor blades and tie rod with front hollow shaft for GT Unit No. 8 at GTPS Uran</v>
      </c>
      <c r="C594" s="1447" t="str">
        <f t="shared" si="57"/>
        <v>MERC/CAPEX/20172018/0151</v>
      </c>
      <c r="D594" s="1448">
        <f t="shared" si="57"/>
        <v>43131</v>
      </c>
      <c r="E594" s="1449">
        <f t="shared" si="57"/>
        <v>19.196999999999996</v>
      </c>
      <c r="F594" s="1449">
        <f t="shared" si="59"/>
        <v>0</v>
      </c>
      <c r="G594" s="1449">
        <f t="shared" si="60"/>
        <v>0</v>
      </c>
      <c r="H594" s="1449">
        <f t="shared" si="63"/>
        <v>0</v>
      </c>
      <c r="I594" s="1449">
        <v>0</v>
      </c>
      <c r="J594" s="1449">
        <v>0</v>
      </c>
      <c r="K594" s="1449"/>
      <c r="L594" s="1449"/>
      <c r="M594" s="1449">
        <f t="shared" si="64"/>
        <v>0</v>
      </c>
      <c r="N594" s="1449">
        <f t="shared" si="65"/>
        <v>0</v>
      </c>
      <c r="O594" s="1452">
        <f t="shared" si="61"/>
        <v>0</v>
      </c>
      <c r="P594" s="1383">
        <f t="shared" si="62"/>
        <v>0</v>
      </c>
    </row>
    <row r="595" spans="1:16" ht="15.5" outlineLevel="1" x14ac:dyDescent="0.25">
      <c r="A595" s="1457">
        <f t="shared" si="58"/>
        <v>5.0999999999999996</v>
      </c>
      <c r="B595" s="1458" t="str">
        <f t="shared" si="57"/>
        <v>Procurement of GT-8 Compressor rotor blades (complete set)</v>
      </c>
      <c r="C595" s="1455" t="str">
        <f t="shared" si="57"/>
        <v>MERC/CAPEX/20172018/0151</v>
      </c>
      <c r="D595" s="1384">
        <f t="shared" si="57"/>
        <v>43131</v>
      </c>
      <c r="E595" s="1450">
        <f t="shared" si="57"/>
        <v>9.0399999999999991</v>
      </c>
      <c r="F595" s="1451">
        <f t="shared" si="59"/>
        <v>7.6515065</v>
      </c>
      <c r="G595" s="1451">
        <f t="shared" si="60"/>
        <v>7.6515065</v>
      </c>
      <c r="H595" s="1451">
        <f t="shared" si="63"/>
        <v>0</v>
      </c>
      <c r="I595" s="1449">
        <v>0</v>
      </c>
      <c r="J595" s="1449" t="s">
        <v>1546</v>
      </c>
      <c r="K595" s="1451"/>
      <c r="L595" s="1451"/>
      <c r="M595" s="1451">
        <f t="shared" si="64"/>
        <v>0</v>
      </c>
      <c r="N595" s="1451">
        <f t="shared" si="65"/>
        <v>0</v>
      </c>
      <c r="O595" s="1452">
        <f t="shared" si="61"/>
        <v>0</v>
      </c>
      <c r="P595" s="1383">
        <f t="shared" si="62"/>
        <v>0</v>
      </c>
    </row>
    <row r="596" spans="1:16" ht="31" outlineLevel="1" x14ac:dyDescent="0.25">
      <c r="A596" s="1457">
        <f t="shared" si="58"/>
        <v>5.2</v>
      </c>
      <c r="B596" s="1458" t="str">
        <f t="shared" si="58"/>
        <v>Procurement of GT-8 Tie rod &amp; front hollow shaft along with installation materials</v>
      </c>
      <c r="C596" s="1455" t="str">
        <f t="shared" si="58"/>
        <v>MERC/CAPEX/20172018/0151</v>
      </c>
      <c r="D596" s="1384">
        <f t="shared" si="58"/>
        <v>43131</v>
      </c>
      <c r="E596" s="1450">
        <f t="shared" si="58"/>
        <v>9.8059999999999992</v>
      </c>
      <c r="F596" s="1451">
        <f t="shared" si="59"/>
        <v>9.0830830000000002</v>
      </c>
      <c r="G596" s="1451">
        <f t="shared" si="60"/>
        <v>9.0830830000000002</v>
      </c>
      <c r="H596" s="1451">
        <f t="shared" si="63"/>
        <v>0</v>
      </c>
      <c r="I596" s="1449">
        <v>0</v>
      </c>
      <c r="J596" s="1449" t="s">
        <v>1546</v>
      </c>
      <c r="K596" s="1451"/>
      <c r="L596" s="1451"/>
      <c r="M596" s="1451">
        <f t="shared" si="64"/>
        <v>0</v>
      </c>
      <c r="N596" s="1451">
        <f t="shared" si="65"/>
        <v>0</v>
      </c>
      <c r="O596" s="1452">
        <f t="shared" si="61"/>
        <v>0</v>
      </c>
      <c r="P596" s="1383">
        <f t="shared" si="62"/>
        <v>0</v>
      </c>
    </row>
    <row r="597" spans="1:16" ht="15.5" outlineLevel="1" x14ac:dyDescent="0.25">
      <c r="A597" s="1457">
        <f t="shared" si="58"/>
        <v>0</v>
      </c>
      <c r="B597" s="1458" t="str">
        <f t="shared" si="58"/>
        <v>IDC</v>
      </c>
      <c r="C597" s="1455" t="str">
        <f t="shared" si="58"/>
        <v>MERC/CAPEX/20172018/0151</v>
      </c>
      <c r="D597" s="1384">
        <f t="shared" si="58"/>
        <v>43131</v>
      </c>
      <c r="E597" s="1450">
        <f t="shared" si="58"/>
        <v>0.35099999999999998</v>
      </c>
      <c r="F597" s="1451">
        <f t="shared" si="59"/>
        <v>2.1674433</v>
      </c>
      <c r="G597" s="1451">
        <f t="shared" si="60"/>
        <v>2.1674433</v>
      </c>
      <c r="H597" s="1451">
        <f t="shared" si="63"/>
        <v>0</v>
      </c>
      <c r="I597" s="1449">
        <v>0</v>
      </c>
      <c r="J597" s="1449" t="s">
        <v>1546</v>
      </c>
      <c r="K597" s="1451"/>
      <c r="L597" s="1451"/>
      <c r="M597" s="1451">
        <f t="shared" si="64"/>
        <v>0</v>
      </c>
      <c r="N597" s="1451">
        <f t="shared" si="65"/>
        <v>0</v>
      </c>
      <c r="O597" s="1452">
        <f t="shared" si="61"/>
        <v>0</v>
      </c>
      <c r="P597" s="1383">
        <f t="shared" si="62"/>
        <v>0</v>
      </c>
    </row>
    <row r="598" spans="1:16" ht="31" outlineLevel="1" x14ac:dyDescent="0.25">
      <c r="A598" s="1447">
        <f t="shared" ref="A598:E613" si="66">A312</f>
        <v>6</v>
      </c>
      <c r="B598" s="1456" t="str">
        <f t="shared" si="66"/>
        <v>Upgradation of Automation Systems of GT-7 &amp; Static Excitation Equipment of B0 Unit at GTPS Uran</v>
      </c>
      <c r="C598" s="1447" t="str">
        <f t="shared" si="66"/>
        <v>MERC/CAPEX/2019-2020/422</v>
      </c>
      <c r="D598" s="1448">
        <f t="shared" si="66"/>
        <v>43675</v>
      </c>
      <c r="E598" s="1449">
        <f t="shared" si="66"/>
        <v>22.569999999999997</v>
      </c>
      <c r="F598" s="1449">
        <f t="shared" si="59"/>
        <v>0</v>
      </c>
      <c r="G598" s="1449">
        <f t="shared" si="60"/>
        <v>0</v>
      </c>
      <c r="H598" s="1449">
        <f t="shared" si="63"/>
        <v>0</v>
      </c>
      <c r="I598" s="1449">
        <v>0</v>
      </c>
      <c r="J598" s="1449">
        <v>0</v>
      </c>
      <c r="K598" s="1449"/>
      <c r="L598" s="1449"/>
      <c r="M598" s="1449">
        <f t="shared" si="64"/>
        <v>0</v>
      </c>
      <c r="N598" s="1449">
        <f t="shared" si="65"/>
        <v>0</v>
      </c>
      <c r="O598" s="1452">
        <f t="shared" si="61"/>
        <v>0</v>
      </c>
      <c r="P598" s="1383">
        <f t="shared" si="62"/>
        <v>0</v>
      </c>
    </row>
    <row r="599" spans="1:16" ht="15.5" outlineLevel="1" x14ac:dyDescent="0.35">
      <c r="A599" s="1457">
        <f t="shared" si="66"/>
        <v>6.1</v>
      </c>
      <c r="B599" s="1459" t="str">
        <f t="shared" si="66"/>
        <v>Up-gradation of GT Automation System for Unit – 7 (Stage – II)</v>
      </c>
      <c r="C599" s="1455" t="str">
        <f t="shared" si="66"/>
        <v>MERC/CAPEX/2019-2020/422</v>
      </c>
      <c r="D599" s="1384">
        <f t="shared" si="66"/>
        <v>43675</v>
      </c>
      <c r="E599" s="1450">
        <f t="shared" si="66"/>
        <v>15.62</v>
      </c>
      <c r="F599" s="1451">
        <f t="shared" si="59"/>
        <v>0</v>
      </c>
      <c r="G599" s="1451">
        <f t="shared" si="60"/>
        <v>0</v>
      </c>
      <c r="H599" s="1451">
        <f t="shared" si="63"/>
        <v>0</v>
      </c>
      <c r="I599" s="1449">
        <v>0</v>
      </c>
      <c r="J599" s="1449">
        <v>0</v>
      </c>
      <c r="K599" s="1451"/>
      <c r="L599" s="1451"/>
      <c r="M599" s="1451">
        <f t="shared" si="64"/>
        <v>0</v>
      </c>
      <c r="N599" s="1451">
        <f t="shared" si="65"/>
        <v>0</v>
      </c>
      <c r="O599" s="1452">
        <f t="shared" si="61"/>
        <v>0</v>
      </c>
      <c r="P599" s="1383">
        <f t="shared" si="62"/>
        <v>0</v>
      </c>
    </row>
    <row r="600" spans="1:16" ht="15.5" outlineLevel="1" x14ac:dyDescent="0.25">
      <c r="A600" s="1457">
        <f t="shared" si="66"/>
        <v>6.2</v>
      </c>
      <c r="B600" s="1458" t="str">
        <f t="shared" si="66"/>
        <v>Up-gradation of B0 Static Excitation System for Stage – III</v>
      </c>
      <c r="C600" s="1455" t="str">
        <f t="shared" si="66"/>
        <v>MERC/CAPEX/2019-2020/422</v>
      </c>
      <c r="D600" s="1384">
        <f t="shared" si="66"/>
        <v>43675</v>
      </c>
      <c r="E600" s="1450">
        <f t="shared" si="66"/>
        <v>6.43</v>
      </c>
      <c r="F600" s="1451">
        <f t="shared" si="59"/>
        <v>0</v>
      </c>
      <c r="G600" s="1451">
        <f t="shared" si="60"/>
        <v>0</v>
      </c>
      <c r="H600" s="1451">
        <f t="shared" si="63"/>
        <v>0</v>
      </c>
      <c r="I600" s="1449">
        <v>2.27591674</v>
      </c>
      <c r="J600" s="1449">
        <v>2.27591674</v>
      </c>
      <c r="K600" s="1451"/>
      <c r="L600" s="1451"/>
      <c r="M600" s="1451">
        <f t="shared" si="64"/>
        <v>2.27591674</v>
      </c>
      <c r="N600" s="1451">
        <f t="shared" si="65"/>
        <v>0</v>
      </c>
      <c r="O600" s="1452">
        <f t="shared" si="61"/>
        <v>2.27591674</v>
      </c>
      <c r="P600" s="1383">
        <f t="shared" si="62"/>
        <v>0</v>
      </c>
    </row>
    <row r="601" spans="1:16" ht="15.5" outlineLevel="1" x14ac:dyDescent="0.35">
      <c r="A601" s="1457">
        <f t="shared" si="66"/>
        <v>0</v>
      </c>
      <c r="B601" s="1459" t="str">
        <f t="shared" si="66"/>
        <v>IDC</v>
      </c>
      <c r="C601" s="1455" t="str">
        <f t="shared" si="66"/>
        <v>MERC/CAPEX/2019-2020/422</v>
      </c>
      <c r="D601" s="1384">
        <f t="shared" si="66"/>
        <v>43675</v>
      </c>
      <c r="E601" s="1450">
        <f t="shared" si="66"/>
        <v>0.52</v>
      </c>
      <c r="F601" s="1451">
        <f t="shared" si="59"/>
        <v>0</v>
      </c>
      <c r="G601" s="1451">
        <f t="shared" si="60"/>
        <v>0</v>
      </c>
      <c r="H601" s="1451">
        <f t="shared" si="63"/>
        <v>0</v>
      </c>
      <c r="I601" s="1449">
        <v>0</v>
      </c>
      <c r="J601" s="1449">
        <v>0</v>
      </c>
      <c r="K601" s="1451"/>
      <c r="L601" s="1451"/>
      <c r="M601" s="1451">
        <f t="shared" si="64"/>
        <v>0</v>
      </c>
      <c r="N601" s="1451">
        <f t="shared" si="65"/>
        <v>0</v>
      </c>
      <c r="O601" s="1452">
        <f t="shared" si="61"/>
        <v>0</v>
      </c>
      <c r="P601" s="1383">
        <f t="shared" si="62"/>
        <v>0</v>
      </c>
    </row>
    <row r="602" spans="1:16" ht="31" outlineLevel="1" x14ac:dyDescent="0.25">
      <c r="A602" s="1447">
        <f t="shared" si="66"/>
        <v>7</v>
      </c>
      <c r="B602" s="1456" t="str">
        <f t="shared" si="66"/>
        <v>Procurement of MOH Spares &amp; Insurance Spares for Unit-8 at GTPS Uran</v>
      </c>
      <c r="C602" s="1447" t="str">
        <f t="shared" si="66"/>
        <v>MERC/CAPEX/2019-2020/121</v>
      </c>
      <c r="D602" s="1448">
        <f t="shared" si="66"/>
        <v>43865</v>
      </c>
      <c r="E602" s="1449">
        <f t="shared" si="66"/>
        <v>36.138058000000001</v>
      </c>
      <c r="F602" s="1449">
        <f t="shared" si="59"/>
        <v>0</v>
      </c>
      <c r="G602" s="1449">
        <f t="shared" si="60"/>
        <v>0</v>
      </c>
      <c r="H602" s="1449">
        <f t="shared" si="63"/>
        <v>0</v>
      </c>
      <c r="I602" s="1449">
        <v>0</v>
      </c>
      <c r="J602" s="1449">
        <v>0</v>
      </c>
      <c r="K602" s="1449"/>
      <c r="L602" s="1449"/>
      <c r="M602" s="1449">
        <f t="shared" si="64"/>
        <v>0</v>
      </c>
      <c r="N602" s="1449">
        <f t="shared" si="65"/>
        <v>0</v>
      </c>
      <c r="O602" s="1452">
        <f t="shared" si="61"/>
        <v>0</v>
      </c>
      <c r="P602" s="1383">
        <f t="shared" si="62"/>
        <v>0</v>
      </c>
    </row>
    <row r="603" spans="1:16" ht="15.5" outlineLevel="1" x14ac:dyDescent="0.35">
      <c r="A603" s="1457">
        <f t="shared" si="66"/>
        <v>7.1</v>
      </c>
      <c r="B603" s="1459" t="str">
        <f t="shared" si="66"/>
        <v>GT Unit no.8 Major Over Haul (MOH) Spares</v>
      </c>
      <c r="C603" s="1455" t="str">
        <f t="shared" si="66"/>
        <v>MERC/CAPEX/2019-2020/121</v>
      </c>
      <c r="D603" s="1384">
        <f t="shared" si="66"/>
        <v>43865</v>
      </c>
      <c r="E603" s="1450">
        <f t="shared" si="66"/>
        <v>22.178205999999999</v>
      </c>
      <c r="F603" s="1451">
        <f t="shared" si="59"/>
        <v>0</v>
      </c>
      <c r="G603" s="1451">
        <f t="shared" si="60"/>
        <v>0</v>
      </c>
      <c r="H603" s="1451">
        <f t="shared" si="63"/>
        <v>0</v>
      </c>
      <c r="I603" s="1449">
        <v>17.179546014</v>
      </c>
      <c r="J603" s="1449">
        <v>17.179546014</v>
      </c>
      <c r="K603" s="1451"/>
      <c r="L603" s="1451"/>
      <c r="M603" s="1451">
        <f t="shared" si="64"/>
        <v>17.179546014</v>
      </c>
      <c r="N603" s="1451">
        <f t="shared" si="65"/>
        <v>0</v>
      </c>
      <c r="O603" s="1452">
        <f t="shared" si="61"/>
        <v>17.179546014</v>
      </c>
      <c r="P603" s="1383">
        <f t="shared" si="62"/>
        <v>0</v>
      </c>
    </row>
    <row r="604" spans="1:16" ht="15.5" outlineLevel="1" x14ac:dyDescent="0.25">
      <c r="A604" s="1457">
        <f t="shared" si="66"/>
        <v>7.2</v>
      </c>
      <c r="B604" s="1458" t="str">
        <f t="shared" si="66"/>
        <v>GT Unit no.8 Insurance Spares</v>
      </c>
      <c r="C604" s="1455" t="str">
        <f t="shared" si="66"/>
        <v>MERC/CAPEX/2019-2020/121</v>
      </c>
      <c r="D604" s="1384">
        <f t="shared" si="66"/>
        <v>43865</v>
      </c>
      <c r="E604" s="1450">
        <f t="shared" si="66"/>
        <v>13.959852</v>
      </c>
      <c r="F604" s="1451">
        <f t="shared" si="59"/>
        <v>2.8426537339999998</v>
      </c>
      <c r="G604" s="1451">
        <f t="shared" si="60"/>
        <v>2.8426537339999998</v>
      </c>
      <c r="H604" s="1451">
        <f t="shared" si="63"/>
        <v>0</v>
      </c>
      <c r="I604" s="1449">
        <v>0</v>
      </c>
      <c r="J604" s="1449">
        <v>0</v>
      </c>
      <c r="K604" s="1451"/>
      <c r="L604" s="1451"/>
      <c r="M604" s="1451">
        <f t="shared" si="64"/>
        <v>0</v>
      </c>
      <c r="N604" s="1451">
        <f t="shared" si="65"/>
        <v>0</v>
      </c>
      <c r="O604" s="1452">
        <f t="shared" si="61"/>
        <v>0</v>
      </c>
      <c r="P604" s="1383">
        <f t="shared" si="62"/>
        <v>0</v>
      </c>
    </row>
    <row r="605" spans="1:16" ht="15.5" outlineLevel="1" x14ac:dyDescent="0.35">
      <c r="A605" s="1457">
        <f t="shared" si="66"/>
        <v>0</v>
      </c>
      <c r="B605" s="1459" t="str">
        <f t="shared" si="66"/>
        <v>IDC</v>
      </c>
      <c r="C605" s="1455" t="str">
        <f t="shared" si="66"/>
        <v>MERC/CAPEX/2019-2020/121</v>
      </c>
      <c r="D605" s="1384">
        <f t="shared" si="66"/>
        <v>43865</v>
      </c>
      <c r="E605" s="1450">
        <f t="shared" si="66"/>
        <v>0</v>
      </c>
      <c r="F605" s="1451">
        <f t="shared" si="59"/>
        <v>0</v>
      </c>
      <c r="G605" s="1451">
        <f t="shared" si="60"/>
        <v>0</v>
      </c>
      <c r="H605" s="1451">
        <f t="shared" si="63"/>
        <v>0</v>
      </c>
      <c r="I605" s="1449">
        <v>0</v>
      </c>
      <c r="J605" s="1449" t="s">
        <v>1546</v>
      </c>
      <c r="K605" s="1451"/>
      <c r="L605" s="1451"/>
      <c r="M605" s="1451">
        <f t="shared" si="64"/>
        <v>0</v>
      </c>
      <c r="N605" s="1451">
        <f t="shared" si="65"/>
        <v>0</v>
      </c>
      <c r="O605" s="1452">
        <f t="shared" si="61"/>
        <v>0</v>
      </c>
      <c r="P605" s="1383">
        <f t="shared" si="62"/>
        <v>0</v>
      </c>
    </row>
    <row r="606" spans="1:16" ht="46.5" outlineLevel="1" x14ac:dyDescent="0.25">
      <c r="A606" s="1447">
        <f t="shared" si="66"/>
        <v>8</v>
      </c>
      <c r="B606" s="1456" t="str">
        <f t="shared" si="66"/>
        <v>Implementation of Energy Saving Scheme with VFD for HP Feed Water Pump (HPFWP) and Condensate Extraction Pumps (CEP) for Stage-III at GTPS, Uran</v>
      </c>
      <c r="C606" s="1447" t="str">
        <f t="shared" si="66"/>
        <v>MERC/CAPEX/2020-21/WFH/SBR/1</v>
      </c>
      <c r="D606" s="1448">
        <f t="shared" si="66"/>
        <v>43942</v>
      </c>
      <c r="E606" s="1449">
        <f t="shared" si="66"/>
        <v>11.206</v>
      </c>
      <c r="F606" s="1449">
        <f t="shared" si="59"/>
        <v>0</v>
      </c>
      <c r="G606" s="1449">
        <f t="shared" si="60"/>
        <v>0</v>
      </c>
      <c r="H606" s="1449">
        <f t="shared" si="63"/>
        <v>0</v>
      </c>
      <c r="I606" s="1449">
        <v>0</v>
      </c>
      <c r="J606" s="1449">
        <v>0</v>
      </c>
      <c r="K606" s="1449"/>
      <c r="L606" s="1449"/>
      <c r="M606" s="1449">
        <f t="shared" si="64"/>
        <v>0</v>
      </c>
      <c r="N606" s="1449">
        <f t="shared" si="65"/>
        <v>0</v>
      </c>
      <c r="O606" s="1452">
        <f t="shared" si="61"/>
        <v>0</v>
      </c>
      <c r="P606" s="1383">
        <f t="shared" si="62"/>
        <v>0</v>
      </c>
    </row>
    <row r="607" spans="1:16" ht="46.5" outlineLevel="1" x14ac:dyDescent="0.25">
      <c r="A607" s="1457">
        <f t="shared" si="66"/>
        <v>8.1</v>
      </c>
      <c r="B607" s="1458" t="str">
        <f t="shared" si="66"/>
        <v>Implementation of VFD with Bypass system for HP Feed Water Pumps (HPFWP) and Condensate Extraction Pumps (CEP) for St-III at GTPS, Uran.(Supply + Works)</v>
      </c>
      <c r="C607" s="1455" t="str">
        <f t="shared" si="66"/>
        <v>MERC/CAPEX/2020-21/WFH/SBR/1</v>
      </c>
      <c r="D607" s="1384">
        <f t="shared" si="66"/>
        <v>43942</v>
      </c>
      <c r="E607" s="1450">
        <f t="shared" si="66"/>
        <v>10.856</v>
      </c>
      <c r="F607" s="1451">
        <f t="shared" si="59"/>
        <v>0</v>
      </c>
      <c r="G607" s="1451">
        <f t="shared" si="60"/>
        <v>0</v>
      </c>
      <c r="H607" s="1451">
        <f t="shared" si="63"/>
        <v>0</v>
      </c>
      <c r="I607" s="1449">
        <v>0</v>
      </c>
      <c r="J607" s="1449">
        <v>0</v>
      </c>
      <c r="K607" s="1451"/>
      <c r="L607" s="1451"/>
      <c r="M607" s="1451">
        <f t="shared" si="64"/>
        <v>0</v>
      </c>
      <c r="N607" s="1451">
        <f t="shared" si="65"/>
        <v>0</v>
      </c>
      <c r="O607" s="1452">
        <f t="shared" si="61"/>
        <v>0</v>
      </c>
      <c r="P607" s="1383">
        <f t="shared" si="62"/>
        <v>0</v>
      </c>
    </row>
    <row r="608" spans="1:16" ht="15.5" outlineLevel="1" x14ac:dyDescent="0.25">
      <c r="A608" s="1457">
        <f t="shared" si="66"/>
        <v>0</v>
      </c>
      <c r="B608" s="1458" t="str">
        <f t="shared" si="66"/>
        <v>IDC</v>
      </c>
      <c r="C608" s="1455" t="str">
        <f t="shared" si="66"/>
        <v>MERC/CAPEX/2020-21/WFH/SBR/1</v>
      </c>
      <c r="D608" s="1384">
        <f t="shared" si="66"/>
        <v>43942</v>
      </c>
      <c r="E608" s="1450">
        <f t="shared" si="66"/>
        <v>0.35</v>
      </c>
      <c r="F608" s="1451">
        <f t="shared" si="59"/>
        <v>0</v>
      </c>
      <c r="G608" s="1451">
        <f t="shared" si="60"/>
        <v>0</v>
      </c>
      <c r="H608" s="1451">
        <f t="shared" si="63"/>
        <v>0</v>
      </c>
      <c r="I608" s="1449">
        <v>0</v>
      </c>
      <c r="J608" s="1449">
        <v>0</v>
      </c>
      <c r="K608" s="1451"/>
      <c r="L608" s="1451"/>
      <c r="M608" s="1451">
        <f t="shared" si="64"/>
        <v>0</v>
      </c>
      <c r="N608" s="1451">
        <f t="shared" si="65"/>
        <v>0</v>
      </c>
      <c r="O608" s="1452">
        <f t="shared" si="61"/>
        <v>0</v>
      </c>
      <c r="P608" s="1383">
        <f t="shared" si="62"/>
        <v>0</v>
      </c>
    </row>
    <row r="609" spans="1:16" ht="31" outlineLevel="1" x14ac:dyDescent="0.25">
      <c r="A609" s="1447">
        <f t="shared" si="66"/>
        <v>9</v>
      </c>
      <c r="B609" s="1456" t="str">
        <f t="shared" si="66"/>
        <v>Plant Civil Works &amp; Renovation of Colony Civil Works at GTPS Uran</v>
      </c>
      <c r="C609" s="1447" t="str">
        <f t="shared" si="66"/>
        <v>MERC/CAPEX/FY 2021-22/MSPGCL /25</v>
      </c>
      <c r="D609" s="1448">
        <f t="shared" si="66"/>
        <v>44609</v>
      </c>
      <c r="E609" s="1449">
        <f t="shared" si="66"/>
        <v>19.281199999999998</v>
      </c>
      <c r="F609" s="1449">
        <f t="shared" si="59"/>
        <v>0</v>
      </c>
      <c r="G609" s="1449">
        <f t="shared" si="60"/>
        <v>0</v>
      </c>
      <c r="H609" s="1449">
        <f t="shared" si="63"/>
        <v>0</v>
      </c>
      <c r="I609" s="1449">
        <v>0</v>
      </c>
      <c r="J609" s="1449">
        <v>0</v>
      </c>
      <c r="K609" s="1449"/>
      <c r="L609" s="1449"/>
      <c r="M609" s="1449">
        <f t="shared" si="64"/>
        <v>0</v>
      </c>
      <c r="N609" s="1449">
        <f t="shared" si="65"/>
        <v>0</v>
      </c>
      <c r="O609" s="1452">
        <f t="shared" si="61"/>
        <v>0</v>
      </c>
      <c r="P609" s="1383">
        <f t="shared" si="62"/>
        <v>0</v>
      </c>
    </row>
    <row r="610" spans="1:16" ht="31" outlineLevel="1" x14ac:dyDescent="0.35">
      <c r="A610" s="1457">
        <f t="shared" si="66"/>
        <v>9.1</v>
      </c>
      <c r="B610" s="1459" t="str">
        <f t="shared" si="66"/>
        <v>Renovations, refurbishment of Residential colony at GTPS, Uran.</v>
      </c>
      <c r="C610" s="1455" t="str">
        <f t="shared" si="66"/>
        <v>MERC/CAPEX/FY 2021-22/MSPGCL /25</v>
      </c>
      <c r="D610" s="1384">
        <f t="shared" si="66"/>
        <v>44609</v>
      </c>
      <c r="E610" s="1450">
        <f t="shared" si="66"/>
        <v>7.5637999999999996</v>
      </c>
      <c r="F610" s="1451">
        <f t="shared" si="59"/>
        <v>0</v>
      </c>
      <c r="G610" s="1451">
        <f t="shared" si="60"/>
        <v>0</v>
      </c>
      <c r="H610" s="1451">
        <f t="shared" si="63"/>
        <v>0</v>
      </c>
      <c r="I610" s="1449">
        <v>0</v>
      </c>
      <c r="J610" s="1449">
        <v>0</v>
      </c>
      <c r="K610" s="1451"/>
      <c r="L610" s="1451"/>
      <c r="M610" s="1451">
        <f t="shared" si="64"/>
        <v>0</v>
      </c>
      <c r="N610" s="1451">
        <f t="shared" si="65"/>
        <v>0</v>
      </c>
      <c r="O610" s="1452">
        <f t="shared" si="61"/>
        <v>0</v>
      </c>
      <c r="P610" s="1383">
        <f t="shared" si="62"/>
        <v>0</v>
      </c>
    </row>
    <row r="611" spans="1:16" ht="31" outlineLevel="1" x14ac:dyDescent="0.35">
      <c r="A611" s="1457" t="str">
        <f t="shared" si="66"/>
        <v>9.1.1</v>
      </c>
      <c r="B611" s="1459" t="str">
        <f t="shared" si="66"/>
        <v>Providing weather shed over the parpet at Type-I, Type-II, Type-D, Type- III &amp; Type-IV quarters at GTPS , Uran.</v>
      </c>
      <c r="C611" s="1455">
        <f t="shared" si="66"/>
        <v>0</v>
      </c>
      <c r="D611" s="1384" t="str">
        <f t="shared" si="66"/>
        <v>-</v>
      </c>
      <c r="E611" s="1450">
        <f t="shared" si="66"/>
        <v>1.4278</v>
      </c>
      <c r="F611" s="1451">
        <f t="shared" si="59"/>
        <v>1.41</v>
      </c>
      <c r="G611" s="1451">
        <f t="shared" si="60"/>
        <v>1.41</v>
      </c>
      <c r="H611" s="1451">
        <f t="shared" si="63"/>
        <v>0</v>
      </c>
      <c r="I611" s="1449">
        <v>0</v>
      </c>
      <c r="J611" s="1449">
        <v>0</v>
      </c>
      <c r="K611" s="1451"/>
      <c r="L611" s="1451"/>
      <c r="M611" s="1451">
        <f t="shared" ref="M611:M631" si="67">SUM(J611:L611)</f>
        <v>0</v>
      </c>
      <c r="N611" s="1451">
        <f t="shared" si="65"/>
        <v>0</v>
      </c>
      <c r="O611" s="1452"/>
      <c r="P611" s="1383"/>
    </row>
    <row r="612" spans="1:16" ht="15.5" outlineLevel="1" x14ac:dyDescent="0.35">
      <c r="A612" s="1457">
        <f t="shared" si="66"/>
        <v>0</v>
      </c>
      <c r="B612" s="1459" t="str">
        <f t="shared" si="66"/>
        <v>IDC</v>
      </c>
      <c r="C612" s="1455">
        <f t="shared" si="66"/>
        <v>0</v>
      </c>
      <c r="D612" s="1384" t="str">
        <f t="shared" si="66"/>
        <v>-</v>
      </c>
      <c r="E612" s="1450">
        <f t="shared" si="66"/>
        <v>0</v>
      </c>
      <c r="F612" s="1451">
        <f t="shared" si="59"/>
        <v>3.1791899999999998E-2</v>
      </c>
      <c r="G612" s="1451">
        <f t="shared" si="60"/>
        <v>3.1791899999999998E-2</v>
      </c>
      <c r="H612" s="1451">
        <f t="shared" si="63"/>
        <v>0</v>
      </c>
      <c r="I612" s="1449">
        <v>0</v>
      </c>
      <c r="J612" s="1449">
        <v>0</v>
      </c>
      <c r="K612" s="1451"/>
      <c r="L612" s="1451"/>
      <c r="M612" s="1451">
        <f t="shared" si="67"/>
        <v>0</v>
      </c>
      <c r="N612" s="1451">
        <f t="shared" si="65"/>
        <v>0</v>
      </c>
      <c r="O612" s="1452"/>
      <c r="P612" s="1383"/>
    </row>
    <row r="613" spans="1:16" ht="31" outlineLevel="1" x14ac:dyDescent="0.35">
      <c r="A613" s="1457" t="str">
        <f t="shared" si="66"/>
        <v>9.1.2</v>
      </c>
      <c r="B613" s="1459" t="str">
        <f t="shared" si="66"/>
        <v>Providing vitrified flooring to  Type-I, Type-II, Type-D, Type- III &amp;  E quarters at GTPS , Uran.</v>
      </c>
      <c r="C613" s="1455">
        <f t="shared" si="66"/>
        <v>0</v>
      </c>
      <c r="D613" s="1384" t="str">
        <f t="shared" si="66"/>
        <v>-</v>
      </c>
      <c r="E613" s="1450">
        <f t="shared" si="66"/>
        <v>2.0177999999999998</v>
      </c>
      <c r="F613" s="1451">
        <f t="shared" si="59"/>
        <v>1.8758976940000001</v>
      </c>
      <c r="G613" s="1451">
        <f t="shared" si="60"/>
        <v>1.8758976940000001</v>
      </c>
      <c r="H613" s="1451">
        <f t="shared" si="63"/>
        <v>0</v>
      </c>
      <c r="I613" s="1449">
        <v>3.2908950999999999E-2</v>
      </c>
      <c r="J613" s="1449">
        <v>3.2908950999999999E-2</v>
      </c>
      <c r="K613" s="1451"/>
      <c r="L613" s="1451"/>
      <c r="M613" s="1451">
        <f t="shared" si="67"/>
        <v>3.2908950999999999E-2</v>
      </c>
      <c r="N613" s="1451">
        <f t="shared" si="65"/>
        <v>0</v>
      </c>
      <c r="O613" s="1452"/>
      <c r="P613" s="1383"/>
    </row>
    <row r="614" spans="1:16" ht="15.5" outlineLevel="1" x14ac:dyDescent="0.35">
      <c r="A614" s="1457">
        <f t="shared" ref="A614:E629" si="68">A328</f>
        <v>0</v>
      </c>
      <c r="B614" s="1459" t="str">
        <f t="shared" si="68"/>
        <v>IDC</v>
      </c>
      <c r="C614" s="1455">
        <f t="shared" si="68"/>
        <v>0</v>
      </c>
      <c r="D614" s="1384" t="str">
        <f t="shared" si="68"/>
        <v>-</v>
      </c>
      <c r="E614" s="1450">
        <f t="shared" si="68"/>
        <v>0</v>
      </c>
      <c r="F614" s="1451">
        <f t="shared" si="59"/>
        <v>0</v>
      </c>
      <c r="G614" s="1451">
        <f t="shared" si="60"/>
        <v>0</v>
      </c>
      <c r="H614" s="1451">
        <f t="shared" si="63"/>
        <v>0</v>
      </c>
      <c r="I614" s="1449">
        <v>0</v>
      </c>
      <c r="J614" s="1449">
        <v>0</v>
      </c>
      <c r="K614" s="1451"/>
      <c r="L614" s="1451"/>
      <c r="M614" s="1451">
        <f t="shared" si="67"/>
        <v>0</v>
      </c>
      <c r="N614" s="1451">
        <f t="shared" si="65"/>
        <v>0</v>
      </c>
      <c r="O614" s="1452"/>
      <c r="P614" s="1383"/>
    </row>
    <row r="615" spans="1:16" ht="46.5" outlineLevel="1" x14ac:dyDescent="0.35">
      <c r="A615" s="1457" t="str">
        <f t="shared" si="68"/>
        <v>9.1.3</v>
      </c>
      <c r="B615" s="1459" t="str">
        <f t="shared" si="68"/>
        <v>Renovation/ Refurbishment including internal structural strangthing of  Type-I, Type-II, Type-D, Type- III &amp; Type- E &amp; F quarters at GTPS , Uran.</v>
      </c>
      <c r="C615" s="1455">
        <f t="shared" si="68"/>
        <v>0</v>
      </c>
      <c r="D615" s="1384" t="str">
        <f t="shared" si="68"/>
        <v>-</v>
      </c>
      <c r="E615" s="1450">
        <f t="shared" si="68"/>
        <v>0.88500000000000001</v>
      </c>
      <c r="F615" s="1451">
        <f t="shared" si="59"/>
        <v>0.56362350100000003</v>
      </c>
      <c r="G615" s="1451">
        <f t="shared" si="60"/>
        <v>0.56362350100000003</v>
      </c>
      <c r="H615" s="1451">
        <f t="shared" si="63"/>
        <v>0</v>
      </c>
      <c r="I615" s="1449">
        <v>0.24450097606000001</v>
      </c>
      <c r="J615" s="1449">
        <v>0.24450097606000001</v>
      </c>
      <c r="K615" s="1451"/>
      <c r="L615" s="1451"/>
      <c r="M615" s="1451">
        <f t="shared" si="67"/>
        <v>0.24450097606000001</v>
      </c>
      <c r="N615" s="1451">
        <f t="shared" si="65"/>
        <v>0</v>
      </c>
      <c r="O615" s="1452"/>
      <c r="P615" s="1383"/>
    </row>
    <row r="616" spans="1:16" ht="15.5" outlineLevel="1" x14ac:dyDescent="0.35">
      <c r="A616" s="1457">
        <f t="shared" si="68"/>
        <v>0</v>
      </c>
      <c r="B616" s="1459" t="str">
        <f t="shared" si="68"/>
        <v>IDC</v>
      </c>
      <c r="C616" s="1455">
        <f t="shared" si="68"/>
        <v>0</v>
      </c>
      <c r="D616" s="1384" t="str">
        <f t="shared" si="68"/>
        <v>-</v>
      </c>
      <c r="E616" s="1450">
        <f t="shared" si="68"/>
        <v>0</v>
      </c>
      <c r="F616" s="1451">
        <f t="shared" si="59"/>
        <v>0</v>
      </c>
      <c r="G616" s="1451">
        <f t="shared" si="60"/>
        <v>0</v>
      </c>
      <c r="H616" s="1451">
        <f t="shared" si="63"/>
        <v>0</v>
      </c>
      <c r="I616" s="1449">
        <v>0</v>
      </c>
      <c r="J616" s="1449">
        <v>0</v>
      </c>
      <c r="K616" s="1451"/>
      <c r="L616" s="1451"/>
      <c r="M616" s="1451">
        <f t="shared" si="67"/>
        <v>0</v>
      </c>
      <c r="N616" s="1451">
        <f t="shared" si="65"/>
        <v>0</v>
      </c>
      <c r="O616" s="1452"/>
      <c r="P616" s="1383"/>
    </row>
    <row r="617" spans="1:16" ht="31" outlineLevel="1" x14ac:dyDescent="0.35">
      <c r="A617" s="1457" t="str">
        <f t="shared" si="68"/>
        <v>9.1.4</v>
      </c>
      <c r="B617" s="1459" t="str">
        <f t="shared" si="68"/>
        <v>External face-lifting including structural strengthening to walls and RCC structures of TYPE-I, TYPE-II, &amp; D-TYPE quarters:</v>
      </c>
      <c r="C617" s="1455">
        <f t="shared" si="68"/>
        <v>0</v>
      </c>
      <c r="D617" s="1384" t="str">
        <f t="shared" si="68"/>
        <v>-</v>
      </c>
      <c r="E617" s="1450">
        <f t="shared" si="68"/>
        <v>3.2332000000000001</v>
      </c>
      <c r="F617" s="1451">
        <f t="shared" si="59"/>
        <v>0</v>
      </c>
      <c r="G617" s="1451">
        <f t="shared" si="60"/>
        <v>0</v>
      </c>
      <c r="H617" s="1451">
        <f t="shared" si="63"/>
        <v>0</v>
      </c>
      <c r="I617" s="1449">
        <v>2.8465722370000002</v>
      </c>
      <c r="J617" s="1449">
        <v>2.8465722370000002</v>
      </c>
      <c r="K617" s="1451"/>
      <c r="L617" s="1451"/>
      <c r="M617" s="1451">
        <f t="shared" si="67"/>
        <v>2.8465722370000002</v>
      </c>
      <c r="N617" s="1451">
        <f t="shared" si="65"/>
        <v>0</v>
      </c>
      <c r="O617" s="1452"/>
      <c r="P617" s="1383"/>
    </row>
    <row r="618" spans="1:16" ht="15.5" outlineLevel="1" x14ac:dyDescent="0.35">
      <c r="A618" s="1457">
        <f t="shared" si="68"/>
        <v>9.1999999999999993</v>
      </c>
      <c r="B618" s="1459" t="str">
        <f t="shared" si="68"/>
        <v>Internal colony Road at GTPS, Uran.</v>
      </c>
      <c r="C618" s="1455" t="str">
        <f t="shared" si="68"/>
        <v>MERC/CAPEX/FY 2021-22/MSPGCL /25</v>
      </c>
      <c r="D618" s="1384">
        <f t="shared" si="68"/>
        <v>44609</v>
      </c>
      <c r="E618" s="1450">
        <f t="shared" si="68"/>
        <v>1.0973999999999999</v>
      </c>
      <c r="F618" s="1451">
        <f t="shared" si="59"/>
        <v>1.0382794</v>
      </c>
      <c r="G618" s="1451">
        <f t="shared" si="60"/>
        <v>1.0382794</v>
      </c>
      <c r="H618" s="1451">
        <f t="shared" si="63"/>
        <v>0</v>
      </c>
      <c r="I618" s="1449">
        <v>0</v>
      </c>
      <c r="J618" s="1449" t="s">
        <v>1546</v>
      </c>
      <c r="K618" s="1451"/>
      <c r="L618" s="1451"/>
      <c r="M618" s="1451">
        <f t="shared" si="67"/>
        <v>0</v>
      </c>
      <c r="N618" s="1451">
        <f t="shared" si="65"/>
        <v>0</v>
      </c>
      <c r="O618" s="1452">
        <f t="shared" ref="O618:O631" si="69">MAX(0,IF(M618=0,0,IF(G618+M618&lt;E618,M618,E618-G618)))</f>
        <v>0</v>
      </c>
      <c r="P618" s="1383">
        <f t="shared" ref="P618:P631" si="70">M618-O618</f>
        <v>0</v>
      </c>
    </row>
    <row r="619" spans="1:16" ht="31" outlineLevel="1" x14ac:dyDescent="0.35">
      <c r="A619" s="1457">
        <f t="shared" si="68"/>
        <v>9.3000000000000007</v>
      </c>
      <c r="B619" s="1459" t="str">
        <f t="shared" si="68"/>
        <v>Renovation of sanitary system including Replacing sanitary and storm water drainage pipelines in colony area.</v>
      </c>
      <c r="C619" s="1455" t="str">
        <f t="shared" si="68"/>
        <v>MERC/CAPEX/FY 2021-22/MSPGCL /25</v>
      </c>
      <c r="D619" s="1384">
        <f t="shared" si="68"/>
        <v>44609</v>
      </c>
      <c r="E619" s="1450">
        <f t="shared" si="68"/>
        <v>1.5458000000000001</v>
      </c>
      <c r="F619" s="1451">
        <f t="shared" si="59"/>
        <v>0</v>
      </c>
      <c r="G619" s="1451">
        <f t="shared" si="60"/>
        <v>0</v>
      </c>
      <c r="H619" s="1451">
        <f t="shared" si="63"/>
        <v>0</v>
      </c>
      <c r="I619" s="1449">
        <v>1.5079282650000001</v>
      </c>
      <c r="J619" s="1449">
        <v>1.5079282650000001</v>
      </c>
      <c r="K619" s="1451"/>
      <c r="L619" s="1451"/>
      <c r="M619" s="1451">
        <f t="shared" si="67"/>
        <v>1.5079282650000001</v>
      </c>
      <c r="N619" s="1451">
        <f t="shared" si="65"/>
        <v>0</v>
      </c>
      <c r="O619" s="1452">
        <f t="shared" si="69"/>
        <v>1.5079282650000001</v>
      </c>
      <c r="P619" s="1383">
        <f t="shared" si="70"/>
        <v>0</v>
      </c>
    </row>
    <row r="620" spans="1:16" ht="31" outlineLevel="1" x14ac:dyDescent="0.35">
      <c r="A620" s="1453">
        <f t="shared" si="68"/>
        <v>9.4</v>
      </c>
      <c r="B620" s="1454" t="str">
        <f t="shared" si="68"/>
        <v>Renovations, refurbishment of Recreation Club Building in colony at GTPS Uran</v>
      </c>
      <c r="C620" s="1455" t="str">
        <f t="shared" si="68"/>
        <v>MERC/CAPEX/FY 2021-22/MSPGCL /25</v>
      </c>
      <c r="D620" s="1384">
        <f t="shared" si="68"/>
        <v>44609</v>
      </c>
      <c r="E620" s="1450">
        <f t="shared" si="68"/>
        <v>0</v>
      </c>
      <c r="F620" s="1451">
        <f t="shared" si="59"/>
        <v>0</v>
      </c>
      <c r="G620" s="1451">
        <f t="shared" si="60"/>
        <v>0</v>
      </c>
      <c r="H620" s="1451">
        <f t="shared" si="63"/>
        <v>0</v>
      </c>
      <c r="I620" s="1449">
        <v>0</v>
      </c>
      <c r="J620" s="1449">
        <v>0</v>
      </c>
      <c r="K620" s="1451"/>
      <c r="L620" s="1451"/>
      <c r="M620" s="1451">
        <f t="shared" si="67"/>
        <v>0</v>
      </c>
      <c r="N620" s="1451">
        <f t="shared" si="65"/>
        <v>0</v>
      </c>
      <c r="O620" s="1452">
        <f t="shared" si="69"/>
        <v>0</v>
      </c>
      <c r="P620" s="1383">
        <f t="shared" si="70"/>
        <v>0</v>
      </c>
    </row>
    <row r="621" spans="1:16" ht="31" outlineLevel="1" x14ac:dyDescent="0.35">
      <c r="A621" s="1457">
        <f t="shared" si="68"/>
        <v>9.5</v>
      </c>
      <c r="B621" s="1459" t="str">
        <f t="shared" si="68"/>
        <v>Strengthening to steel structures by epoxy painting within the plant area at GTPS, Uran</v>
      </c>
      <c r="C621" s="1455" t="str">
        <f t="shared" si="68"/>
        <v>MERC/CAPEX/FY 2021-22/MSPGCL /25</v>
      </c>
      <c r="D621" s="1384">
        <f t="shared" si="68"/>
        <v>44609</v>
      </c>
      <c r="E621" s="1450">
        <f t="shared" si="68"/>
        <v>1.5104</v>
      </c>
      <c r="F621" s="1451">
        <f t="shared" si="59"/>
        <v>1.3037510000000001</v>
      </c>
      <c r="G621" s="1451">
        <f t="shared" si="60"/>
        <v>1.3037510000000001</v>
      </c>
      <c r="H621" s="1451">
        <f t="shared" si="63"/>
        <v>0</v>
      </c>
      <c r="I621" s="1449">
        <v>0</v>
      </c>
      <c r="J621" s="1449" t="s">
        <v>1546</v>
      </c>
      <c r="K621" s="1451"/>
      <c r="L621" s="1451"/>
      <c r="M621" s="1451">
        <f t="shared" si="67"/>
        <v>0</v>
      </c>
      <c r="N621" s="1451">
        <f t="shared" si="65"/>
        <v>0</v>
      </c>
      <c r="O621" s="1452">
        <f t="shared" si="69"/>
        <v>0</v>
      </c>
      <c r="P621" s="1383">
        <f t="shared" si="70"/>
        <v>0</v>
      </c>
    </row>
    <row r="622" spans="1:16" ht="46.5" outlineLevel="1" x14ac:dyDescent="0.25">
      <c r="A622" s="1447">
        <f t="shared" si="68"/>
        <v>10</v>
      </c>
      <c r="B622" s="1456" t="str">
        <f t="shared" si="68"/>
        <v>Procurement of Turbine Rotor blades of all 4 stages &amp; Compressor Rotor blades set (along with installation materials) for GT Unit no.7 at GTPS Uran</v>
      </c>
      <c r="C622" s="1447" t="str">
        <f t="shared" si="68"/>
        <v>MERC/CAPEX/FY 2022-23/0162</v>
      </c>
      <c r="D622" s="1448">
        <f t="shared" si="68"/>
        <v>44669</v>
      </c>
      <c r="E622" s="1449">
        <f t="shared" si="68"/>
        <v>36.9</v>
      </c>
      <c r="F622" s="1449">
        <f t="shared" si="59"/>
        <v>0</v>
      </c>
      <c r="G622" s="1449">
        <f t="shared" si="60"/>
        <v>0</v>
      </c>
      <c r="H622" s="1449">
        <f t="shared" si="63"/>
        <v>0</v>
      </c>
      <c r="I622" s="1449">
        <v>0</v>
      </c>
      <c r="J622" s="1449">
        <v>0</v>
      </c>
      <c r="K622" s="1449"/>
      <c r="L622" s="1449"/>
      <c r="M622" s="1449">
        <f t="shared" si="67"/>
        <v>0</v>
      </c>
      <c r="N622" s="1449">
        <f t="shared" si="65"/>
        <v>0</v>
      </c>
      <c r="O622" s="1452">
        <f t="shared" si="69"/>
        <v>0</v>
      </c>
      <c r="P622" s="1383">
        <f t="shared" si="70"/>
        <v>0</v>
      </c>
    </row>
    <row r="623" spans="1:16" ht="46.5" outlineLevel="1" x14ac:dyDescent="0.35">
      <c r="A623" s="1457">
        <f t="shared" si="68"/>
        <v>10.1</v>
      </c>
      <c r="B623" s="1459" t="str">
        <f t="shared" si="68"/>
        <v>Procurement of Turbine Rotor blades of all 4 stages &amp; Compressor Rotor blades set (along with installation materials) for GT Unit no.7 at GTPS Uran</v>
      </c>
      <c r="C623" s="1455" t="str">
        <f t="shared" si="68"/>
        <v>MERC/CAPEX/FY 2022-23/0162</v>
      </c>
      <c r="D623" s="1384">
        <f t="shared" si="68"/>
        <v>44669</v>
      </c>
      <c r="E623" s="1450">
        <f t="shared" si="68"/>
        <v>36.43</v>
      </c>
      <c r="F623" s="1451">
        <f t="shared" si="59"/>
        <v>0</v>
      </c>
      <c r="G623" s="1451">
        <f t="shared" si="60"/>
        <v>0</v>
      </c>
      <c r="H623" s="1451">
        <f t="shared" si="63"/>
        <v>0</v>
      </c>
      <c r="I623" s="1449">
        <v>0</v>
      </c>
      <c r="J623" s="1449">
        <v>0</v>
      </c>
      <c r="K623" s="1451"/>
      <c r="L623" s="1451"/>
      <c r="M623" s="1451">
        <f t="shared" si="67"/>
        <v>0</v>
      </c>
      <c r="N623" s="1451">
        <f t="shared" si="65"/>
        <v>0</v>
      </c>
      <c r="O623" s="1452">
        <f t="shared" si="69"/>
        <v>0</v>
      </c>
      <c r="P623" s="1383">
        <f t="shared" si="70"/>
        <v>0</v>
      </c>
    </row>
    <row r="624" spans="1:16" ht="15.5" outlineLevel="1" x14ac:dyDescent="0.35">
      <c r="A624" s="1457">
        <f t="shared" si="68"/>
        <v>0</v>
      </c>
      <c r="B624" s="1459" t="str">
        <f t="shared" si="68"/>
        <v>IDC</v>
      </c>
      <c r="C624" s="1455" t="str">
        <f t="shared" si="68"/>
        <v>MERC/CAPEX/FY 2022-23/0162</v>
      </c>
      <c r="D624" s="1384">
        <f t="shared" si="68"/>
        <v>44669</v>
      </c>
      <c r="E624" s="1450">
        <f t="shared" si="68"/>
        <v>0.47</v>
      </c>
      <c r="F624" s="1451">
        <f t="shared" si="59"/>
        <v>0</v>
      </c>
      <c r="G624" s="1451">
        <f t="shared" si="60"/>
        <v>0</v>
      </c>
      <c r="H624" s="1451">
        <f t="shared" si="63"/>
        <v>0</v>
      </c>
      <c r="I624" s="1449">
        <v>0</v>
      </c>
      <c r="J624" s="1449">
        <v>0</v>
      </c>
      <c r="K624" s="1451"/>
      <c r="L624" s="1451"/>
      <c r="M624" s="1451">
        <f t="shared" si="67"/>
        <v>0</v>
      </c>
      <c r="N624" s="1451">
        <f t="shared" si="65"/>
        <v>0</v>
      </c>
      <c r="O624" s="1452">
        <f t="shared" si="69"/>
        <v>0</v>
      </c>
      <c r="P624" s="1383">
        <f t="shared" si="70"/>
        <v>0</v>
      </c>
    </row>
    <row r="625" spans="1:16" ht="31" outlineLevel="1" x14ac:dyDescent="0.25">
      <c r="A625" s="1447" t="str">
        <f t="shared" si="68"/>
        <v>HO
DPR 8</v>
      </c>
      <c r="B625" s="1456" t="str">
        <f t="shared" si="68"/>
        <v>Replacement of Fire Tenders at Various Power Stations of Mahagenco</v>
      </c>
      <c r="C625" s="1447" t="str">
        <f t="shared" si="68"/>
        <v>MERC/CAPEX/20172018/4653</v>
      </c>
      <c r="D625" s="1448">
        <f t="shared" si="68"/>
        <v>43052</v>
      </c>
      <c r="E625" s="1449">
        <f t="shared" si="68"/>
        <v>2.5</v>
      </c>
      <c r="F625" s="1449">
        <f t="shared" si="59"/>
        <v>0</v>
      </c>
      <c r="G625" s="1449">
        <f t="shared" si="60"/>
        <v>0</v>
      </c>
      <c r="H625" s="1449">
        <f t="shared" si="63"/>
        <v>0</v>
      </c>
      <c r="I625" s="1449">
        <v>0</v>
      </c>
      <c r="J625" s="1449">
        <v>0</v>
      </c>
      <c r="K625" s="1449"/>
      <c r="L625" s="1449"/>
      <c r="M625" s="1449">
        <f t="shared" si="67"/>
        <v>0</v>
      </c>
      <c r="N625" s="1449">
        <f t="shared" si="65"/>
        <v>0</v>
      </c>
      <c r="O625" s="1452">
        <f t="shared" si="69"/>
        <v>0</v>
      </c>
      <c r="P625" s="1383">
        <f t="shared" si="70"/>
        <v>0</v>
      </c>
    </row>
    <row r="626" spans="1:16" ht="31" outlineLevel="1" x14ac:dyDescent="0.35">
      <c r="A626" s="1457" t="str">
        <f t="shared" si="68"/>
        <v>HO
DPR 8.2</v>
      </c>
      <c r="B626" s="1459" t="str">
        <f t="shared" si="68"/>
        <v>Normal Multipurpose Fire Tender</v>
      </c>
      <c r="C626" s="1455" t="str">
        <f t="shared" si="68"/>
        <v>MERC/CAPEX/20172018/4653</v>
      </c>
      <c r="D626" s="1384">
        <f t="shared" si="68"/>
        <v>43052</v>
      </c>
      <c r="E626" s="1450">
        <f t="shared" si="68"/>
        <v>2.5</v>
      </c>
      <c r="F626" s="1451">
        <f t="shared" si="59"/>
        <v>2.1846524</v>
      </c>
      <c r="G626" s="1451">
        <f t="shared" si="60"/>
        <v>2.1846524</v>
      </c>
      <c r="H626" s="1451">
        <f t="shared" si="63"/>
        <v>0</v>
      </c>
      <c r="I626" s="1449">
        <v>0</v>
      </c>
      <c r="J626" s="1449" t="s">
        <v>1546</v>
      </c>
      <c r="K626" s="1451"/>
      <c r="L626" s="1451"/>
      <c r="M626" s="1451">
        <f t="shared" si="67"/>
        <v>0</v>
      </c>
      <c r="N626" s="1451">
        <f t="shared" si="65"/>
        <v>0</v>
      </c>
      <c r="O626" s="1452">
        <f t="shared" si="69"/>
        <v>0</v>
      </c>
      <c r="P626" s="1383">
        <f t="shared" si="70"/>
        <v>0</v>
      </c>
    </row>
    <row r="627" spans="1:16" ht="15.5" outlineLevel="1" x14ac:dyDescent="0.25">
      <c r="A627" s="1457">
        <f t="shared" si="68"/>
        <v>0</v>
      </c>
      <c r="B627" s="1460" t="str">
        <f t="shared" si="68"/>
        <v>IDC</v>
      </c>
      <c r="C627" s="1455" t="str">
        <f t="shared" si="68"/>
        <v>MERC/CAPEX/20172018/4653</v>
      </c>
      <c r="D627" s="1384">
        <f t="shared" si="68"/>
        <v>43052</v>
      </c>
      <c r="E627" s="1450">
        <f t="shared" si="68"/>
        <v>0</v>
      </c>
      <c r="F627" s="1451">
        <f t="shared" si="59"/>
        <v>4.2562000000000003E-2</v>
      </c>
      <c r="G627" s="1451">
        <f t="shared" si="60"/>
        <v>4.2562000000000003E-2</v>
      </c>
      <c r="H627" s="1451">
        <f t="shared" si="63"/>
        <v>0</v>
      </c>
      <c r="I627" s="1449">
        <v>0</v>
      </c>
      <c r="J627" s="1449" t="s">
        <v>1546</v>
      </c>
      <c r="K627" s="1451"/>
      <c r="L627" s="1451"/>
      <c r="M627" s="1451">
        <f t="shared" si="67"/>
        <v>0</v>
      </c>
      <c r="N627" s="1451">
        <f t="shared" si="65"/>
        <v>0</v>
      </c>
      <c r="O627" s="1452">
        <f t="shared" si="69"/>
        <v>0</v>
      </c>
      <c r="P627" s="1383">
        <f t="shared" si="70"/>
        <v>0</v>
      </c>
    </row>
    <row r="628" spans="1:16" ht="31" outlineLevel="1" x14ac:dyDescent="0.25">
      <c r="A628" s="1447" t="str">
        <f t="shared" si="68"/>
        <v>HO
DPR-10</v>
      </c>
      <c r="B628" s="1456" t="str">
        <f t="shared" si="68"/>
        <v>Implementation of IB recommendations- Civil works at various TPS of Mahagenco</v>
      </c>
      <c r="C628" s="1447" t="str">
        <f t="shared" si="68"/>
        <v>MERC/CAPEX/20172018/0177</v>
      </c>
      <c r="D628" s="1448">
        <f t="shared" si="68"/>
        <v>43137</v>
      </c>
      <c r="E628" s="1449">
        <f t="shared" si="68"/>
        <v>0.94399999999999995</v>
      </c>
      <c r="F628" s="1449">
        <f t="shared" si="59"/>
        <v>0</v>
      </c>
      <c r="G628" s="1449">
        <f t="shared" si="60"/>
        <v>0</v>
      </c>
      <c r="H628" s="1449">
        <f t="shared" si="63"/>
        <v>0</v>
      </c>
      <c r="I628" s="1449">
        <v>0</v>
      </c>
      <c r="J628" s="1449">
        <v>0</v>
      </c>
      <c r="K628" s="1449"/>
      <c r="L628" s="1449"/>
      <c r="M628" s="1449">
        <f t="shared" si="67"/>
        <v>0</v>
      </c>
      <c r="N628" s="1449">
        <f t="shared" si="65"/>
        <v>0</v>
      </c>
      <c r="O628" s="1452">
        <f t="shared" si="69"/>
        <v>0</v>
      </c>
      <c r="P628" s="1383">
        <f t="shared" si="70"/>
        <v>0</v>
      </c>
    </row>
    <row r="629" spans="1:16" ht="46.5" outlineLevel="1" x14ac:dyDescent="0.35">
      <c r="A629" s="1457" t="str">
        <f t="shared" si="68"/>
        <v>HO
DPR 10.1</v>
      </c>
      <c r="B629" s="1459" t="str">
        <f t="shared" si="68"/>
        <v>GTPS Uran</v>
      </c>
      <c r="C629" s="1455" t="str">
        <f t="shared" si="68"/>
        <v>MERC/CAPEX/20172018/0177</v>
      </c>
      <c r="D629" s="1384">
        <f t="shared" si="68"/>
        <v>43137</v>
      </c>
      <c r="E629" s="1450">
        <f t="shared" si="68"/>
        <v>0.94399999999999995</v>
      </c>
      <c r="F629" s="1451">
        <f t="shared" si="59"/>
        <v>0</v>
      </c>
      <c r="G629" s="1451">
        <f t="shared" si="60"/>
        <v>0</v>
      </c>
      <c r="H629" s="1451">
        <f t="shared" si="63"/>
        <v>0</v>
      </c>
      <c r="I629" s="1449">
        <v>0</v>
      </c>
      <c r="J629" s="1449">
        <v>0</v>
      </c>
      <c r="K629" s="1451"/>
      <c r="L629" s="1451"/>
      <c r="M629" s="1451">
        <f t="shared" si="67"/>
        <v>0</v>
      </c>
      <c r="N629" s="1451">
        <f t="shared" si="65"/>
        <v>0</v>
      </c>
      <c r="O629" s="1452">
        <f t="shared" si="69"/>
        <v>0</v>
      </c>
      <c r="P629" s="1383">
        <f t="shared" si="70"/>
        <v>0</v>
      </c>
    </row>
    <row r="630" spans="1:16" ht="15.5" outlineLevel="1" x14ac:dyDescent="0.35">
      <c r="A630" s="1457">
        <f t="shared" ref="A630:E645" si="71">A344</f>
        <v>0</v>
      </c>
      <c r="B630" s="1459" t="str">
        <f t="shared" si="71"/>
        <v>IDC</v>
      </c>
      <c r="C630" s="1455" t="str">
        <f t="shared" si="71"/>
        <v>MERC/CAPEX/20172018/0177</v>
      </c>
      <c r="D630" s="1384">
        <f t="shared" si="71"/>
        <v>43137</v>
      </c>
      <c r="E630" s="1450">
        <f t="shared" si="71"/>
        <v>0</v>
      </c>
      <c r="F630" s="1451">
        <f t="shared" si="59"/>
        <v>0</v>
      </c>
      <c r="G630" s="1451">
        <f t="shared" si="60"/>
        <v>0</v>
      </c>
      <c r="H630" s="1451">
        <f t="shared" si="63"/>
        <v>0</v>
      </c>
      <c r="I630" s="1449">
        <v>0</v>
      </c>
      <c r="J630" s="1449">
        <v>0</v>
      </c>
      <c r="K630" s="1451"/>
      <c r="L630" s="1451"/>
      <c r="M630" s="1451">
        <f t="shared" si="67"/>
        <v>0</v>
      </c>
      <c r="N630" s="1451">
        <f t="shared" si="65"/>
        <v>0</v>
      </c>
      <c r="O630" s="1452">
        <f t="shared" si="69"/>
        <v>0</v>
      </c>
      <c r="P630" s="1383">
        <f t="shared" si="70"/>
        <v>0</v>
      </c>
    </row>
    <row r="631" spans="1:16" ht="31" outlineLevel="1" x14ac:dyDescent="0.25">
      <c r="A631" s="1289" t="str">
        <f t="shared" si="71"/>
        <v>HO
DPR 11</v>
      </c>
      <c r="B631" s="1352" t="str">
        <f t="shared" si="71"/>
        <v>Construction of new Administrative Building for Mahagenco at Vidyut Bhawan, Katol Road, Nagpur</v>
      </c>
      <c r="C631" s="1447" t="str">
        <f t="shared" si="71"/>
        <v>MERC/CAPEX/2021-2022/MSPGCL/063</v>
      </c>
      <c r="D631" s="1448">
        <f t="shared" si="71"/>
        <v>44604</v>
      </c>
      <c r="E631" s="1449">
        <f t="shared" si="71"/>
        <v>57</v>
      </c>
      <c r="F631" s="1449">
        <f t="shared" si="59"/>
        <v>0</v>
      </c>
      <c r="G631" s="1449">
        <f t="shared" si="60"/>
        <v>0</v>
      </c>
      <c r="H631" s="1449">
        <f t="shared" si="63"/>
        <v>0</v>
      </c>
      <c r="I631" s="1449">
        <v>0</v>
      </c>
      <c r="J631" s="1449">
        <v>0</v>
      </c>
      <c r="K631" s="1449"/>
      <c r="L631" s="1449"/>
      <c r="M631" s="1449">
        <f t="shared" si="67"/>
        <v>0</v>
      </c>
      <c r="N631" s="1449">
        <f t="shared" si="65"/>
        <v>0</v>
      </c>
      <c r="O631" s="1452">
        <f t="shared" si="69"/>
        <v>0</v>
      </c>
      <c r="P631" s="1383">
        <f t="shared" si="70"/>
        <v>0</v>
      </c>
    </row>
    <row r="632" spans="1:16" ht="46.5" outlineLevel="1" x14ac:dyDescent="0.25">
      <c r="A632" s="1293" t="str">
        <f t="shared" si="71"/>
        <v>HO
DPR 11.1</v>
      </c>
      <c r="B632" s="1355" t="str">
        <f t="shared" si="71"/>
        <v>Construction of new Administrative Building for Mahagenco at Vidyut Bhawan, Katol Road, Nagpur</v>
      </c>
      <c r="C632" s="1455" t="str">
        <f t="shared" si="71"/>
        <v>MERC/CAPEX/2021-2022/MSPGCL/063</v>
      </c>
      <c r="D632" s="1384">
        <f t="shared" si="71"/>
        <v>44604</v>
      </c>
      <c r="E632" s="1450">
        <f t="shared" si="71"/>
        <v>54.24</v>
      </c>
      <c r="F632" s="1451">
        <f t="shared" si="59"/>
        <v>0</v>
      </c>
      <c r="G632" s="1451">
        <f t="shared" si="60"/>
        <v>0</v>
      </c>
      <c r="H632" s="1451">
        <f t="shared" si="63"/>
        <v>0</v>
      </c>
      <c r="I632" s="1449">
        <v>0</v>
      </c>
      <c r="J632" s="1449">
        <v>0</v>
      </c>
      <c r="K632" s="1451"/>
      <c r="L632" s="1451"/>
      <c r="M632" s="1451">
        <f t="shared" ref="M632:M695" si="72">SUM(J632:L632)</f>
        <v>0</v>
      </c>
      <c r="N632" s="1451">
        <f t="shared" si="65"/>
        <v>0</v>
      </c>
      <c r="O632" s="1452"/>
      <c r="P632" s="1383"/>
    </row>
    <row r="633" spans="1:16" ht="15.5" outlineLevel="1" x14ac:dyDescent="0.25">
      <c r="A633" s="1385">
        <f t="shared" si="71"/>
        <v>0</v>
      </c>
      <c r="B633" s="1355" t="str">
        <f t="shared" si="71"/>
        <v>IDC</v>
      </c>
      <c r="C633" s="1455" t="str">
        <f t="shared" si="71"/>
        <v>MERC/CAPEX/2021-2022/MSPGCL/063</v>
      </c>
      <c r="D633" s="1384">
        <f t="shared" si="71"/>
        <v>44604</v>
      </c>
      <c r="E633" s="1450">
        <f t="shared" si="71"/>
        <v>2.76</v>
      </c>
      <c r="F633" s="1451">
        <f t="shared" si="59"/>
        <v>0</v>
      </c>
      <c r="G633" s="1451">
        <f t="shared" si="60"/>
        <v>0</v>
      </c>
      <c r="H633" s="1451">
        <f t="shared" si="63"/>
        <v>0</v>
      </c>
      <c r="I633" s="1449">
        <v>0</v>
      </c>
      <c r="J633" s="1449">
        <v>0</v>
      </c>
      <c r="K633" s="1451"/>
      <c r="L633" s="1451"/>
      <c r="M633" s="1451">
        <f t="shared" si="72"/>
        <v>0</v>
      </c>
      <c r="N633" s="1451">
        <f t="shared" si="65"/>
        <v>0</v>
      </c>
      <c r="O633" s="1452"/>
      <c r="P633" s="1383"/>
    </row>
    <row r="634" spans="1:16" ht="31" outlineLevel="1" x14ac:dyDescent="0.25">
      <c r="A634" s="1289" t="str">
        <f t="shared" si="71"/>
        <v>HO
DPR 12</v>
      </c>
      <c r="B634" s="1352" t="str">
        <f t="shared" si="71"/>
        <v>Centralized Monitoring Solution</v>
      </c>
      <c r="C634" s="1447" t="str">
        <f t="shared" si="71"/>
        <v>MERC/CAPEX/MSPGCL/2023-24/0576</v>
      </c>
      <c r="D634" s="1448">
        <f t="shared" si="71"/>
        <v>45232</v>
      </c>
      <c r="E634" s="1449">
        <f t="shared" si="71"/>
        <v>69.308999999999997</v>
      </c>
      <c r="F634" s="1449">
        <f t="shared" si="59"/>
        <v>0</v>
      </c>
      <c r="G634" s="1449">
        <f t="shared" si="60"/>
        <v>0</v>
      </c>
      <c r="H634" s="1449">
        <f t="shared" si="63"/>
        <v>0</v>
      </c>
      <c r="I634" s="1449">
        <v>0</v>
      </c>
      <c r="J634" s="1449">
        <v>0</v>
      </c>
      <c r="K634" s="1449"/>
      <c r="L634" s="1449"/>
      <c r="M634" s="1449">
        <f t="shared" si="72"/>
        <v>0</v>
      </c>
      <c r="N634" s="1449">
        <f t="shared" si="65"/>
        <v>0</v>
      </c>
      <c r="O634" s="1452"/>
      <c r="P634" s="1383"/>
    </row>
    <row r="635" spans="1:16" ht="46.5" outlineLevel="1" x14ac:dyDescent="0.25">
      <c r="A635" s="1293" t="str">
        <f t="shared" si="71"/>
        <v>HO
DPR 12.1</v>
      </c>
      <c r="B635" s="1355" t="str">
        <f t="shared" si="71"/>
        <v>Centralized Monitoring Solution</v>
      </c>
      <c r="C635" s="1455" t="str">
        <f t="shared" si="71"/>
        <v>MERC/CAPEX/MSPGCL/2023-24/0576</v>
      </c>
      <c r="D635" s="1384">
        <f t="shared" si="71"/>
        <v>45232</v>
      </c>
      <c r="E635" s="1450">
        <f t="shared" si="71"/>
        <v>66.009</v>
      </c>
      <c r="F635" s="1451">
        <f t="shared" si="59"/>
        <v>0</v>
      </c>
      <c r="G635" s="1451">
        <f t="shared" si="60"/>
        <v>0</v>
      </c>
      <c r="H635" s="1451">
        <f t="shared" si="63"/>
        <v>0</v>
      </c>
      <c r="I635" s="1449">
        <v>0</v>
      </c>
      <c r="J635" s="1449">
        <v>3.8</v>
      </c>
      <c r="K635" s="1451"/>
      <c r="L635" s="1451"/>
      <c r="M635" s="1451">
        <f t="shared" si="72"/>
        <v>3.8</v>
      </c>
      <c r="N635" s="1451">
        <f t="shared" si="65"/>
        <v>-3.8</v>
      </c>
      <c r="O635" s="1452"/>
      <c r="P635" s="1383"/>
    </row>
    <row r="636" spans="1:16" ht="15.5" outlineLevel="1" x14ac:dyDescent="0.25">
      <c r="A636" s="1385">
        <f t="shared" si="71"/>
        <v>0</v>
      </c>
      <c r="B636" s="1355" t="str">
        <f t="shared" si="71"/>
        <v>IDC</v>
      </c>
      <c r="C636" s="1455" t="str">
        <f t="shared" si="71"/>
        <v>MERC/CAPEX/MSPGCL/2023-24/0576</v>
      </c>
      <c r="D636" s="1384">
        <f t="shared" si="71"/>
        <v>45232</v>
      </c>
      <c r="E636" s="1450">
        <f t="shared" si="71"/>
        <v>3.3</v>
      </c>
      <c r="F636" s="1451">
        <f t="shared" si="59"/>
        <v>0</v>
      </c>
      <c r="G636" s="1451">
        <f t="shared" si="60"/>
        <v>0</v>
      </c>
      <c r="H636" s="1451">
        <f t="shared" si="63"/>
        <v>0</v>
      </c>
      <c r="I636" s="1449">
        <v>0</v>
      </c>
      <c r="J636" s="1449">
        <v>0</v>
      </c>
      <c r="K636" s="1451"/>
      <c r="L636" s="1451"/>
      <c r="M636" s="1451">
        <f t="shared" si="72"/>
        <v>0</v>
      </c>
      <c r="N636" s="1451">
        <f t="shared" si="65"/>
        <v>0</v>
      </c>
      <c r="O636" s="1452"/>
      <c r="P636" s="1383"/>
    </row>
    <row r="637" spans="1:16" ht="15.5" outlineLevel="1" x14ac:dyDescent="0.25">
      <c r="A637" s="1349">
        <f t="shared" si="71"/>
        <v>0</v>
      </c>
      <c r="B637" s="1326" t="str">
        <f t="shared" si="71"/>
        <v>(ii) Yet to be submitted to MERC</v>
      </c>
      <c r="C637" s="1455">
        <f t="shared" si="71"/>
        <v>0</v>
      </c>
      <c r="D637" s="1384" t="str">
        <f t="shared" si="71"/>
        <v>-</v>
      </c>
      <c r="E637" s="1450">
        <f t="shared" si="71"/>
        <v>0</v>
      </c>
      <c r="F637" s="1451">
        <f t="shared" si="59"/>
        <v>0</v>
      </c>
      <c r="G637" s="1451">
        <f t="shared" si="60"/>
        <v>0</v>
      </c>
      <c r="H637" s="1451">
        <f t="shared" si="63"/>
        <v>0</v>
      </c>
      <c r="I637" s="1449">
        <v>0</v>
      </c>
      <c r="J637" s="1449">
        <v>0</v>
      </c>
      <c r="K637" s="1451"/>
      <c r="L637" s="1451"/>
      <c r="M637" s="1451">
        <f t="shared" si="72"/>
        <v>0</v>
      </c>
      <c r="N637" s="1451">
        <f t="shared" si="65"/>
        <v>0</v>
      </c>
      <c r="O637" s="1452"/>
      <c r="P637" s="1383"/>
    </row>
    <row r="638" spans="1:16" ht="31" outlineLevel="1" x14ac:dyDescent="0.25">
      <c r="A638" s="1351">
        <f t="shared" si="71"/>
        <v>1</v>
      </c>
      <c r="B638" s="1352" t="str">
        <f t="shared" si="71"/>
        <v xml:space="preserve">Procurement of GT blades  &amp; other essential GT Hot gas components </v>
      </c>
      <c r="C638" s="1455">
        <f t="shared" si="71"/>
        <v>0</v>
      </c>
      <c r="D638" s="1384" t="str">
        <f t="shared" si="71"/>
        <v>-</v>
      </c>
      <c r="E638" s="1450">
        <f t="shared" si="71"/>
        <v>0</v>
      </c>
      <c r="F638" s="1451">
        <f t="shared" si="59"/>
        <v>0</v>
      </c>
      <c r="G638" s="1451">
        <f t="shared" si="60"/>
        <v>0</v>
      </c>
      <c r="H638" s="1451">
        <f t="shared" si="63"/>
        <v>0</v>
      </c>
      <c r="I638" s="1449">
        <v>0</v>
      </c>
      <c r="J638" s="1449">
        <v>0</v>
      </c>
      <c r="K638" s="1451"/>
      <c r="L638" s="1451"/>
      <c r="M638" s="1451">
        <f t="shared" si="72"/>
        <v>0</v>
      </c>
      <c r="N638" s="1451">
        <f t="shared" si="65"/>
        <v>0</v>
      </c>
      <c r="O638" s="1452"/>
      <c r="P638" s="1383"/>
    </row>
    <row r="639" spans="1:16" ht="15.5" outlineLevel="1" x14ac:dyDescent="0.25">
      <c r="A639" s="1351">
        <f t="shared" si="71"/>
        <v>0</v>
      </c>
      <c r="B639" s="1355" t="str">
        <f t="shared" si="71"/>
        <v>1) Procurement of GT Stator blades of stages 1&amp;2</v>
      </c>
      <c r="C639" s="1455">
        <f t="shared" si="71"/>
        <v>0</v>
      </c>
      <c r="D639" s="1384" t="str">
        <f t="shared" si="71"/>
        <v>-</v>
      </c>
      <c r="E639" s="1450">
        <f t="shared" si="71"/>
        <v>0</v>
      </c>
      <c r="F639" s="1451">
        <f t="shared" si="59"/>
        <v>0</v>
      </c>
      <c r="G639" s="1451">
        <f t="shared" si="60"/>
        <v>0</v>
      </c>
      <c r="H639" s="1451">
        <f t="shared" si="63"/>
        <v>0</v>
      </c>
      <c r="I639" s="1449">
        <v>0</v>
      </c>
      <c r="J639" s="1449">
        <v>0</v>
      </c>
      <c r="K639" s="1451"/>
      <c r="L639" s="1451"/>
      <c r="M639" s="1451">
        <f t="shared" si="72"/>
        <v>0</v>
      </c>
      <c r="N639" s="1451">
        <f t="shared" si="65"/>
        <v>0</v>
      </c>
      <c r="O639" s="1452"/>
      <c r="P639" s="1383"/>
    </row>
    <row r="640" spans="1:16" ht="15.5" outlineLevel="1" x14ac:dyDescent="0.25">
      <c r="A640" s="1351">
        <f t="shared" si="71"/>
        <v>0</v>
      </c>
      <c r="B640" s="1355" t="str">
        <f t="shared" si="71"/>
        <v>2) Procurement of Bricks / Tiles &amp; tile holders for GT</v>
      </c>
      <c r="C640" s="1455">
        <f t="shared" si="71"/>
        <v>0</v>
      </c>
      <c r="D640" s="1384" t="str">
        <f t="shared" si="71"/>
        <v>-</v>
      </c>
      <c r="E640" s="1450">
        <f t="shared" si="71"/>
        <v>0</v>
      </c>
      <c r="F640" s="1451">
        <f t="shared" si="59"/>
        <v>0</v>
      </c>
      <c r="G640" s="1451">
        <f t="shared" si="60"/>
        <v>0</v>
      </c>
      <c r="H640" s="1451">
        <f t="shared" si="63"/>
        <v>0</v>
      </c>
      <c r="I640" s="1449">
        <v>0</v>
      </c>
      <c r="J640" s="1449">
        <v>0</v>
      </c>
      <c r="K640" s="1451"/>
      <c r="L640" s="1451"/>
      <c r="M640" s="1451">
        <f t="shared" si="72"/>
        <v>0</v>
      </c>
      <c r="N640" s="1451">
        <f t="shared" si="65"/>
        <v>0</v>
      </c>
      <c r="O640" s="1452"/>
      <c r="P640" s="1383"/>
    </row>
    <row r="641" spans="1:16" ht="15.5" outlineLevel="1" x14ac:dyDescent="0.25">
      <c r="A641" s="1351">
        <f t="shared" si="71"/>
        <v>0</v>
      </c>
      <c r="B641" s="1355" t="str">
        <f t="shared" si="71"/>
        <v>3) Procurement of mixing chambers (02 Nos)</v>
      </c>
      <c r="C641" s="1455">
        <f t="shared" si="71"/>
        <v>0</v>
      </c>
      <c r="D641" s="1384" t="str">
        <f t="shared" si="71"/>
        <v>-</v>
      </c>
      <c r="E641" s="1450">
        <f t="shared" si="71"/>
        <v>0</v>
      </c>
      <c r="F641" s="1451">
        <f t="shared" si="59"/>
        <v>0</v>
      </c>
      <c r="G641" s="1451">
        <f t="shared" si="60"/>
        <v>0</v>
      </c>
      <c r="H641" s="1451">
        <f t="shared" si="63"/>
        <v>0</v>
      </c>
      <c r="I641" s="1449">
        <v>0</v>
      </c>
      <c r="J641" s="1449">
        <v>0</v>
      </c>
      <c r="K641" s="1451"/>
      <c r="L641" s="1451"/>
      <c r="M641" s="1451">
        <f t="shared" si="72"/>
        <v>0</v>
      </c>
      <c r="N641" s="1451">
        <f t="shared" si="65"/>
        <v>0</v>
      </c>
      <c r="O641" s="1452"/>
      <c r="P641" s="1383"/>
    </row>
    <row r="642" spans="1:16" ht="15.5" outlineLevel="1" x14ac:dyDescent="0.25">
      <c r="A642" s="1351">
        <f t="shared" si="71"/>
        <v>0</v>
      </c>
      <c r="B642" s="1355" t="str">
        <f t="shared" si="71"/>
        <v>14) Procurement of stage2 rotor blades</v>
      </c>
      <c r="C642" s="1455">
        <f t="shared" si="71"/>
        <v>0</v>
      </c>
      <c r="D642" s="1384" t="str">
        <f t="shared" si="71"/>
        <v>-</v>
      </c>
      <c r="E642" s="1450">
        <f t="shared" si="71"/>
        <v>0</v>
      </c>
      <c r="F642" s="1451">
        <f t="shared" si="59"/>
        <v>0</v>
      </c>
      <c r="G642" s="1451">
        <f t="shared" si="60"/>
        <v>0</v>
      </c>
      <c r="H642" s="1451">
        <f t="shared" si="63"/>
        <v>0</v>
      </c>
      <c r="I642" s="1449">
        <v>0</v>
      </c>
      <c r="J642" s="1449">
        <v>0</v>
      </c>
      <c r="K642" s="1451"/>
      <c r="L642" s="1451"/>
      <c r="M642" s="1451">
        <f t="shared" si="72"/>
        <v>0</v>
      </c>
      <c r="N642" s="1451">
        <f t="shared" si="65"/>
        <v>0</v>
      </c>
      <c r="O642" s="1452"/>
      <c r="P642" s="1383"/>
    </row>
    <row r="643" spans="1:16" ht="15.5" outlineLevel="1" x14ac:dyDescent="0.25">
      <c r="A643" s="1351">
        <f t="shared" si="71"/>
        <v>2</v>
      </c>
      <c r="B643" s="1352" t="str">
        <f t="shared" si="71"/>
        <v>Procurement of all 16 stage Compressor Diaphragms</v>
      </c>
      <c r="C643" s="1455">
        <f t="shared" si="71"/>
        <v>0</v>
      </c>
      <c r="D643" s="1384" t="str">
        <f t="shared" si="71"/>
        <v>-</v>
      </c>
      <c r="E643" s="1450">
        <f t="shared" si="71"/>
        <v>0</v>
      </c>
      <c r="F643" s="1451">
        <f t="shared" si="59"/>
        <v>0</v>
      </c>
      <c r="G643" s="1451">
        <f t="shared" si="60"/>
        <v>0</v>
      </c>
      <c r="H643" s="1451">
        <f t="shared" si="63"/>
        <v>0</v>
      </c>
      <c r="I643" s="1449">
        <v>0</v>
      </c>
      <c r="J643" s="1449">
        <v>0</v>
      </c>
      <c r="K643" s="1451"/>
      <c r="L643" s="1451"/>
      <c r="M643" s="1451">
        <f t="shared" si="72"/>
        <v>0</v>
      </c>
      <c r="N643" s="1451">
        <f t="shared" si="65"/>
        <v>0</v>
      </c>
      <c r="O643" s="1452"/>
      <c r="P643" s="1383"/>
    </row>
    <row r="644" spans="1:16" ht="15.5" outlineLevel="1" x14ac:dyDescent="0.25">
      <c r="A644" s="1351">
        <f t="shared" si="71"/>
        <v>3</v>
      </c>
      <c r="B644" s="1352" t="str">
        <f t="shared" si="71"/>
        <v>Procurement of insurance spares for GT units</v>
      </c>
      <c r="C644" s="1455">
        <f t="shared" si="71"/>
        <v>0</v>
      </c>
      <c r="D644" s="1384" t="str">
        <f t="shared" si="71"/>
        <v>-</v>
      </c>
      <c r="E644" s="1450">
        <f t="shared" si="71"/>
        <v>0</v>
      </c>
      <c r="F644" s="1451">
        <f t="shared" si="59"/>
        <v>0</v>
      </c>
      <c r="G644" s="1451">
        <f t="shared" si="60"/>
        <v>0</v>
      </c>
      <c r="H644" s="1451">
        <f t="shared" si="63"/>
        <v>0</v>
      </c>
      <c r="I644" s="1449">
        <v>0</v>
      </c>
      <c r="J644" s="1449">
        <v>0</v>
      </c>
      <c r="K644" s="1451"/>
      <c r="L644" s="1451"/>
      <c r="M644" s="1451">
        <f t="shared" si="72"/>
        <v>0</v>
      </c>
      <c r="N644" s="1451">
        <f t="shared" si="65"/>
        <v>0</v>
      </c>
      <c r="O644" s="1452"/>
      <c r="P644" s="1383"/>
    </row>
    <row r="645" spans="1:16" ht="15.5" outlineLevel="1" x14ac:dyDescent="0.25">
      <c r="A645" s="1351">
        <f t="shared" si="71"/>
        <v>0</v>
      </c>
      <c r="B645" s="1355" t="str">
        <f t="shared" si="71"/>
        <v xml:space="preserve">1) Procurement of Inconel plates </v>
      </c>
      <c r="C645" s="1455">
        <f t="shared" si="71"/>
        <v>0</v>
      </c>
      <c r="D645" s="1384" t="str">
        <f t="shared" si="71"/>
        <v>-</v>
      </c>
      <c r="E645" s="1450">
        <f t="shared" si="71"/>
        <v>0</v>
      </c>
      <c r="F645" s="1451">
        <f t="shared" si="59"/>
        <v>0</v>
      </c>
      <c r="G645" s="1451">
        <f t="shared" si="60"/>
        <v>0</v>
      </c>
      <c r="H645" s="1451">
        <f t="shared" si="63"/>
        <v>0</v>
      </c>
      <c r="I645" s="1449">
        <v>0</v>
      </c>
      <c r="J645" s="1449">
        <v>0</v>
      </c>
      <c r="K645" s="1451"/>
      <c r="L645" s="1451"/>
      <c r="M645" s="1451">
        <f t="shared" si="72"/>
        <v>0</v>
      </c>
      <c r="N645" s="1451">
        <f t="shared" si="65"/>
        <v>0</v>
      </c>
      <c r="O645" s="1452"/>
      <c r="P645" s="1383"/>
    </row>
    <row r="646" spans="1:16" ht="15.5" outlineLevel="1" x14ac:dyDescent="0.25">
      <c r="A646" s="1351">
        <f t="shared" ref="A646:E661" si="73">A360</f>
        <v>0</v>
      </c>
      <c r="B646" s="1355" t="str">
        <f t="shared" si="73"/>
        <v>2) Procurement of Inner casing washers</v>
      </c>
      <c r="C646" s="1455">
        <f t="shared" si="73"/>
        <v>0</v>
      </c>
      <c r="D646" s="1384" t="str">
        <f t="shared" si="73"/>
        <v>-</v>
      </c>
      <c r="E646" s="1450">
        <f t="shared" si="73"/>
        <v>0</v>
      </c>
      <c r="F646" s="1451">
        <f t="shared" ref="F646:F709" si="74">F360+I360</f>
        <v>0</v>
      </c>
      <c r="G646" s="1451">
        <f t="shared" ref="G646:G709" si="75">G360+M360</f>
        <v>0</v>
      </c>
      <c r="H646" s="1451">
        <f t="shared" si="63"/>
        <v>0</v>
      </c>
      <c r="I646" s="1449">
        <v>0</v>
      </c>
      <c r="J646" s="1449">
        <v>0</v>
      </c>
      <c r="K646" s="1451"/>
      <c r="L646" s="1451"/>
      <c r="M646" s="1451">
        <f t="shared" si="72"/>
        <v>0</v>
      </c>
      <c r="N646" s="1451">
        <f t="shared" si="65"/>
        <v>0</v>
      </c>
      <c r="O646" s="1452"/>
      <c r="P646" s="1383"/>
    </row>
    <row r="647" spans="1:16" ht="15.5" outlineLevel="1" x14ac:dyDescent="0.25">
      <c r="A647" s="1351">
        <f t="shared" si="73"/>
        <v>0</v>
      </c>
      <c r="B647" s="1355" t="str">
        <f t="shared" si="73"/>
        <v>3) Procurement of Upper conical section</v>
      </c>
      <c r="C647" s="1455">
        <f t="shared" si="73"/>
        <v>0</v>
      </c>
      <c r="D647" s="1384" t="str">
        <f t="shared" si="73"/>
        <v>-</v>
      </c>
      <c r="E647" s="1450">
        <f t="shared" si="73"/>
        <v>0</v>
      </c>
      <c r="F647" s="1451">
        <f t="shared" si="74"/>
        <v>0</v>
      </c>
      <c r="G647" s="1451">
        <f t="shared" si="75"/>
        <v>0</v>
      </c>
      <c r="H647" s="1451">
        <f t="shared" si="63"/>
        <v>0</v>
      </c>
      <c r="I647" s="1449">
        <v>0</v>
      </c>
      <c r="J647" s="1449">
        <v>0</v>
      </c>
      <c r="K647" s="1451"/>
      <c r="L647" s="1451"/>
      <c r="M647" s="1451">
        <f t="shared" si="72"/>
        <v>0</v>
      </c>
      <c r="N647" s="1451">
        <f t="shared" si="65"/>
        <v>0</v>
      </c>
      <c r="O647" s="1452"/>
      <c r="P647" s="1383"/>
    </row>
    <row r="648" spans="1:16" ht="15.5" outlineLevel="1" x14ac:dyDescent="0.25">
      <c r="A648" s="1351">
        <f t="shared" si="73"/>
        <v>0</v>
      </c>
      <c r="B648" s="1355" t="str">
        <f t="shared" si="73"/>
        <v>4) Procurement of LUWA cooler panels</v>
      </c>
      <c r="C648" s="1455">
        <f t="shared" si="73"/>
        <v>0</v>
      </c>
      <c r="D648" s="1384" t="str">
        <f t="shared" si="73"/>
        <v>-</v>
      </c>
      <c r="E648" s="1450">
        <f t="shared" si="73"/>
        <v>0</v>
      </c>
      <c r="F648" s="1451">
        <f t="shared" si="74"/>
        <v>0</v>
      </c>
      <c r="G648" s="1451">
        <f t="shared" si="75"/>
        <v>0</v>
      </c>
      <c r="H648" s="1451">
        <f t="shared" si="63"/>
        <v>0</v>
      </c>
      <c r="I648" s="1449">
        <v>0</v>
      </c>
      <c r="J648" s="1449">
        <v>0</v>
      </c>
      <c r="K648" s="1451"/>
      <c r="L648" s="1451"/>
      <c r="M648" s="1451">
        <f t="shared" si="72"/>
        <v>0</v>
      </c>
      <c r="N648" s="1451">
        <f t="shared" si="65"/>
        <v>0</v>
      </c>
      <c r="O648" s="1452"/>
      <c r="P648" s="1383"/>
    </row>
    <row r="649" spans="1:16" ht="15.5" outlineLevel="1" x14ac:dyDescent="0.25">
      <c r="A649" s="1351">
        <f t="shared" si="73"/>
        <v>0</v>
      </c>
      <c r="B649" s="1355" t="str">
        <f t="shared" si="73"/>
        <v>5) Procurement of Burners</v>
      </c>
      <c r="C649" s="1455">
        <f t="shared" si="73"/>
        <v>0</v>
      </c>
      <c r="D649" s="1384" t="str">
        <f t="shared" si="73"/>
        <v>-</v>
      </c>
      <c r="E649" s="1450">
        <f t="shared" si="73"/>
        <v>0</v>
      </c>
      <c r="F649" s="1451">
        <f t="shared" si="74"/>
        <v>0</v>
      </c>
      <c r="G649" s="1451">
        <f t="shared" si="75"/>
        <v>0</v>
      </c>
      <c r="H649" s="1451">
        <f t="shared" si="63"/>
        <v>0</v>
      </c>
      <c r="I649" s="1449">
        <v>0</v>
      </c>
      <c r="J649" s="1449">
        <v>0</v>
      </c>
      <c r="K649" s="1451"/>
      <c r="L649" s="1451"/>
      <c r="M649" s="1451">
        <f t="shared" si="72"/>
        <v>0</v>
      </c>
      <c r="N649" s="1451">
        <f t="shared" si="65"/>
        <v>0</v>
      </c>
      <c r="O649" s="1452"/>
      <c r="P649" s="1383"/>
    </row>
    <row r="650" spans="1:16" ht="15.5" outlineLevel="1" x14ac:dyDescent="0.25">
      <c r="A650" s="1351">
        <f t="shared" si="73"/>
        <v>0</v>
      </c>
      <c r="B650" s="1355" t="str">
        <f t="shared" si="73"/>
        <v>6) Procurement of K rings</v>
      </c>
      <c r="C650" s="1455">
        <f t="shared" si="73"/>
        <v>0</v>
      </c>
      <c r="D650" s="1384" t="str">
        <f t="shared" si="73"/>
        <v>-</v>
      </c>
      <c r="E650" s="1450">
        <f t="shared" si="73"/>
        <v>0</v>
      </c>
      <c r="F650" s="1451">
        <f t="shared" si="74"/>
        <v>0</v>
      </c>
      <c r="G650" s="1451">
        <f t="shared" si="75"/>
        <v>0</v>
      </c>
      <c r="H650" s="1451">
        <f t="shared" si="63"/>
        <v>0</v>
      </c>
      <c r="I650" s="1449">
        <v>0</v>
      </c>
      <c r="J650" s="1449">
        <v>0</v>
      </c>
      <c r="K650" s="1451"/>
      <c r="L650" s="1451"/>
      <c r="M650" s="1451">
        <f t="shared" si="72"/>
        <v>0</v>
      </c>
      <c r="N650" s="1451">
        <f t="shared" si="65"/>
        <v>0</v>
      </c>
      <c r="O650" s="1452"/>
      <c r="P650" s="1383"/>
    </row>
    <row r="651" spans="1:16" ht="15.5" outlineLevel="1" x14ac:dyDescent="0.25">
      <c r="A651" s="1351">
        <f t="shared" si="73"/>
        <v>0</v>
      </c>
      <c r="B651" s="1355" t="str">
        <f t="shared" si="73"/>
        <v>7) GT Fasteners (Mixing chamber, dome fastners)</v>
      </c>
      <c r="C651" s="1455">
        <f t="shared" si="73"/>
        <v>0</v>
      </c>
      <c r="D651" s="1384" t="str">
        <f t="shared" si="73"/>
        <v>-</v>
      </c>
      <c r="E651" s="1450">
        <f t="shared" si="73"/>
        <v>0</v>
      </c>
      <c r="F651" s="1451">
        <f t="shared" si="74"/>
        <v>0</v>
      </c>
      <c r="G651" s="1451">
        <f t="shared" si="75"/>
        <v>0</v>
      </c>
      <c r="H651" s="1451">
        <f t="shared" si="63"/>
        <v>0</v>
      </c>
      <c r="I651" s="1449">
        <v>0</v>
      </c>
      <c r="J651" s="1449">
        <v>0</v>
      </c>
      <c r="K651" s="1451"/>
      <c r="L651" s="1451"/>
      <c r="M651" s="1451">
        <f t="shared" si="72"/>
        <v>0</v>
      </c>
      <c r="N651" s="1451">
        <f t="shared" si="65"/>
        <v>0</v>
      </c>
      <c r="O651" s="1452"/>
      <c r="P651" s="1383"/>
    </row>
    <row r="652" spans="1:16" ht="15.5" outlineLevel="1" x14ac:dyDescent="0.25">
      <c r="A652" s="1351">
        <f t="shared" si="73"/>
        <v>0</v>
      </c>
      <c r="B652" s="1355" t="str">
        <f t="shared" si="73"/>
        <v>8) Procurement of Blow off valves</v>
      </c>
      <c r="C652" s="1455">
        <f t="shared" si="73"/>
        <v>0</v>
      </c>
      <c r="D652" s="1384" t="str">
        <f t="shared" si="73"/>
        <v>-</v>
      </c>
      <c r="E652" s="1450">
        <f t="shared" si="73"/>
        <v>0</v>
      </c>
      <c r="F652" s="1451">
        <f t="shared" si="74"/>
        <v>0</v>
      </c>
      <c r="G652" s="1451">
        <f t="shared" si="75"/>
        <v>0</v>
      </c>
      <c r="H652" s="1451">
        <f t="shared" si="63"/>
        <v>0</v>
      </c>
      <c r="I652" s="1449">
        <v>0</v>
      </c>
      <c r="J652" s="1449">
        <v>0</v>
      </c>
      <c r="K652" s="1451"/>
      <c r="L652" s="1451"/>
      <c r="M652" s="1451">
        <f t="shared" si="72"/>
        <v>0</v>
      </c>
      <c r="N652" s="1451">
        <f t="shared" si="65"/>
        <v>0</v>
      </c>
      <c r="O652" s="1452"/>
      <c r="P652" s="1383"/>
    </row>
    <row r="653" spans="1:16" ht="15.5" outlineLevel="1" x14ac:dyDescent="0.25">
      <c r="A653" s="1351">
        <f t="shared" si="73"/>
        <v>0</v>
      </c>
      <c r="B653" s="1355" t="str">
        <f t="shared" si="73"/>
        <v>9) Procurement of two Flame tubes for one GT unit</v>
      </c>
      <c r="C653" s="1455">
        <f t="shared" si="73"/>
        <v>0</v>
      </c>
      <c r="D653" s="1384" t="str">
        <f t="shared" si="73"/>
        <v>-</v>
      </c>
      <c r="E653" s="1450">
        <f t="shared" si="73"/>
        <v>0</v>
      </c>
      <c r="F653" s="1451">
        <f t="shared" si="74"/>
        <v>0</v>
      </c>
      <c r="G653" s="1451">
        <f t="shared" si="75"/>
        <v>0</v>
      </c>
      <c r="H653" s="1451">
        <f t="shared" si="63"/>
        <v>0</v>
      </c>
      <c r="I653" s="1449">
        <v>0</v>
      </c>
      <c r="J653" s="1449">
        <v>0</v>
      </c>
      <c r="K653" s="1451"/>
      <c r="L653" s="1451"/>
      <c r="M653" s="1451">
        <f t="shared" si="72"/>
        <v>0</v>
      </c>
      <c r="N653" s="1451">
        <f t="shared" si="65"/>
        <v>0</v>
      </c>
      <c r="O653" s="1452"/>
      <c r="P653" s="1383"/>
    </row>
    <row r="654" spans="1:16" ht="31" outlineLevel="1" x14ac:dyDescent="0.25">
      <c r="A654" s="1351">
        <f t="shared" si="73"/>
        <v>4</v>
      </c>
      <c r="B654" s="1352" t="str">
        <f t="shared" si="73"/>
        <v>Procurement of various spares &amp; retrofitting of existing systems for reliability improvement of WHRP Boilers at GTPS Uran</v>
      </c>
      <c r="C654" s="1455">
        <f t="shared" si="73"/>
        <v>0</v>
      </c>
      <c r="D654" s="1384" t="str">
        <f t="shared" si="73"/>
        <v>-</v>
      </c>
      <c r="E654" s="1450">
        <f t="shared" si="73"/>
        <v>0</v>
      </c>
      <c r="F654" s="1451">
        <f t="shared" si="74"/>
        <v>0</v>
      </c>
      <c r="G654" s="1451">
        <f t="shared" si="75"/>
        <v>0</v>
      </c>
      <c r="H654" s="1451">
        <f t="shared" si="63"/>
        <v>0</v>
      </c>
      <c r="I654" s="1449">
        <v>0</v>
      </c>
      <c r="J654" s="1449">
        <v>0</v>
      </c>
      <c r="K654" s="1451"/>
      <c r="L654" s="1451"/>
      <c r="M654" s="1451">
        <f t="shared" si="72"/>
        <v>0</v>
      </c>
      <c r="N654" s="1451">
        <f t="shared" si="65"/>
        <v>0</v>
      </c>
      <c r="O654" s="1452"/>
      <c r="P654" s="1383"/>
    </row>
    <row r="655" spans="1:16" ht="15.5" outlineLevel="1" x14ac:dyDescent="0.25">
      <c r="A655" s="1351">
        <f t="shared" si="73"/>
        <v>0</v>
      </c>
      <c r="B655" s="1355" t="str">
        <f t="shared" si="73"/>
        <v>1) HP BCP (4 Nos) , LP BCP (4 Nos)  pump set</v>
      </c>
      <c r="C655" s="1455">
        <f t="shared" si="73"/>
        <v>0</v>
      </c>
      <c r="D655" s="1384" t="str">
        <f t="shared" si="73"/>
        <v>-</v>
      </c>
      <c r="E655" s="1450">
        <f t="shared" si="73"/>
        <v>0</v>
      </c>
      <c r="F655" s="1451">
        <f t="shared" si="74"/>
        <v>0</v>
      </c>
      <c r="G655" s="1451">
        <f t="shared" si="75"/>
        <v>0</v>
      </c>
      <c r="H655" s="1451">
        <f t="shared" si="63"/>
        <v>0</v>
      </c>
      <c r="I655" s="1449">
        <v>0</v>
      </c>
      <c r="J655" s="1449">
        <v>0</v>
      </c>
      <c r="K655" s="1451"/>
      <c r="L655" s="1451"/>
      <c r="M655" s="1451">
        <f t="shared" si="72"/>
        <v>0</v>
      </c>
      <c r="N655" s="1451">
        <f t="shared" si="65"/>
        <v>0</v>
      </c>
      <c r="O655" s="1452"/>
      <c r="P655" s="1383"/>
    </row>
    <row r="656" spans="1:16" ht="31" outlineLevel="1" x14ac:dyDescent="0.25">
      <c r="A656" s="1351">
        <f t="shared" si="73"/>
        <v>0</v>
      </c>
      <c r="B656" s="1355" t="str">
        <f t="shared" si="73"/>
        <v>2) Preheat pump set ,DM make up pump set, clean drain pump set and CEP pump set</v>
      </c>
      <c r="C656" s="1455">
        <f t="shared" si="73"/>
        <v>0</v>
      </c>
      <c r="D656" s="1384" t="str">
        <f t="shared" si="73"/>
        <v>-</v>
      </c>
      <c r="E656" s="1450">
        <f t="shared" si="73"/>
        <v>0</v>
      </c>
      <c r="F656" s="1451">
        <f t="shared" si="74"/>
        <v>0</v>
      </c>
      <c r="G656" s="1451">
        <f t="shared" si="75"/>
        <v>0</v>
      </c>
      <c r="H656" s="1451">
        <f t="shared" si="63"/>
        <v>0</v>
      </c>
      <c r="I656" s="1449">
        <v>0</v>
      </c>
      <c r="J656" s="1449">
        <v>0</v>
      </c>
      <c r="K656" s="1451"/>
      <c r="L656" s="1451"/>
      <c r="M656" s="1451">
        <f t="shared" si="72"/>
        <v>0</v>
      </c>
      <c r="N656" s="1451">
        <f t="shared" si="65"/>
        <v>0</v>
      </c>
      <c r="O656" s="1452"/>
      <c r="P656" s="1383"/>
    </row>
    <row r="657" spans="1:16" ht="15.5" outlineLevel="1" x14ac:dyDescent="0.25">
      <c r="A657" s="1351">
        <f t="shared" si="73"/>
        <v>0</v>
      </c>
      <c r="B657" s="1355" t="str">
        <f t="shared" si="73"/>
        <v>3) Complete Boiler (2 Nos) duct plate replacement</v>
      </c>
      <c r="C657" s="1455">
        <f t="shared" si="73"/>
        <v>0</v>
      </c>
      <c r="D657" s="1384" t="str">
        <f t="shared" si="73"/>
        <v>-</v>
      </c>
      <c r="E657" s="1450">
        <f t="shared" si="73"/>
        <v>0</v>
      </c>
      <c r="F657" s="1451">
        <f t="shared" si="74"/>
        <v>0</v>
      </c>
      <c r="G657" s="1451">
        <f t="shared" si="75"/>
        <v>0</v>
      </c>
      <c r="H657" s="1451">
        <f t="shared" si="63"/>
        <v>0</v>
      </c>
      <c r="I657" s="1449">
        <v>0</v>
      </c>
      <c r="J657" s="1449">
        <v>0</v>
      </c>
      <c r="K657" s="1451"/>
      <c r="L657" s="1451"/>
      <c r="M657" s="1451">
        <f t="shared" si="72"/>
        <v>0</v>
      </c>
      <c r="N657" s="1451">
        <f t="shared" si="65"/>
        <v>0</v>
      </c>
      <c r="O657" s="1452"/>
      <c r="P657" s="1383"/>
    </row>
    <row r="658" spans="1:16" ht="15.5" outlineLevel="1" x14ac:dyDescent="0.25">
      <c r="A658" s="1351">
        <f t="shared" si="73"/>
        <v>0</v>
      </c>
      <c r="B658" s="1355" t="str">
        <f t="shared" si="73"/>
        <v>4) Insulation replacement of A1 and B2 boiler.</v>
      </c>
      <c r="C658" s="1455">
        <f t="shared" si="73"/>
        <v>0</v>
      </c>
      <c r="D658" s="1384" t="str">
        <f t="shared" si="73"/>
        <v>-</v>
      </c>
      <c r="E658" s="1450">
        <f t="shared" si="73"/>
        <v>0</v>
      </c>
      <c r="F658" s="1451">
        <f t="shared" si="74"/>
        <v>0</v>
      </c>
      <c r="G658" s="1451">
        <f t="shared" si="75"/>
        <v>0</v>
      </c>
      <c r="H658" s="1451">
        <f t="shared" si="63"/>
        <v>0</v>
      </c>
      <c r="I658" s="1449">
        <v>0</v>
      </c>
      <c r="J658" s="1449">
        <v>0</v>
      </c>
      <c r="K658" s="1451"/>
      <c r="L658" s="1451"/>
      <c r="M658" s="1451">
        <f t="shared" si="72"/>
        <v>0</v>
      </c>
      <c r="N658" s="1451">
        <f t="shared" si="65"/>
        <v>0</v>
      </c>
      <c r="O658" s="1452"/>
      <c r="P658" s="1383"/>
    </row>
    <row r="659" spans="1:16" ht="15.5" outlineLevel="1" x14ac:dyDescent="0.25">
      <c r="A659" s="1351">
        <f t="shared" si="73"/>
        <v>0</v>
      </c>
      <c r="B659" s="1355" t="str">
        <f t="shared" si="73"/>
        <v>5) Chimeny insulation of A1,B1 and B2 boiler</v>
      </c>
      <c r="C659" s="1455">
        <f t="shared" si="73"/>
        <v>0</v>
      </c>
      <c r="D659" s="1384" t="str">
        <f t="shared" si="73"/>
        <v>-</v>
      </c>
      <c r="E659" s="1450">
        <f t="shared" si="73"/>
        <v>0</v>
      </c>
      <c r="F659" s="1451">
        <f t="shared" si="74"/>
        <v>0</v>
      </c>
      <c r="G659" s="1451">
        <f t="shared" si="75"/>
        <v>0</v>
      </c>
      <c r="H659" s="1451">
        <f t="shared" si="63"/>
        <v>0</v>
      </c>
      <c r="I659" s="1449">
        <v>0</v>
      </c>
      <c r="J659" s="1449">
        <v>0</v>
      </c>
      <c r="K659" s="1451"/>
      <c r="L659" s="1451"/>
      <c r="M659" s="1451">
        <f t="shared" si="72"/>
        <v>0</v>
      </c>
      <c r="N659" s="1451">
        <f t="shared" si="65"/>
        <v>0</v>
      </c>
      <c r="O659" s="1452"/>
      <c r="P659" s="1383"/>
    </row>
    <row r="660" spans="1:16" ht="15.5" outlineLevel="1" x14ac:dyDescent="0.25">
      <c r="A660" s="1351">
        <f t="shared" si="73"/>
        <v>0</v>
      </c>
      <c r="B660" s="1355" t="str">
        <f t="shared" si="73"/>
        <v>6) A1 boiler LP evaporator tube replacement work.</v>
      </c>
      <c r="C660" s="1455">
        <f t="shared" si="73"/>
        <v>0</v>
      </c>
      <c r="D660" s="1384" t="str">
        <f t="shared" si="73"/>
        <v>-</v>
      </c>
      <c r="E660" s="1450">
        <f t="shared" si="73"/>
        <v>0</v>
      </c>
      <c r="F660" s="1451">
        <f t="shared" si="74"/>
        <v>0</v>
      </c>
      <c r="G660" s="1451">
        <f t="shared" si="75"/>
        <v>0</v>
      </c>
      <c r="H660" s="1451">
        <f t="shared" si="63"/>
        <v>0</v>
      </c>
      <c r="I660" s="1449">
        <v>0</v>
      </c>
      <c r="J660" s="1449">
        <v>0</v>
      </c>
      <c r="K660" s="1451"/>
      <c r="L660" s="1451"/>
      <c r="M660" s="1451">
        <f t="shared" si="72"/>
        <v>0</v>
      </c>
      <c r="N660" s="1451">
        <f t="shared" si="65"/>
        <v>0</v>
      </c>
      <c r="O660" s="1452"/>
      <c r="P660" s="1383"/>
    </row>
    <row r="661" spans="1:16" ht="31" outlineLevel="1" x14ac:dyDescent="0.25">
      <c r="A661" s="1351">
        <f t="shared" si="73"/>
        <v>0</v>
      </c>
      <c r="B661" s="1355" t="str">
        <f t="shared" si="73"/>
        <v>7)B2 boiler HP Evaporator and HP Economiser sagged and need to be replaced</v>
      </c>
      <c r="C661" s="1455">
        <f t="shared" si="73"/>
        <v>0</v>
      </c>
      <c r="D661" s="1384" t="str">
        <f t="shared" si="73"/>
        <v>-</v>
      </c>
      <c r="E661" s="1450">
        <f t="shared" si="73"/>
        <v>0</v>
      </c>
      <c r="F661" s="1451">
        <f t="shared" si="74"/>
        <v>0</v>
      </c>
      <c r="G661" s="1451">
        <f t="shared" si="75"/>
        <v>0</v>
      </c>
      <c r="H661" s="1451">
        <f t="shared" si="63"/>
        <v>0</v>
      </c>
      <c r="I661" s="1449">
        <v>0</v>
      </c>
      <c r="J661" s="1449">
        <v>0</v>
      </c>
      <c r="K661" s="1451"/>
      <c r="L661" s="1451"/>
      <c r="M661" s="1451">
        <f t="shared" si="72"/>
        <v>0</v>
      </c>
      <c r="N661" s="1451">
        <f t="shared" si="65"/>
        <v>0</v>
      </c>
      <c r="O661" s="1452"/>
      <c r="P661" s="1383"/>
    </row>
    <row r="662" spans="1:16" ht="31" outlineLevel="1" x14ac:dyDescent="0.25">
      <c r="A662" s="1351">
        <f t="shared" ref="A662:E677" si="76">A376</f>
        <v>0</v>
      </c>
      <c r="B662" s="1355" t="str">
        <f t="shared" si="76"/>
        <v>8) B1 boiler Hp evaporator tube sagged and need to be replaced</v>
      </c>
      <c r="C662" s="1455">
        <f t="shared" si="76"/>
        <v>0</v>
      </c>
      <c r="D662" s="1384" t="str">
        <f t="shared" si="76"/>
        <v>-</v>
      </c>
      <c r="E662" s="1450">
        <f t="shared" si="76"/>
        <v>0</v>
      </c>
      <c r="F662" s="1451">
        <f t="shared" si="74"/>
        <v>0</v>
      </c>
      <c r="G662" s="1451">
        <f t="shared" si="75"/>
        <v>0</v>
      </c>
      <c r="H662" s="1451">
        <f t="shared" si="63"/>
        <v>0</v>
      </c>
      <c r="I662" s="1449">
        <v>0</v>
      </c>
      <c r="J662" s="1449">
        <v>0</v>
      </c>
      <c r="K662" s="1451"/>
      <c r="L662" s="1451"/>
      <c r="M662" s="1451">
        <f t="shared" si="72"/>
        <v>0</v>
      </c>
      <c r="N662" s="1451">
        <f t="shared" si="65"/>
        <v>0</v>
      </c>
      <c r="O662" s="1452"/>
      <c r="P662" s="1383"/>
    </row>
    <row r="663" spans="1:16" ht="15.5" outlineLevel="1" x14ac:dyDescent="0.25">
      <c r="A663" s="1351">
        <f t="shared" si="76"/>
        <v>0</v>
      </c>
      <c r="B663" s="1355" t="str">
        <f t="shared" si="76"/>
        <v>9) Seal Air FAN WITH MOTOR</v>
      </c>
      <c r="C663" s="1455">
        <f t="shared" si="76"/>
        <v>0</v>
      </c>
      <c r="D663" s="1384" t="str">
        <f t="shared" si="76"/>
        <v>-</v>
      </c>
      <c r="E663" s="1450">
        <f t="shared" si="76"/>
        <v>0</v>
      </c>
      <c r="F663" s="1451">
        <f t="shared" si="74"/>
        <v>0</v>
      </c>
      <c r="G663" s="1451">
        <f t="shared" si="75"/>
        <v>0</v>
      </c>
      <c r="H663" s="1451">
        <f t="shared" si="63"/>
        <v>0</v>
      </c>
      <c r="I663" s="1449">
        <v>0</v>
      </c>
      <c r="J663" s="1449">
        <v>0</v>
      </c>
      <c r="K663" s="1451"/>
      <c r="L663" s="1451"/>
      <c r="M663" s="1451">
        <f t="shared" si="72"/>
        <v>0</v>
      </c>
      <c r="N663" s="1451">
        <f t="shared" si="65"/>
        <v>0</v>
      </c>
      <c r="O663" s="1452"/>
      <c r="P663" s="1383"/>
    </row>
    <row r="664" spans="1:16" ht="31" outlineLevel="1" x14ac:dyDescent="0.25">
      <c r="A664" s="1351">
        <f t="shared" si="76"/>
        <v>0</v>
      </c>
      <c r="B664" s="1355" t="str">
        <f t="shared" si="76"/>
        <v>10) B1 and B2 Boiler BID and BYD Damper Control System Upgradation.</v>
      </c>
      <c r="C664" s="1455">
        <f t="shared" si="76"/>
        <v>0</v>
      </c>
      <c r="D664" s="1384" t="str">
        <f t="shared" si="76"/>
        <v>-</v>
      </c>
      <c r="E664" s="1450">
        <f t="shared" si="76"/>
        <v>0</v>
      </c>
      <c r="F664" s="1451">
        <f t="shared" si="74"/>
        <v>0</v>
      </c>
      <c r="G664" s="1451">
        <f t="shared" si="75"/>
        <v>0</v>
      </c>
      <c r="H664" s="1451">
        <f t="shared" si="63"/>
        <v>0</v>
      </c>
      <c r="I664" s="1449">
        <v>0</v>
      </c>
      <c r="J664" s="1449">
        <v>0</v>
      </c>
      <c r="K664" s="1451"/>
      <c r="L664" s="1451"/>
      <c r="M664" s="1451">
        <f t="shared" si="72"/>
        <v>0</v>
      </c>
      <c r="N664" s="1451">
        <f t="shared" si="65"/>
        <v>0</v>
      </c>
      <c r="O664" s="1452"/>
      <c r="P664" s="1383"/>
    </row>
    <row r="665" spans="1:16" ht="46.5" outlineLevel="1" x14ac:dyDescent="0.25">
      <c r="A665" s="1351">
        <f t="shared" si="76"/>
        <v>5</v>
      </c>
      <c r="B665" s="1352" t="str">
        <f t="shared" si="76"/>
        <v>Supply, Erection &amp; commissioning for GT Unit-5,6, WHRP Unit A0 Automation Up-gradation and up-gradation of 120MW A0 Unit SEE system</v>
      </c>
      <c r="C665" s="1455">
        <f t="shared" si="76"/>
        <v>0</v>
      </c>
      <c r="D665" s="1384" t="str">
        <f t="shared" si="76"/>
        <v>-</v>
      </c>
      <c r="E665" s="1450">
        <f t="shared" si="76"/>
        <v>0</v>
      </c>
      <c r="F665" s="1451">
        <f t="shared" si="74"/>
        <v>0</v>
      </c>
      <c r="G665" s="1451">
        <f t="shared" si="75"/>
        <v>0</v>
      </c>
      <c r="H665" s="1451">
        <f t="shared" si="63"/>
        <v>0</v>
      </c>
      <c r="I665" s="1449">
        <v>0</v>
      </c>
      <c r="J665" s="1449">
        <v>0</v>
      </c>
      <c r="K665" s="1451"/>
      <c r="L665" s="1451"/>
      <c r="M665" s="1451">
        <f t="shared" si="72"/>
        <v>0</v>
      </c>
      <c r="N665" s="1451">
        <f t="shared" si="65"/>
        <v>0</v>
      </c>
      <c r="O665" s="1452"/>
      <c r="P665" s="1383"/>
    </row>
    <row r="666" spans="1:16" ht="31" outlineLevel="1" x14ac:dyDescent="0.25">
      <c r="A666" s="1351">
        <f t="shared" si="76"/>
        <v>0</v>
      </c>
      <c r="B666" s="1355" t="str">
        <f t="shared" si="76"/>
        <v xml:space="preserve">1) Supply, Erection &amp; commissioning for GT Unit-5  Automation Up-gradation at GTPS, Uran.                                                                                       </v>
      </c>
      <c r="C666" s="1455">
        <f t="shared" si="76"/>
        <v>0</v>
      </c>
      <c r="D666" s="1384" t="str">
        <f t="shared" si="76"/>
        <v>-</v>
      </c>
      <c r="E666" s="1450">
        <f t="shared" si="76"/>
        <v>0</v>
      </c>
      <c r="F666" s="1451">
        <f t="shared" si="74"/>
        <v>0</v>
      </c>
      <c r="G666" s="1451">
        <f t="shared" si="75"/>
        <v>0</v>
      </c>
      <c r="H666" s="1451">
        <f t="shared" si="63"/>
        <v>0</v>
      </c>
      <c r="I666" s="1449">
        <v>0</v>
      </c>
      <c r="J666" s="1449">
        <v>0</v>
      </c>
      <c r="K666" s="1451"/>
      <c r="L666" s="1451"/>
      <c r="M666" s="1451">
        <f t="shared" si="72"/>
        <v>0</v>
      </c>
      <c r="N666" s="1451">
        <f t="shared" si="65"/>
        <v>0</v>
      </c>
      <c r="O666" s="1452"/>
      <c r="P666" s="1383"/>
    </row>
    <row r="667" spans="1:16" ht="31" outlineLevel="1" x14ac:dyDescent="0.25">
      <c r="A667" s="1351">
        <f t="shared" si="76"/>
        <v>0</v>
      </c>
      <c r="B667" s="1355" t="str">
        <f t="shared" si="76"/>
        <v>2) Supply, Erection &amp; commissioning for GT Unit-6 Automation Up-gradation at GTPS, Uran.</v>
      </c>
      <c r="C667" s="1455">
        <f t="shared" si="76"/>
        <v>0</v>
      </c>
      <c r="D667" s="1384" t="str">
        <f t="shared" si="76"/>
        <v>-</v>
      </c>
      <c r="E667" s="1450">
        <f t="shared" si="76"/>
        <v>0</v>
      </c>
      <c r="F667" s="1451">
        <f t="shared" si="74"/>
        <v>0</v>
      </c>
      <c r="G667" s="1451">
        <f t="shared" si="75"/>
        <v>0</v>
      </c>
      <c r="H667" s="1451">
        <f t="shared" si="63"/>
        <v>0</v>
      </c>
      <c r="I667" s="1449">
        <v>0</v>
      </c>
      <c r="J667" s="1449">
        <v>0</v>
      </c>
      <c r="K667" s="1451"/>
      <c r="L667" s="1451"/>
      <c r="M667" s="1451">
        <f t="shared" si="72"/>
        <v>0</v>
      </c>
      <c r="N667" s="1451">
        <f t="shared" si="65"/>
        <v>0</v>
      </c>
      <c r="O667" s="1452"/>
      <c r="P667" s="1383"/>
    </row>
    <row r="668" spans="1:16" ht="31" outlineLevel="1" x14ac:dyDescent="0.25">
      <c r="A668" s="1351">
        <f t="shared" si="76"/>
        <v>0</v>
      </c>
      <c r="B668" s="1355" t="str">
        <f t="shared" si="76"/>
        <v>3) Supply, Erection &amp; commissioning for WHRP Unit- A0 Automation Up-gradation at GTPS, Uran.</v>
      </c>
      <c r="C668" s="1455">
        <f t="shared" si="76"/>
        <v>0</v>
      </c>
      <c r="D668" s="1384" t="str">
        <f t="shared" si="76"/>
        <v>-</v>
      </c>
      <c r="E668" s="1450">
        <f t="shared" si="76"/>
        <v>0</v>
      </c>
      <c r="F668" s="1451">
        <f t="shared" si="74"/>
        <v>0</v>
      </c>
      <c r="G668" s="1451">
        <f t="shared" si="75"/>
        <v>0</v>
      </c>
      <c r="H668" s="1451">
        <f t="shared" si="63"/>
        <v>0</v>
      </c>
      <c r="I668" s="1449">
        <v>0</v>
      </c>
      <c r="J668" s="1449">
        <v>0</v>
      </c>
      <c r="K668" s="1451"/>
      <c r="L668" s="1451"/>
      <c r="M668" s="1451">
        <f t="shared" si="72"/>
        <v>0</v>
      </c>
      <c r="N668" s="1451">
        <f t="shared" si="65"/>
        <v>0</v>
      </c>
      <c r="O668" s="1452"/>
      <c r="P668" s="1383"/>
    </row>
    <row r="669" spans="1:16" ht="15.5" outlineLevel="1" x14ac:dyDescent="0.25">
      <c r="A669" s="1351">
        <f t="shared" si="76"/>
        <v>0</v>
      </c>
      <c r="B669" s="1355" t="str">
        <f t="shared" si="76"/>
        <v>4) Up-gradation of 120MW A0 Unit SEE system at GTPS, Uran. </v>
      </c>
      <c r="C669" s="1455">
        <f t="shared" si="76"/>
        <v>0</v>
      </c>
      <c r="D669" s="1384" t="str">
        <f t="shared" si="76"/>
        <v>-</v>
      </c>
      <c r="E669" s="1450">
        <f t="shared" si="76"/>
        <v>0</v>
      </c>
      <c r="F669" s="1451">
        <f t="shared" si="74"/>
        <v>0</v>
      </c>
      <c r="G669" s="1451">
        <f t="shared" si="75"/>
        <v>0</v>
      </c>
      <c r="H669" s="1451">
        <f t="shared" si="63"/>
        <v>0</v>
      </c>
      <c r="I669" s="1449">
        <v>0</v>
      </c>
      <c r="J669" s="1449">
        <v>0</v>
      </c>
      <c r="K669" s="1451"/>
      <c r="L669" s="1451"/>
      <c r="M669" s="1451">
        <f t="shared" si="72"/>
        <v>0</v>
      </c>
      <c r="N669" s="1451">
        <f t="shared" si="65"/>
        <v>0</v>
      </c>
      <c r="O669" s="1452"/>
      <c r="P669" s="1383"/>
    </row>
    <row r="670" spans="1:16" ht="46.5" outlineLevel="1" x14ac:dyDescent="0.25">
      <c r="A670" s="1351">
        <f t="shared" si="76"/>
        <v>6</v>
      </c>
      <c r="B670" s="1352" t="str">
        <f t="shared" si="76"/>
        <v>Procurement of Steam Turbine spares for A0 restoaration at GTPS, Uran. (Procurement of Stator, Rotor casing alongwith blades &amp; Bearing.)</v>
      </c>
      <c r="C670" s="1455">
        <f t="shared" si="76"/>
        <v>0</v>
      </c>
      <c r="D670" s="1384" t="str">
        <f t="shared" si="76"/>
        <v>-</v>
      </c>
      <c r="E670" s="1450">
        <f t="shared" si="76"/>
        <v>0</v>
      </c>
      <c r="F670" s="1451">
        <f t="shared" si="74"/>
        <v>0</v>
      </c>
      <c r="G670" s="1451">
        <f t="shared" si="75"/>
        <v>0</v>
      </c>
      <c r="H670" s="1451">
        <f t="shared" si="63"/>
        <v>0</v>
      </c>
      <c r="I670" s="1449">
        <v>0</v>
      </c>
      <c r="J670" s="1449">
        <v>0</v>
      </c>
      <c r="K670" s="1451"/>
      <c r="L670" s="1451"/>
      <c r="M670" s="1451">
        <f t="shared" si="72"/>
        <v>0</v>
      </c>
      <c r="N670" s="1451">
        <f t="shared" si="65"/>
        <v>0</v>
      </c>
      <c r="O670" s="1452"/>
      <c r="P670" s="1383"/>
    </row>
    <row r="671" spans="1:16" ht="31" outlineLevel="1" x14ac:dyDescent="0.25">
      <c r="A671" s="1351">
        <f t="shared" si="76"/>
        <v>7</v>
      </c>
      <c r="B671" s="1352" t="str">
        <f t="shared" si="76"/>
        <v>Procurement of various spares &amp; retrofitting of existing systems for reliability improvement of CCPP units at GTPS Uran</v>
      </c>
      <c r="C671" s="1455">
        <f t="shared" si="76"/>
        <v>0</v>
      </c>
      <c r="D671" s="1384" t="str">
        <f t="shared" si="76"/>
        <v>-</v>
      </c>
      <c r="E671" s="1450">
        <f t="shared" si="76"/>
        <v>0</v>
      </c>
      <c r="F671" s="1451">
        <f t="shared" si="74"/>
        <v>0</v>
      </c>
      <c r="G671" s="1451">
        <f t="shared" si="75"/>
        <v>0</v>
      </c>
      <c r="H671" s="1451">
        <f t="shared" si="63"/>
        <v>0</v>
      </c>
      <c r="I671" s="1449">
        <v>0</v>
      </c>
      <c r="J671" s="1449">
        <v>0</v>
      </c>
      <c r="K671" s="1451"/>
      <c r="L671" s="1451"/>
      <c r="M671" s="1451">
        <f t="shared" si="72"/>
        <v>0</v>
      </c>
      <c r="N671" s="1451">
        <f t="shared" si="65"/>
        <v>0</v>
      </c>
      <c r="O671" s="1452"/>
      <c r="P671" s="1383"/>
    </row>
    <row r="672" spans="1:16" ht="15.5" outlineLevel="1" x14ac:dyDescent="0.25">
      <c r="A672" s="1351">
        <f t="shared" si="76"/>
        <v>0</v>
      </c>
      <c r="B672" s="1355" t="str">
        <f t="shared" si="76"/>
        <v>1) Modification of HT LT Radiators of 4MW DG set.</v>
      </c>
      <c r="C672" s="1455">
        <f t="shared" si="76"/>
        <v>0</v>
      </c>
      <c r="D672" s="1384" t="str">
        <f t="shared" si="76"/>
        <v>-</v>
      </c>
      <c r="E672" s="1450">
        <f t="shared" si="76"/>
        <v>0</v>
      </c>
      <c r="F672" s="1451">
        <f t="shared" si="74"/>
        <v>0</v>
      </c>
      <c r="G672" s="1451">
        <f t="shared" si="75"/>
        <v>0</v>
      </c>
      <c r="H672" s="1451">
        <f t="shared" si="63"/>
        <v>0</v>
      </c>
      <c r="I672" s="1449">
        <v>0</v>
      </c>
      <c r="J672" s="1449">
        <v>0</v>
      </c>
      <c r="K672" s="1451"/>
      <c r="L672" s="1451"/>
      <c r="M672" s="1451">
        <f t="shared" si="72"/>
        <v>0</v>
      </c>
      <c r="N672" s="1451">
        <f t="shared" si="65"/>
        <v>0</v>
      </c>
      <c r="O672" s="1452"/>
      <c r="P672" s="1383"/>
    </row>
    <row r="673" spans="1:16" ht="15.5" outlineLevel="1" x14ac:dyDescent="0.25">
      <c r="A673" s="1351">
        <f t="shared" si="76"/>
        <v>0</v>
      </c>
      <c r="B673" s="1355" t="str">
        <f t="shared" si="76"/>
        <v>2) MODIFIED Air FILTERS FOR GT UNITS</v>
      </c>
      <c r="C673" s="1455">
        <f t="shared" si="76"/>
        <v>0</v>
      </c>
      <c r="D673" s="1384" t="str">
        <f t="shared" si="76"/>
        <v>-</v>
      </c>
      <c r="E673" s="1450">
        <f t="shared" si="76"/>
        <v>0</v>
      </c>
      <c r="F673" s="1451">
        <f t="shared" si="74"/>
        <v>0</v>
      </c>
      <c r="G673" s="1451">
        <f t="shared" si="75"/>
        <v>0</v>
      </c>
      <c r="H673" s="1451">
        <f t="shared" si="63"/>
        <v>0</v>
      </c>
      <c r="I673" s="1449">
        <v>0</v>
      </c>
      <c r="J673" s="1449">
        <v>0</v>
      </c>
      <c r="K673" s="1451"/>
      <c r="L673" s="1451"/>
      <c r="M673" s="1451">
        <f t="shared" si="72"/>
        <v>0</v>
      </c>
      <c r="N673" s="1451">
        <f t="shared" si="65"/>
        <v>0</v>
      </c>
      <c r="O673" s="1452"/>
      <c r="P673" s="1383"/>
    </row>
    <row r="674" spans="1:16" ht="15.5" outlineLevel="1" x14ac:dyDescent="0.25">
      <c r="A674" s="1351">
        <f t="shared" si="76"/>
        <v>0</v>
      </c>
      <c r="B674" s="1355" t="str">
        <f t="shared" si="76"/>
        <v>3) Procurement of Oil Separator (2 Nos.)</v>
      </c>
      <c r="C674" s="1455">
        <f t="shared" si="76"/>
        <v>0</v>
      </c>
      <c r="D674" s="1384" t="str">
        <f t="shared" si="76"/>
        <v>-</v>
      </c>
      <c r="E674" s="1450">
        <f t="shared" si="76"/>
        <v>0</v>
      </c>
      <c r="F674" s="1451">
        <f t="shared" si="74"/>
        <v>0</v>
      </c>
      <c r="G674" s="1451">
        <f t="shared" si="75"/>
        <v>0</v>
      </c>
      <c r="H674" s="1451">
        <f t="shared" si="63"/>
        <v>0</v>
      </c>
      <c r="I674" s="1449">
        <v>0</v>
      </c>
      <c r="J674" s="1449">
        <v>0</v>
      </c>
      <c r="K674" s="1451"/>
      <c r="L674" s="1451"/>
      <c r="M674" s="1451">
        <f t="shared" si="72"/>
        <v>0</v>
      </c>
      <c r="N674" s="1451">
        <f t="shared" si="65"/>
        <v>0</v>
      </c>
      <c r="O674" s="1452"/>
      <c r="P674" s="1383"/>
    </row>
    <row r="675" spans="1:16" ht="15.5" outlineLevel="1" x14ac:dyDescent="0.25">
      <c r="A675" s="1351">
        <f t="shared" si="76"/>
        <v>0</v>
      </c>
      <c r="B675" s="1355" t="str">
        <f t="shared" si="76"/>
        <v>4) CCR and Admin HVAC system replacement work</v>
      </c>
      <c r="C675" s="1455">
        <f t="shared" si="76"/>
        <v>0</v>
      </c>
      <c r="D675" s="1384" t="str">
        <f t="shared" si="76"/>
        <v>-</v>
      </c>
      <c r="E675" s="1450">
        <f t="shared" si="76"/>
        <v>0</v>
      </c>
      <c r="F675" s="1451">
        <f t="shared" si="74"/>
        <v>0</v>
      </c>
      <c r="G675" s="1451">
        <f t="shared" si="75"/>
        <v>0</v>
      </c>
      <c r="H675" s="1451">
        <f t="shared" si="63"/>
        <v>0</v>
      </c>
      <c r="I675" s="1449">
        <v>0</v>
      </c>
      <c r="J675" s="1449">
        <v>0</v>
      </c>
      <c r="K675" s="1451"/>
      <c r="L675" s="1451"/>
      <c r="M675" s="1451">
        <f t="shared" si="72"/>
        <v>0</v>
      </c>
      <c r="N675" s="1451">
        <f t="shared" si="65"/>
        <v>0</v>
      </c>
      <c r="O675" s="1452"/>
      <c r="P675" s="1383"/>
    </row>
    <row r="676" spans="1:16" ht="15.5" outlineLevel="1" x14ac:dyDescent="0.25">
      <c r="A676" s="1351">
        <f t="shared" si="76"/>
        <v>0</v>
      </c>
      <c r="B676" s="1355" t="str">
        <f t="shared" si="76"/>
        <v>5) ACW  pumps and Pipeline procurement and replacement</v>
      </c>
      <c r="C676" s="1455">
        <f t="shared" si="76"/>
        <v>0</v>
      </c>
      <c r="D676" s="1384" t="str">
        <f t="shared" si="76"/>
        <v>-</v>
      </c>
      <c r="E676" s="1450">
        <f t="shared" si="76"/>
        <v>0</v>
      </c>
      <c r="F676" s="1451">
        <f t="shared" si="74"/>
        <v>0</v>
      </c>
      <c r="G676" s="1451">
        <f t="shared" si="75"/>
        <v>0</v>
      </c>
      <c r="H676" s="1451">
        <f t="shared" si="63"/>
        <v>0</v>
      </c>
      <c r="I676" s="1449">
        <v>0</v>
      </c>
      <c r="J676" s="1449">
        <v>0</v>
      </c>
      <c r="K676" s="1451"/>
      <c r="L676" s="1451"/>
      <c r="M676" s="1451">
        <f t="shared" si="72"/>
        <v>0</v>
      </c>
      <c r="N676" s="1451">
        <f t="shared" si="65"/>
        <v>0</v>
      </c>
      <c r="O676" s="1452"/>
      <c r="P676" s="1383"/>
    </row>
    <row r="677" spans="1:16" ht="31" outlineLevel="1" x14ac:dyDescent="0.25">
      <c r="A677" s="1351">
        <f t="shared" si="76"/>
        <v>0</v>
      </c>
      <c r="B677" s="1355" t="str">
        <f t="shared" si="76"/>
        <v>6) Procurement and Replacement work of corroded cooling water line, Firefighting pipeline in the plant.</v>
      </c>
      <c r="C677" s="1455">
        <f t="shared" si="76"/>
        <v>0</v>
      </c>
      <c r="D677" s="1384" t="str">
        <f t="shared" si="76"/>
        <v>-</v>
      </c>
      <c r="E677" s="1450">
        <f t="shared" si="76"/>
        <v>0</v>
      </c>
      <c r="F677" s="1451">
        <f t="shared" si="74"/>
        <v>0</v>
      </c>
      <c r="G677" s="1451">
        <f t="shared" si="75"/>
        <v>0</v>
      </c>
      <c r="H677" s="1451">
        <f t="shared" si="63"/>
        <v>0</v>
      </c>
      <c r="I677" s="1449">
        <v>0</v>
      </c>
      <c r="J677" s="1449">
        <v>0</v>
      </c>
      <c r="K677" s="1451"/>
      <c r="L677" s="1451"/>
      <c r="M677" s="1451">
        <f t="shared" si="72"/>
        <v>0</v>
      </c>
      <c r="N677" s="1451">
        <f t="shared" si="65"/>
        <v>0</v>
      </c>
      <c r="O677" s="1452"/>
      <c r="P677" s="1383"/>
    </row>
    <row r="678" spans="1:16" ht="15.5" outlineLevel="1" x14ac:dyDescent="0.25">
      <c r="A678" s="1351">
        <f t="shared" ref="A678:E693" si="77">A392</f>
        <v>0</v>
      </c>
      <c r="B678" s="1355" t="str">
        <f t="shared" si="77"/>
        <v xml:space="preserve">7) Fixed Fire fighting installation at Gas skid near MM Section </v>
      </c>
      <c r="C678" s="1455">
        <f t="shared" si="77"/>
        <v>0</v>
      </c>
      <c r="D678" s="1384" t="str">
        <f t="shared" si="77"/>
        <v>-</v>
      </c>
      <c r="E678" s="1450">
        <f t="shared" si="77"/>
        <v>0</v>
      </c>
      <c r="F678" s="1451">
        <f t="shared" si="74"/>
        <v>0</v>
      </c>
      <c r="G678" s="1451">
        <f t="shared" si="75"/>
        <v>0</v>
      </c>
      <c r="H678" s="1451">
        <f t="shared" si="63"/>
        <v>0</v>
      </c>
      <c r="I678" s="1449">
        <v>0</v>
      </c>
      <c r="J678" s="1449">
        <v>0</v>
      </c>
      <c r="K678" s="1451"/>
      <c r="L678" s="1451"/>
      <c r="M678" s="1451">
        <f t="shared" si="72"/>
        <v>0</v>
      </c>
      <c r="N678" s="1451">
        <f t="shared" si="65"/>
        <v>0</v>
      </c>
      <c r="O678" s="1452"/>
      <c r="P678" s="1383"/>
    </row>
    <row r="679" spans="1:16" ht="31" outlineLevel="1" x14ac:dyDescent="0.25">
      <c r="A679" s="1351">
        <f t="shared" si="77"/>
        <v>0</v>
      </c>
      <c r="B679" s="1355" t="str">
        <f t="shared" si="77"/>
        <v>8) Fixed Fire fighting installation  at Gas skid  near Unit -5 A1 Boiler</v>
      </c>
      <c r="C679" s="1455">
        <f t="shared" si="77"/>
        <v>0</v>
      </c>
      <c r="D679" s="1384" t="str">
        <f t="shared" si="77"/>
        <v>-</v>
      </c>
      <c r="E679" s="1450">
        <f t="shared" si="77"/>
        <v>0</v>
      </c>
      <c r="F679" s="1451">
        <f t="shared" si="74"/>
        <v>0</v>
      </c>
      <c r="G679" s="1451">
        <f t="shared" si="75"/>
        <v>0</v>
      </c>
      <c r="H679" s="1451">
        <f t="shared" si="63"/>
        <v>0</v>
      </c>
      <c r="I679" s="1449">
        <v>0</v>
      </c>
      <c r="J679" s="1449">
        <v>0</v>
      </c>
      <c r="K679" s="1451"/>
      <c r="L679" s="1451"/>
      <c r="M679" s="1451">
        <f t="shared" si="72"/>
        <v>0</v>
      </c>
      <c r="N679" s="1451">
        <f t="shared" si="65"/>
        <v>0</v>
      </c>
      <c r="O679" s="1452"/>
      <c r="P679" s="1383"/>
    </row>
    <row r="680" spans="1:16" ht="31" outlineLevel="1" x14ac:dyDescent="0.25">
      <c r="A680" s="1351">
        <f t="shared" si="77"/>
        <v>0</v>
      </c>
      <c r="B680" s="1355" t="str">
        <f t="shared" si="77"/>
        <v xml:space="preserve">9) Replacment of CO2 flooding system with advance system at Unit-5,6,7,8 </v>
      </c>
      <c r="C680" s="1455">
        <f t="shared" si="77"/>
        <v>0</v>
      </c>
      <c r="D680" s="1384" t="str">
        <f t="shared" si="77"/>
        <v>-</v>
      </c>
      <c r="E680" s="1450">
        <f t="shared" si="77"/>
        <v>0</v>
      </c>
      <c r="F680" s="1451">
        <f t="shared" si="74"/>
        <v>0</v>
      </c>
      <c r="G680" s="1451">
        <f t="shared" si="75"/>
        <v>0</v>
      </c>
      <c r="H680" s="1451">
        <f t="shared" si="63"/>
        <v>0</v>
      </c>
      <c r="I680" s="1449">
        <v>0</v>
      </c>
      <c r="J680" s="1449">
        <v>0</v>
      </c>
      <c r="K680" s="1451"/>
      <c r="L680" s="1451"/>
      <c r="M680" s="1451">
        <f t="shared" si="72"/>
        <v>0</v>
      </c>
      <c r="N680" s="1451">
        <f t="shared" si="65"/>
        <v>0</v>
      </c>
      <c r="O680" s="1452"/>
      <c r="P680" s="1383"/>
    </row>
    <row r="681" spans="1:16" ht="15.5" outlineLevel="1" x14ac:dyDescent="0.25">
      <c r="A681" s="1351">
        <f t="shared" si="77"/>
        <v>0</v>
      </c>
      <c r="B681" s="1355" t="str">
        <f t="shared" si="77"/>
        <v>10) Stage II EOP motor</v>
      </c>
      <c r="C681" s="1455">
        <f t="shared" si="77"/>
        <v>0</v>
      </c>
      <c r="D681" s="1384" t="str">
        <f t="shared" si="77"/>
        <v>-</v>
      </c>
      <c r="E681" s="1450">
        <f t="shared" si="77"/>
        <v>0</v>
      </c>
      <c r="F681" s="1451">
        <f t="shared" si="74"/>
        <v>0</v>
      </c>
      <c r="G681" s="1451">
        <f t="shared" si="75"/>
        <v>0</v>
      </c>
      <c r="H681" s="1451">
        <f t="shared" si="63"/>
        <v>0</v>
      </c>
      <c r="I681" s="1449">
        <v>0</v>
      </c>
      <c r="J681" s="1449">
        <v>0</v>
      </c>
      <c r="K681" s="1451"/>
      <c r="L681" s="1451"/>
      <c r="M681" s="1451">
        <f t="shared" si="72"/>
        <v>0</v>
      </c>
      <c r="N681" s="1451">
        <f t="shared" si="65"/>
        <v>0</v>
      </c>
      <c r="O681" s="1452"/>
      <c r="P681" s="1383"/>
    </row>
    <row r="682" spans="1:16" ht="15.5" outlineLevel="1" x14ac:dyDescent="0.25">
      <c r="A682" s="1351">
        <f t="shared" si="77"/>
        <v>0</v>
      </c>
      <c r="B682" s="1355" t="str">
        <f t="shared" si="77"/>
        <v>11) Evacuation pump motor</v>
      </c>
      <c r="C682" s="1455">
        <f t="shared" si="77"/>
        <v>0</v>
      </c>
      <c r="D682" s="1384" t="str">
        <f t="shared" si="77"/>
        <v>-</v>
      </c>
      <c r="E682" s="1450">
        <f t="shared" si="77"/>
        <v>0</v>
      </c>
      <c r="F682" s="1451">
        <f t="shared" si="74"/>
        <v>0</v>
      </c>
      <c r="G682" s="1451">
        <f t="shared" si="75"/>
        <v>0</v>
      </c>
      <c r="H682" s="1451">
        <f t="shared" si="63"/>
        <v>0</v>
      </c>
      <c r="I682" s="1449">
        <v>0</v>
      </c>
      <c r="J682" s="1449">
        <v>0</v>
      </c>
      <c r="K682" s="1451"/>
      <c r="L682" s="1451"/>
      <c r="M682" s="1451">
        <f t="shared" si="72"/>
        <v>0</v>
      </c>
      <c r="N682" s="1451">
        <f t="shared" si="65"/>
        <v>0</v>
      </c>
      <c r="O682" s="1452"/>
      <c r="P682" s="1383"/>
    </row>
    <row r="683" spans="1:16" ht="15.5" outlineLevel="1" x14ac:dyDescent="0.25">
      <c r="A683" s="1351">
        <f t="shared" si="77"/>
        <v>0</v>
      </c>
      <c r="B683" s="1355" t="str">
        <f t="shared" si="77"/>
        <v>12) St III Boiler Hydac Pump motor</v>
      </c>
      <c r="C683" s="1455">
        <f t="shared" si="77"/>
        <v>0</v>
      </c>
      <c r="D683" s="1384" t="str">
        <f t="shared" si="77"/>
        <v>-</v>
      </c>
      <c r="E683" s="1450">
        <f t="shared" si="77"/>
        <v>0</v>
      </c>
      <c r="F683" s="1451">
        <f t="shared" si="74"/>
        <v>0</v>
      </c>
      <c r="G683" s="1451">
        <f t="shared" si="75"/>
        <v>0</v>
      </c>
      <c r="H683" s="1451">
        <f t="shared" si="63"/>
        <v>0</v>
      </c>
      <c r="I683" s="1449">
        <v>0</v>
      </c>
      <c r="J683" s="1449">
        <v>0</v>
      </c>
      <c r="K683" s="1451"/>
      <c r="L683" s="1451"/>
      <c r="M683" s="1451">
        <f t="shared" si="72"/>
        <v>0</v>
      </c>
      <c r="N683" s="1451">
        <f t="shared" si="65"/>
        <v>0</v>
      </c>
      <c r="O683" s="1452"/>
      <c r="P683" s="1383"/>
    </row>
    <row r="684" spans="1:16" ht="15.5" outlineLevel="1" x14ac:dyDescent="0.25">
      <c r="A684" s="1351">
        <f t="shared" si="77"/>
        <v>0</v>
      </c>
      <c r="B684" s="1355" t="str">
        <f t="shared" si="77"/>
        <v>13) LT BREAKER ST II (1600) AMP</v>
      </c>
      <c r="C684" s="1455">
        <f t="shared" si="77"/>
        <v>0</v>
      </c>
      <c r="D684" s="1384" t="str">
        <f t="shared" si="77"/>
        <v>-</v>
      </c>
      <c r="E684" s="1450">
        <f t="shared" si="77"/>
        <v>0</v>
      </c>
      <c r="F684" s="1451">
        <f t="shared" si="74"/>
        <v>0</v>
      </c>
      <c r="G684" s="1451">
        <f t="shared" si="75"/>
        <v>0</v>
      </c>
      <c r="H684" s="1451">
        <f t="shared" si="63"/>
        <v>0</v>
      </c>
      <c r="I684" s="1449">
        <v>0</v>
      </c>
      <c r="J684" s="1449">
        <v>0</v>
      </c>
      <c r="K684" s="1451"/>
      <c r="L684" s="1451"/>
      <c r="M684" s="1451">
        <f t="shared" si="72"/>
        <v>0</v>
      </c>
      <c r="N684" s="1451">
        <f t="shared" si="65"/>
        <v>0</v>
      </c>
      <c r="O684" s="1452"/>
      <c r="P684" s="1383"/>
    </row>
    <row r="685" spans="1:16" ht="15.5" outlineLevel="1" x14ac:dyDescent="0.25">
      <c r="A685" s="1351">
        <f t="shared" si="77"/>
        <v>0</v>
      </c>
      <c r="B685" s="1355" t="str">
        <f t="shared" si="77"/>
        <v>14) LT BREAKER ST III and WTP  (3200) AMP</v>
      </c>
      <c r="C685" s="1455">
        <f t="shared" si="77"/>
        <v>0</v>
      </c>
      <c r="D685" s="1384" t="str">
        <f t="shared" si="77"/>
        <v>-</v>
      </c>
      <c r="E685" s="1450">
        <f t="shared" si="77"/>
        <v>0</v>
      </c>
      <c r="F685" s="1451">
        <f t="shared" si="74"/>
        <v>0</v>
      </c>
      <c r="G685" s="1451">
        <f t="shared" si="75"/>
        <v>0</v>
      </c>
      <c r="H685" s="1451">
        <f t="shared" si="63"/>
        <v>0</v>
      </c>
      <c r="I685" s="1449">
        <v>0</v>
      </c>
      <c r="J685" s="1449">
        <v>0</v>
      </c>
      <c r="K685" s="1451"/>
      <c r="L685" s="1451"/>
      <c r="M685" s="1451">
        <f t="shared" si="72"/>
        <v>0</v>
      </c>
      <c r="N685" s="1451">
        <f t="shared" si="65"/>
        <v>0</v>
      </c>
      <c r="O685" s="1452"/>
      <c r="P685" s="1383"/>
    </row>
    <row r="686" spans="1:16" ht="15.5" outlineLevel="1" x14ac:dyDescent="0.25">
      <c r="A686" s="1351">
        <f t="shared" si="77"/>
        <v>0</v>
      </c>
      <c r="B686" s="1355" t="str">
        <f t="shared" si="77"/>
        <v>15) Battery replacement</v>
      </c>
      <c r="C686" s="1455">
        <f t="shared" si="77"/>
        <v>0</v>
      </c>
      <c r="D686" s="1384" t="str">
        <f t="shared" si="77"/>
        <v>-</v>
      </c>
      <c r="E686" s="1450">
        <f t="shared" si="77"/>
        <v>0</v>
      </c>
      <c r="F686" s="1451">
        <f t="shared" si="74"/>
        <v>0</v>
      </c>
      <c r="G686" s="1451">
        <f t="shared" si="75"/>
        <v>0</v>
      </c>
      <c r="H686" s="1451">
        <f t="shared" si="63"/>
        <v>0</v>
      </c>
      <c r="I686" s="1449">
        <v>0</v>
      </c>
      <c r="J686" s="1449">
        <v>0</v>
      </c>
      <c r="K686" s="1451"/>
      <c r="L686" s="1451"/>
      <c r="M686" s="1451">
        <f t="shared" si="72"/>
        <v>0</v>
      </c>
      <c r="N686" s="1451">
        <f t="shared" si="65"/>
        <v>0</v>
      </c>
      <c r="O686" s="1452"/>
      <c r="P686" s="1383"/>
    </row>
    <row r="687" spans="1:16" ht="15.5" outlineLevel="1" x14ac:dyDescent="0.25">
      <c r="A687" s="1351">
        <f t="shared" si="77"/>
        <v>0</v>
      </c>
      <c r="B687" s="1355" t="str">
        <f t="shared" si="77"/>
        <v>16) Rennovation of AC plant piping</v>
      </c>
      <c r="C687" s="1455">
        <f t="shared" si="77"/>
        <v>0</v>
      </c>
      <c r="D687" s="1384" t="str">
        <f t="shared" si="77"/>
        <v>-</v>
      </c>
      <c r="E687" s="1450">
        <f t="shared" si="77"/>
        <v>0</v>
      </c>
      <c r="F687" s="1451">
        <f t="shared" si="74"/>
        <v>0</v>
      </c>
      <c r="G687" s="1451">
        <f t="shared" si="75"/>
        <v>0</v>
      </c>
      <c r="H687" s="1451">
        <f t="shared" si="63"/>
        <v>0</v>
      </c>
      <c r="I687" s="1449">
        <v>0</v>
      </c>
      <c r="J687" s="1449">
        <v>0</v>
      </c>
      <c r="K687" s="1451"/>
      <c r="L687" s="1451"/>
      <c r="M687" s="1451">
        <f t="shared" si="72"/>
        <v>0</v>
      </c>
      <c r="N687" s="1451">
        <f t="shared" si="65"/>
        <v>0</v>
      </c>
      <c r="O687" s="1452"/>
      <c r="P687" s="1383"/>
    </row>
    <row r="688" spans="1:16" ht="46.5" outlineLevel="1" x14ac:dyDescent="0.25">
      <c r="A688" s="1351">
        <f t="shared" si="77"/>
        <v>0</v>
      </c>
      <c r="B688" s="1355" t="str">
        <f t="shared" si="77"/>
        <v xml:space="preserve">17) Up gradation Of Old Generator Protection System with Advance Series Microprocessor based System for GT  at GTPS Uran                       </v>
      </c>
      <c r="C688" s="1455">
        <f t="shared" si="77"/>
        <v>0</v>
      </c>
      <c r="D688" s="1384" t="str">
        <f t="shared" si="77"/>
        <v>-</v>
      </c>
      <c r="E688" s="1450">
        <f t="shared" si="77"/>
        <v>0</v>
      </c>
      <c r="F688" s="1451">
        <f t="shared" si="74"/>
        <v>0</v>
      </c>
      <c r="G688" s="1451">
        <f t="shared" si="75"/>
        <v>0</v>
      </c>
      <c r="H688" s="1451">
        <f t="shared" si="63"/>
        <v>0</v>
      </c>
      <c r="I688" s="1449">
        <v>0</v>
      </c>
      <c r="J688" s="1449">
        <v>0</v>
      </c>
      <c r="K688" s="1451"/>
      <c r="L688" s="1451"/>
      <c r="M688" s="1451">
        <f t="shared" si="72"/>
        <v>0</v>
      </c>
      <c r="N688" s="1451">
        <f t="shared" si="65"/>
        <v>0</v>
      </c>
      <c r="O688" s="1452"/>
      <c r="P688" s="1383"/>
    </row>
    <row r="689" spans="1:16" ht="31" outlineLevel="1" x14ac:dyDescent="0.25">
      <c r="A689" s="1351">
        <f t="shared" si="77"/>
        <v>0</v>
      </c>
      <c r="B689" s="1355" t="str">
        <f t="shared" si="77"/>
        <v>18) Supply, Installation and commissioning of battery chargers at Stage-II at GTPS,Uran.</v>
      </c>
      <c r="C689" s="1455">
        <f t="shared" si="77"/>
        <v>0</v>
      </c>
      <c r="D689" s="1384" t="str">
        <f t="shared" si="77"/>
        <v>-</v>
      </c>
      <c r="E689" s="1450">
        <f t="shared" si="77"/>
        <v>0</v>
      </c>
      <c r="F689" s="1451">
        <f t="shared" si="74"/>
        <v>0</v>
      </c>
      <c r="G689" s="1451">
        <f t="shared" si="75"/>
        <v>0</v>
      </c>
      <c r="H689" s="1451">
        <f t="shared" si="63"/>
        <v>0</v>
      </c>
      <c r="I689" s="1449">
        <v>0</v>
      </c>
      <c r="J689" s="1449">
        <v>0</v>
      </c>
      <c r="K689" s="1451"/>
      <c r="L689" s="1451"/>
      <c r="M689" s="1451">
        <f t="shared" si="72"/>
        <v>0</v>
      </c>
      <c r="N689" s="1451">
        <f t="shared" si="65"/>
        <v>0</v>
      </c>
      <c r="O689" s="1452"/>
      <c r="P689" s="1383"/>
    </row>
    <row r="690" spans="1:16" ht="46.5" outlineLevel="1" x14ac:dyDescent="0.25">
      <c r="A690" s="1351">
        <f t="shared" si="77"/>
        <v>0</v>
      </c>
      <c r="B690" s="1355" t="str">
        <f t="shared" si="77"/>
        <v>19) Procurement of on-line  dissolve oxygen, pH &amp; conductivity measurement with transmitter for boiler and steam turbine at GTPS Uran</v>
      </c>
      <c r="C690" s="1455">
        <f t="shared" si="77"/>
        <v>0</v>
      </c>
      <c r="D690" s="1384" t="str">
        <f t="shared" si="77"/>
        <v>-</v>
      </c>
      <c r="E690" s="1450">
        <f t="shared" si="77"/>
        <v>0</v>
      </c>
      <c r="F690" s="1451">
        <f t="shared" si="74"/>
        <v>0</v>
      </c>
      <c r="G690" s="1451">
        <f t="shared" si="75"/>
        <v>0</v>
      </c>
      <c r="H690" s="1451">
        <f t="shared" si="63"/>
        <v>0</v>
      </c>
      <c r="I690" s="1449">
        <v>0</v>
      </c>
      <c r="J690" s="1449">
        <v>0</v>
      </c>
      <c r="K690" s="1451"/>
      <c r="L690" s="1451"/>
      <c r="M690" s="1451">
        <f t="shared" si="72"/>
        <v>0</v>
      </c>
      <c r="N690" s="1451">
        <f t="shared" si="65"/>
        <v>0</v>
      </c>
      <c r="O690" s="1452"/>
      <c r="P690" s="1383"/>
    </row>
    <row r="691" spans="1:16" ht="31" outlineLevel="1" x14ac:dyDescent="0.25">
      <c r="A691" s="1351">
        <f t="shared" si="77"/>
        <v>0</v>
      </c>
      <c r="B691" s="1355" t="str">
        <f t="shared" si="77"/>
        <v>20) Procurement of Optical Gas Leak imaging Camera for gas leak detection at GTPS,Uran.</v>
      </c>
      <c r="C691" s="1455">
        <f t="shared" si="77"/>
        <v>0</v>
      </c>
      <c r="D691" s="1384" t="str">
        <f t="shared" si="77"/>
        <v>-</v>
      </c>
      <c r="E691" s="1450">
        <f t="shared" si="77"/>
        <v>0</v>
      </c>
      <c r="F691" s="1451">
        <f t="shared" si="74"/>
        <v>0</v>
      </c>
      <c r="G691" s="1451">
        <f t="shared" si="75"/>
        <v>0</v>
      </c>
      <c r="H691" s="1451">
        <f t="shared" si="63"/>
        <v>0</v>
      </c>
      <c r="I691" s="1449">
        <v>0</v>
      </c>
      <c r="J691" s="1449">
        <v>0</v>
      </c>
      <c r="K691" s="1451"/>
      <c r="L691" s="1451"/>
      <c r="M691" s="1451">
        <f t="shared" si="72"/>
        <v>0</v>
      </c>
      <c r="N691" s="1451">
        <f t="shared" si="65"/>
        <v>0</v>
      </c>
      <c r="O691" s="1452"/>
      <c r="P691" s="1383"/>
    </row>
    <row r="692" spans="1:16" ht="31" outlineLevel="1" x14ac:dyDescent="0.25">
      <c r="A692" s="1351">
        <f t="shared" si="77"/>
        <v>0</v>
      </c>
      <c r="B692" s="1355" t="str">
        <f t="shared" si="77"/>
        <v>21) Procurement of HP and LP bypass control valve actuator and HP bypass spray control valve actuator at GTPS uran (3 No)</v>
      </c>
      <c r="C692" s="1455">
        <f t="shared" si="77"/>
        <v>0</v>
      </c>
      <c r="D692" s="1384" t="str">
        <f t="shared" si="77"/>
        <v>-</v>
      </c>
      <c r="E692" s="1450">
        <f t="shared" si="77"/>
        <v>0</v>
      </c>
      <c r="F692" s="1451">
        <f t="shared" si="74"/>
        <v>0</v>
      </c>
      <c r="G692" s="1451">
        <f t="shared" si="75"/>
        <v>0</v>
      </c>
      <c r="H692" s="1451">
        <f t="shared" si="63"/>
        <v>0</v>
      </c>
      <c r="I692" s="1449">
        <v>0</v>
      </c>
      <c r="J692" s="1449">
        <v>0</v>
      </c>
      <c r="K692" s="1451"/>
      <c r="L692" s="1451"/>
      <c r="M692" s="1451">
        <f t="shared" si="72"/>
        <v>0</v>
      </c>
      <c r="N692" s="1451">
        <f t="shared" si="65"/>
        <v>0</v>
      </c>
      <c r="O692" s="1452"/>
      <c r="P692" s="1383"/>
    </row>
    <row r="693" spans="1:16" ht="15.5" outlineLevel="1" x14ac:dyDescent="0.25">
      <c r="A693" s="1351">
        <f t="shared" si="77"/>
        <v>0</v>
      </c>
      <c r="B693" s="1355" t="str">
        <f t="shared" si="77"/>
        <v>22) New SCADA system for WTP operation at GTPS Uran</v>
      </c>
      <c r="C693" s="1455">
        <f t="shared" si="77"/>
        <v>0</v>
      </c>
      <c r="D693" s="1384" t="str">
        <f t="shared" si="77"/>
        <v>-</v>
      </c>
      <c r="E693" s="1450">
        <f t="shared" si="77"/>
        <v>0</v>
      </c>
      <c r="F693" s="1451">
        <f t="shared" si="74"/>
        <v>0</v>
      </c>
      <c r="G693" s="1451">
        <f t="shared" si="75"/>
        <v>0</v>
      </c>
      <c r="H693" s="1451">
        <f t="shared" si="63"/>
        <v>0</v>
      </c>
      <c r="I693" s="1449">
        <v>0</v>
      </c>
      <c r="J693" s="1449">
        <v>0</v>
      </c>
      <c r="K693" s="1451"/>
      <c r="L693" s="1451"/>
      <c r="M693" s="1451">
        <f t="shared" si="72"/>
        <v>0</v>
      </c>
      <c r="N693" s="1451">
        <f t="shared" si="65"/>
        <v>0</v>
      </c>
      <c r="O693" s="1452"/>
      <c r="P693" s="1383"/>
    </row>
    <row r="694" spans="1:16" ht="77.5" outlineLevel="1" x14ac:dyDescent="0.25">
      <c r="A694" s="1351">
        <f t="shared" ref="A694:E709" si="78">A408</f>
        <v>0</v>
      </c>
      <c r="B694" s="1355" t="str">
        <f t="shared" si="78"/>
        <v>23) Replacement of existing field instruments of WTP ( level transmitters, level switches, pH meter with sensor, flow meters and Transmittres,conductivity meter with sensors, dissolve oxygen meter with sensors, pressure gauges, pneumatic valves with feedback) at GTPS Uran</v>
      </c>
      <c r="C694" s="1455">
        <f t="shared" si="78"/>
        <v>0</v>
      </c>
      <c r="D694" s="1384" t="str">
        <f t="shared" si="78"/>
        <v>-</v>
      </c>
      <c r="E694" s="1450">
        <f t="shared" si="78"/>
        <v>0</v>
      </c>
      <c r="F694" s="1451">
        <f t="shared" si="74"/>
        <v>0</v>
      </c>
      <c r="G694" s="1451">
        <f t="shared" si="75"/>
        <v>0</v>
      </c>
      <c r="H694" s="1451">
        <f t="shared" si="63"/>
        <v>0</v>
      </c>
      <c r="I694" s="1449">
        <v>0</v>
      </c>
      <c r="J694" s="1449">
        <v>0</v>
      </c>
      <c r="K694" s="1451"/>
      <c r="L694" s="1451"/>
      <c r="M694" s="1451">
        <f t="shared" si="72"/>
        <v>0</v>
      </c>
      <c r="N694" s="1451">
        <f t="shared" si="65"/>
        <v>0</v>
      </c>
      <c r="O694" s="1452"/>
      <c r="P694" s="1383"/>
    </row>
    <row r="695" spans="1:16" ht="31" outlineLevel="1" x14ac:dyDescent="0.25">
      <c r="A695" s="1356">
        <f t="shared" si="78"/>
        <v>8</v>
      </c>
      <c r="B695" s="1352" t="str">
        <f t="shared" si="78"/>
        <v>DPR-1 DPR for Condenser Vacuum imrovement  by procurement and erection/Upgradation of ACC pannels of A0 Unit</v>
      </c>
      <c r="C695" s="1455">
        <f t="shared" si="78"/>
        <v>0</v>
      </c>
      <c r="D695" s="1384" t="str">
        <f t="shared" si="78"/>
        <v>-</v>
      </c>
      <c r="E695" s="1450">
        <f t="shared" si="78"/>
        <v>0</v>
      </c>
      <c r="F695" s="1451">
        <f t="shared" si="74"/>
        <v>0</v>
      </c>
      <c r="G695" s="1451">
        <f t="shared" si="75"/>
        <v>0</v>
      </c>
      <c r="H695" s="1451">
        <f t="shared" si="63"/>
        <v>0</v>
      </c>
      <c r="I695" s="1449">
        <v>0</v>
      </c>
      <c r="J695" s="1449">
        <v>0</v>
      </c>
      <c r="K695" s="1451"/>
      <c r="L695" s="1451"/>
      <c r="M695" s="1451">
        <f t="shared" si="72"/>
        <v>0</v>
      </c>
      <c r="N695" s="1451">
        <f t="shared" si="65"/>
        <v>0</v>
      </c>
      <c r="O695" s="1452"/>
      <c r="P695" s="1383"/>
    </row>
    <row r="696" spans="1:16" ht="31" outlineLevel="1" x14ac:dyDescent="0.25">
      <c r="A696" s="1365">
        <f t="shared" si="78"/>
        <v>9</v>
      </c>
      <c r="B696" s="1352" t="str">
        <f t="shared" si="78"/>
        <v xml:space="preserve"> Supply and erection of ACC Pannels/ Upgradation (A0 ACC Pannels)</v>
      </c>
      <c r="C696" s="1455">
        <f t="shared" si="78"/>
        <v>0</v>
      </c>
      <c r="D696" s="1384" t="str">
        <f t="shared" si="78"/>
        <v>-</v>
      </c>
      <c r="E696" s="1450">
        <f t="shared" si="78"/>
        <v>0</v>
      </c>
      <c r="F696" s="1451">
        <f t="shared" si="74"/>
        <v>0</v>
      </c>
      <c r="G696" s="1451">
        <f t="shared" si="75"/>
        <v>0</v>
      </c>
      <c r="H696" s="1451">
        <f t="shared" si="63"/>
        <v>0</v>
      </c>
      <c r="I696" s="1449">
        <v>0</v>
      </c>
      <c r="J696" s="1449">
        <v>0</v>
      </c>
      <c r="K696" s="1451"/>
      <c r="L696" s="1451"/>
      <c r="M696" s="1451">
        <f t="shared" ref="M696:M759" si="79">SUM(J696:L696)</f>
        <v>0</v>
      </c>
      <c r="N696" s="1451">
        <f t="shared" si="65"/>
        <v>0</v>
      </c>
      <c r="O696" s="1452"/>
      <c r="P696" s="1383"/>
    </row>
    <row r="697" spans="1:16" ht="15.5" outlineLevel="1" x14ac:dyDescent="0.25">
      <c r="A697" s="1365">
        <f t="shared" si="78"/>
        <v>10</v>
      </c>
      <c r="B697" s="1352" t="str">
        <f t="shared" si="78"/>
        <v>DPR for Replacement of HP and LP cycle valves of Boilers.</v>
      </c>
      <c r="C697" s="1455">
        <f t="shared" si="78"/>
        <v>0</v>
      </c>
      <c r="D697" s="1384" t="str">
        <f t="shared" si="78"/>
        <v>-</v>
      </c>
      <c r="E697" s="1450">
        <f t="shared" si="78"/>
        <v>0</v>
      </c>
      <c r="F697" s="1451">
        <f t="shared" si="74"/>
        <v>0</v>
      </c>
      <c r="G697" s="1451">
        <f t="shared" si="75"/>
        <v>0</v>
      </c>
      <c r="H697" s="1451">
        <f t="shared" si="63"/>
        <v>0</v>
      </c>
      <c r="I697" s="1449">
        <v>0</v>
      </c>
      <c r="J697" s="1449">
        <v>0</v>
      </c>
      <c r="K697" s="1451"/>
      <c r="L697" s="1451"/>
      <c r="M697" s="1451">
        <f t="shared" si="79"/>
        <v>0</v>
      </c>
      <c r="N697" s="1451">
        <f t="shared" si="65"/>
        <v>0</v>
      </c>
      <c r="O697" s="1452"/>
      <c r="P697" s="1383"/>
    </row>
    <row r="698" spans="1:16" ht="31" outlineLevel="1" x14ac:dyDescent="0.25">
      <c r="A698" s="1365">
        <f t="shared" si="78"/>
        <v>0</v>
      </c>
      <c r="B698" s="1355" t="str">
        <f t="shared" si="78"/>
        <v xml:space="preserve"> Supply of all valves of Boiler HP feed station valves, overflow valves, MIV valve, shutoff valve (A1,A2,B1,B2 Boilers)</v>
      </c>
      <c r="C698" s="1455">
        <f t="shared" si="78"/>
        <v>0</v>
      </c>
      <c r="D698" s="1384" t="str">
        <f t="shared" si="78"/>
        <v>-</v>
      </c>
      <c r="E698" s="1450">
        <f t="shared" si="78"/>
        <v>0</v>
      </c>
      <c r="F698" s="1451">
        <f t="shared" si="74"/>
        <v>0</v>
      </c>
      <c r="G698" s="1451">
        <f t="shared" si="75"/>
        <v>0</v>
      </c>
      <c r="H698" s="1451">
        <f t="shared" si="63"/>
        <v>0</v>
      </c>
      <c r="I698" s="1449">
        <v>0</v>
      </c>
      <c r="J698" s="1449">
        <v>0</v>
      </c>
      <c r="K698" s="1451"/>
      <c r="L698" s="1451"/>
      <c r="M698" s="1451">
        <f t="shared" si="79"/>
        <v>0</v>
      </c>
      <c r="N698" s="1451">
        <f t="shared" si="65"/>
        <v>0</v>
      </c>
      <c r="O698" s="1452"/>
      <c r="P698" s="1383"/>
    </row>
    <row r="699" spans="1:16" ht="31" outlineLevel="1" x14ac:dyDescent="0.25">
      <c r="A699" s="1365">
        <f t="shared" si="78"/>
        <v>0</v>
      </c>
      <c r="B699" s="1355" t="str">
        <f t="shared" si="78"/>
        <v xml:space="preserve"> Supply all valves of Boiler LP feed station valves, Overflow valves, MIV valve, shutoff valve (A1,A2,B1,B2 Boilers)</v>
      </c>
      <c r="C699" s="1455">
        <f t="shared" si="78"/>
        <v>0</v>
      </c>
      <c r="D699" s="1384" t="str">
        <f t="shared" si="78"/>
        <v>-</v>
      </c>
      <c r="E699" s="1450">
        <f t="shared" si="78"/>
        <v>0</v>
      </c>
      <c r="F699" s="1451">
        <f t="shared" si="74"/>
        <v>0</v>
      </c>
      <c r="G699" s="1451">
        <f t="shared" si="75"/>
        <v>0</v>
      </c>
      <c r="H699" s="1451">
        <f t="shared" si="63"/>
        <v>0</v>
      </c>
      <c r="I699" s="1449">
        <v>0</v>
      </c>
      <c r="J699" s="1449">
        <v>0</v>
      </c>
      <c r="K699" s="1451"/>
      <c r="L699" s="1451"/>
      <c r="M699" s="1451">
        <f t="shared" si="79"/>
        <v>0</v>
      </c>
      <c r="N699" s="1451">
        <f t="shared" si="65"/>
        <v>0</v>
      </c>
      <c r="O699" s="1452"/>
      <c r="P699" s="1383"/>
    </row>
    <row r="700" spans="1:16" ht="15.5" outlineLevel="1" x14ac:dyDescent="0.25">
      <c r="A700" s="1365">
        <f t="shared" si="78"/>
        <v>11</v>
      </c>
      <c r="B700" s="1352" t="str">
        <f t="shared" si="78"/>
        <v>DPR for Turbine section upgrade of GT unit 5</v>
      </c>
      <c r="C700" s="1455">
        <f t="shared" si="78"/>
        <v>0</v>
      </c>
      <c r="D700" s="1384" t="str">
        <f t="shared" si="78"/>
        <v>-</v>
      </c>
      <c r="E700" s="1450">
        <f t="shared" si="78"/>
        <v>0</v>
      </c>
      <c r="F700" s="1451">
        <f t="shared" si="74"/>
        <v>0</v>
      </c>
      <c r="G700" s="1451">
        <f t="shared" si="75"/>
        <v>0</v>
      </c>
      <c r="H700" s="1451">
        <f t="shared" si="63"/>
        <v>0</v>
      </c>
      <c r="I700" s="1449">
        <v>0</v>
      </c>
      <c r="J700" s="1449">
        <v>0</v>
      </c>
      <c r="K700" s="1451"/>
      <c r="L700" s="1451"/>
      <c r="M700" s="1451">
        <f t="shared" si="79"/>
        <v>0</v>
      </c>
      <c r="N700" s="1451">
        <f t="shared" si="65"/>
        <v>0</v>
      </c>
      <c r="O700" s="1452"/>
      <c r="P700" s="1383"/>
    </row>
    <row r="701" spans="1:16" ht="31" outlineLevel="1" x14ac:dyDescent="0.25">
      <c r="A701" s="1365">
        <f t="shared" si="78"/>
        <v>0</v>
      </c>
      <c r="B701" s="1355" t="str">
        <f t="shared" si="78"/>
        <v xml:space="preserve">  Supply of Turbine rotor blades 3 &amp; 4 and Turbine stator blades 3 &amp; 4 along with installation material (TSU) GT 5</v>
      </c>
      <c r="C701" s="1455">
        <f t="shared" si="78"/>
        <v>0</v>
      </c>
      <c r="D701" s="1384" t="str">
        <f t="shared" si="78"/>
        <v>-</v>
      </c>
      <c r="E701" s="1450">
        <f t="shared" si="78"/>
        <v>0</v>
      </c>
      <c r="F701" s="1451">
        <f t="shared" si="74"/>
        <v>0</v>
      </c>
      <c r="G701" s="1451">
        <f t="shared" si="75"/>
        <v>0</v>
      </c>
      <c r="H701" s="1451">
        <f t="shared" si="63"/>
        <v>0</v>
      </c>
      <c r="I701" s="1449">
        <v>0</v>
      </c>
      <c r="J701" s="1449">
        <v>0</v>
      </c>
      <c r="K701" s="1451"/>
      <c r="L701" s="1451"/>
      <c r="M701" s="1451">
        <f t="shared" si="79"/>
        <v>0</v>
      </c>
      <c r="N701" s="1451">
        <f t="shared" si="65"/>
        <v>0</v>
      </c>
      <c r="O701" s="1452"/>
      <c r="P701" s="1383"/>
    </row>
    <row r="702" spans="1:16" ht="31" outlineLevel="1" x14ac:dyDescent="0.25">
      <c r="A702" s="1365">
        <f t="shared" si="78"/>
        <v>12</v>
      </c>
      <c r="B702" s="1352" t="str">
        <f t="shared" si="78"/>
        <v xml:space="preserve">DPR for Replacement of Various pumps of A0 &amp; B0 block and HP LP drum, HP LP BCP allied valves of boiler </v>
      </c>
      <c r="C702" s="1455">
        <f t="shared" si="78"/>
        <v>0</v>
      </c>
      <c r="D702" s="1384" t="str">
        <f t="shared" si="78"/>
        <v>-</v>
      </c>
      <c r="E702" s="1450">
        <f t="shared" si="78"/>
        <v>0</v>
      </c>
      <c r="F702" s="1451">
        <f t="shared" si="74"/>
        <v>0</v>
      </c>
      <c r="G702" s="1451">
        <f t="shared" si="75"/>
        <v>0</v>
      </c>
      <c r="H702" s="1451">
        <f t="shared" si="63"/>
        <v>0</v>
      </c>
      <c r="I702" s="1449">
        <v>0</v>
      </c>
      <c r="J702" s="1449">
        <v>0</v>
      </c>
      <c r="K702" s="1451"/>
      <c r="L702" s="1451"/>
      <c r="M702" s="1451">
        <f t="shared" si="79"/>
        <v>0</v>
      </c>
      <c r="N702" s="1451">
        <f t="shared" si="65"/>
        <v>0</v>
      </c>
      <c r="O702" s="1452"/>
      <c r="P702" s="1383"/>
    </row>
    <row r="703" spans="1:16" ht="46.5" outlineLevel="1" x14ac:dyDescent="0.25">
      <c r="A703" s="1365">
        <f t="shared" si="78"/>
        <v>0</v>
      </c>
      <c r="B703" s="1355" t="str">
        <f t="shared" si="78"/>
        <v xml:space="preserve"> Supply of various pumps (HP BCP , LP BCP, HP and LP Feed water pumps, preheater, evacuation pumps, CEP pumps etc Pumps (A0 and B0 Block)</v>
      </c>
      <c r="C703" s="1455">
        <f t="shared" si="78"/>
        <v>0</v>
      </c>
      <c r="D703" s="1384" t="str">
        <f t="shared" si="78"/>
        <v>-</v>
      </c>
      <c r="E703" s="1450">
        <f t="shared" si="78"/>
        <v>0</v>
      </c>
      <c r="F703" s="1451">
        <f t="shared" si="74"/>
        <v>0</v>
      </c>
      <c r="G703" s="1451">
        <f t="shared" si="75"/>
        <v>0</v>
      </c>
      <c r="H703" s="1451">
        <f t="shared" si="63"/>
        <v>0</v>
      </c>
      <c r="I703" s="1449">
        <v>0</v>
      </c>
      <c r="J703" s="1449">
        <v>0</v>
      </c>
      <c r="K703" s="1451"/>
      <c r="L703" s="1451"/>
      <c r="M703" s="1451">
        <f t="shared" si="79"/>
        <v>0</v>
      </c>
      <c r="N703" s="1451">
        <f t="shared" si="65"/>
        <v>0</v>
      </c>
      <c r="O703" s="1452"/>
      <c r="P703" s="1383"/>
    </row>
    <row r="704" spans="1:16" ht="31" outlineLevel="1" x14ac:dyDescent="0.25">
      <c r="A704" s="1365">
        <f t="shared" si="78"/>
        <v>0</v>
      </c>
      <c r="B704" s="1355" t="str">
        <f t="shared" si="78"/>
        <v xml:space="preserve"> Supply of HP &amp; LP Drum and superheater safety valve, drain station valves (A1,A2,B1,B2 Boilers)</v>
      </c>
      <c r="C704" s="1455">
        <f t="shared" si="78"/>
        <v>0</v>
      </c>
      <c r="D704" s="1384" t="str">
        <f t="shared" si="78"/>
        <v>-</v>
      </c>
      <c r="E704" s="1450">
        <f t="shared" si="78"/>
        <v>0</v>
      </c>
      <c r="F704" s="1451">
        <f t="shared" si="74"/>
        <v>0</v>
      </c>
      <c r="G704" s="1451">
        <f t="shared" si="75"/>
        <v>0</v>
      </c>
      <c r="H704" s="1451">
        <f t="shared" si="63"/>
        <v>0</v>
      </c>
      <c r="I704" s="1449">
        <v>0</v>
      </c>
      <c r="J704" s="1449">
        <v>0</v>
      </c>
      <c r="K704" s="1451"/>
      <c r="L704" s="1451"/>
      <c r="M704" s="1451">
        <f t="shared" si="79"/>
        <v>0</v>
      </c>
      <c r="N704" s="1451">
        <f t="shared" si="65"/>
        <v>0</v>
      </c>
      <c r="O704" s="1452"/>
      <c r="P704" s="1383"/>
    </row>
    <row r="705" spans="1:16" ht="31" outlineLevel="1" x14ac:dyDescent="0.25">
      <c r="A705" s="1365">
        <f t="shared" si="78"/>
        <v>0</v>
      </c>
      <c r="B705" s="1355" t="str">
        <f t="shared" si="78"/>
        <v xml:space="preserve"> Supply of HP &amp; LP BCP suction valves, discharge valves , NRV (A1,A2,B1,B2 Boilers)</v>
      </c>
      <c r="C705" s="1455">
        <f t="shared" si="78"/>
        <v>0</v>
      </c>
      <c r="D705" s="1384" t="str">
        <f t="shared" si="78"/>
        <v>-</v>
      </c>
      <c r="E705" s="1450">
        <f t="shared" si="78"/>
        <v>0</v>
      </c>
      <c r="F705" s="1451">
        <f t="shared" si="74"/>
        <v>0</v>
      </c>
      <c r="G705" s="1451">
        <f t="shared" si="75"/>
        <v>0</v>
      </c>
      <c r="H705" s="1451">
        <f t="shared" si="63"/>
        <v>0</v>
      </c>
      <c r="I705" s="1449">
        <v>0</v>
      </c>
      <c r="J705" s="1449">
        <v>0</v>
      </c>
      <c r="K705" s="1451"/>
      <c r="L705" s="1451"/>
      <c r="M705" s="1451">
        <f t="shared" si="79"/>
        <v>0</v>
      </c>
      <c r="N705" s="1451">
        <f t="shared" si="65"/>
        <v>0</v>
      </c>
      <c r="O705" s="1452"/>
      <c r="P705" s="1383"/>
    </row>
    <row r="706" spans="1:16" ht="46.5" outlineLevel="1" x14ac:dyDescent="0.25">
      <c r="A706" s="1365">
        <f t="shared" si="78"/>
        <v>13</v>
      </c>
      <c r="B706" s="1352" t="str">
        <f t="shared" si="78"/>
        <v>DPR for Life extension of B0 block by replacement of LP evaporator header and tubes, boiler duct plate, B0 steam turbine free standing blades and bearing</v>
      </c>
      <c r="C706" s="1455">
        <f t="shared" si="78"/>
        <v>0</v>
      </c>
      <c r="D706" s="1384" t="str">
        <f t="shared" si="78"/>
        <v>-</v>
      </c>
      <c r="E706" s="1450">
        <f t="shared" si="78"/>
        <v>0</v>
      </c>
      <c r="F706" s="1451">
        <f t="shared" si="74"/>
        <v>0</v>
      </c>
      <c r="G706" s="1451">
        <f t="shared" si="75"/>
        <v>0</v>
      </c>
      <c r="H706" s="1451">
        <f t="shared" si="63"/>
        <v>0</v>
      </c>
      <c r="I706" s="1449">
        <v>0</v>
      </c>
      <c r="J706" s="1449">
        <v>0</v>
      </c>
      <c r="K706" s="1451"/>
      <c r="L706" s="1451"/>
      <c r="M706" s="1451">
        <f t="shared" si="79"/>
        <v>0</v>
      </c>
      <c r="N706" s="1451">
        <f t="shared" si="65"/>
        <v>0</v>
      </c>
      <c r="O706" s="1452"/>
      <c r="P706" s="1383"/>
    </row>
    <row r="707" spans="1:16" ht="31" outlineLevel="1" x14ac:dyDescent="0.25">
      <c r="A707" s="1365">
        <f t="shared" si="78"/>
        <v>0</v>
      </c>
      <c r="B707" s="1355" t="str">
        <f t="shared" si="78"/>
        <v xml:space="preserve"> Supply and eretion of LP Evaporator header and Tubes (B1Boiler)</v>
      </c>
      <c r="C707" s="1455">
        <f t="shared" si="78"/>
        <v>0</v>
      </c>
      <c r="D707" s="1384" t="str">
        <f t="shared" si="78"/>
        <v>-</v>
      </c>
      <c r="E707" s="1450">
        <f t="shared" si="78"/>
        <v>0</v>
      </c>
      <c r="F707" s="1451">
        <f t="shared" si="74"/>
        <v>0</v>
      </c>
      <c r="G707" s="1451">
        <f t="shared" si="75"/>
        <v>0</v>
      </c>
      <c r="H707" s="1451">
        <f t="shared" si="63"/>
        <v>0</v>
      </c>
      <c r="I707" s="1449">
        <v>0</v>
      </c>
      <c r="J707" s="1449">
        <v>0</v>
      </c>
      <c r="K707" s="1451"/>
      <c r="L707" s="1451"/>
      <c r="M707" s="1451">
        <f t="shared" si="79"/>
        <v>0</v>
      </c>
      <c r="N707" s="1451">
        <f t="shared" si="65"/>
        <v>0</v>
      </c>
      <c r="O707" s="1452"/>
      <c r="P707" s="1383"/>
    </row>
    <row r="708" spans="1:16" ht="15.5" outlineLevel="1" x14ac:dyDescent="0.25">
      <c r="A708" s="1365">
        <f t="shared" si="78"/>
        <v>0</v>
      </c>
      <c r="B708" s="1355" t="str">
        <f t="shared" si="78"/>
        <v>Supply of boiler duct plate (B1,B2 Boiler)</v>
      </c>
      <c r="C708" s="1455">
        <f t="shared" si="78"/>
        <v>0</v>
      </c>
      <c r="D708" s="1384" t="str">
        <f t="shared" si="78"/>
        <v>-</v>
      </c>
      <c r="E708" s="1450">
        <f t="shared" si="78"/>
        <v>0</v>
      </c>
      <c r="F708" s="1451">
        <f t="shared" si="74"/>
        <v>0</v>
      </c>
      <c r="G708" s="1451">
        <f t="shared" si="75"/>
        <v>0</v>
      </c>
      <c r="H708" s="1451">
        <f t="shared" si="63"/>
        <v>0</v>
      </c>
      <c r="I708" s="1449">
        <v>0</v>
      </c>
      <c r="J708" s="1449">
        <v>0</v>
      </c>
      <c r="K708" s="1451"/>
      <c r="L708" s="1451"/>
      <c r="M708" s="1451">
        <f t="shared" si="79"/>
        <v>0</v>
      </c>
      <c r="N708" s="1451">
        <f t="shared" si="65"/>
        <v>0</v>
      </c>
      <c r="O708" s="1452"/>
      <c r="P708" s="1383"/>
    </row>
    <row r="709" spans="1:16" ht="31" outlineLevel="1" x14ac:dyDescent="0.25">
      <c r="A709" s="1365">
        <f t="shared" si="78"/>
        <v>0</v>
      </c>
      <c r="B709" s="1355" t="str">
        <f t="shared" si="78"/>
        <v xml:space="preserve"> Supply of Steam turbine free standing blades (B0 steam turbine)</v>
      </c>
      <c r="C709" s="1455">
        <f t="shared" si="78"/>
        <v>0</v>
      </c>
      <c r="D709" s="1384" t="str">
        <f t="shared" si="78"/>
        <v>-</v>
      </c>
      <c r="E709" s="1450">
        <f t="shared" si="78"/>
        <v>0</v>
      </c>
      <c r="F709" s="1451">
        <f t="shared" si="74"/>
        <v>0</v>
      </c>
      <c r="G709" s="1451">
        <f t="shared" si="75"/>
        <v>0</v>
      </c>
      <c r="H709" s="1451">
        <f t="shared" si="63"/>
        <v>0</v>
      </c>
      <c r="I709" s="1449">
        <v>0</v>
      </c>
      <c r="J709" s="1449">
        <v>0</v>
      </c>
      <c r="K709" s="1451"/>
      <c r="L709" s="1451"/>
      <c r="M709" s="1451">
        <f t="shared" si="79"/>
        <v>0</v>
      </c>
      <c r="N709" s="1451">
        <f t="shared" si="65"/>
        <v>0</v>
      </c>
      <c r="O709" s="1452"/>
      <c r="P709" s="1383"/>
    </row>
    <row r="710" spans="1:16" ht="31" outlineLevel="1" x14ac:dyDescent="0.25">
      <c r="A710" s="1365">
        <f t="shared" ref="A710:E725" si="80">A424</f>
        <v>0</v>
      </c>
      <c r="B710" s="1355" t="str">
        <f t="shared" si="80"/>
        <v xml:space="preserve"> Supply of Steam turbine Journal cum Thrust bearing (A0 Steam Turbine)</v>
      </c>
      <c r="C710" s="1455">
        <f t="shared" si="80"/>
        <v>0</v>
      </c>
      <c r="D710" s="1384" t="str">
        <f t="shared" si="80"/>
        <v>-</v>
      </c>
      <c r="E710" s="1450">
        <f t="shared" si="80"/>
        <v>0</v>
      </c>
      <c r="F710" s="1451">
        <f t="shared" ref="F710:F773" si="81">F424+I424</f>
        <v>0</v>
      </c>
      <c r="G710" s="1451">
        <f t="shared" ref="G710:G773" si="82">G424+M424</f>
        <v>0</v>
      </c>
      <c r="H710" s="1451">
        <f t="shared" si="63"/>
        <v>0</v>
      </c>
      <c r="I710" s="1449">
        <v>0</v>
      </c>
      <c r="J710" s="1449">
        <v>0</v>
      </c>
      <c r="K710" s="1451"/>
      <c r="L710" s="1451"/>
      <c r="M710" s="1451">
        <f t="shared" si="79"/>
        <v>0</v>
      </c>
      <c r="N710" s="1451">
        <f t="shared" si="65"/>
        <v>0</v>
      </c>
      <c r="O710" s="1452"/>
      <c r="P710" s="1383"/>
    </row>
    <row r="711" spans="1:16" ht="46.5" outlineLevel="1" x14ac:dyDescent="0.25">
      <c r="A711" s="1365">
        <f t="shared" si="80"/>
        <v>14</v>
      </c>
      <c r="B711" s="1352" t="str">
        <f t="shared" si="80"/>
        <v>DPR for Life extension of GT Units by replacement of GT Gas ESV , Control valves and GT transmitter unit (barring gear assembly), Hand barring assembly.</v>
      </c>
      <c r="C711" s="1455">
        <f t="shared" si="80"/>
        <v>0</v>
      </c>
      <c r="D711" s="1384" t="str">
        <f t="shared" si="80"/>
        <v>-</v>
      </c>
      <c r="E711" s="1450">
        <f t="shared" si="80"/>
        <v>0</v>
      </c>
      <c r="F711" s="1451">
        <f t="shared" si="81"/>
        <v>0</v>
      </c>
      <c r="G711" s="1451">
        <f t="shared" si="82"/>
        <v>0</v>
      </c>
      <c r="H711" s="1451">
        <f t="shared" si="63"/>
        <v>0</v>
      </c>
      <c r="I711" s="1449">
        <v>0</v>
      </c>
      <c r="J711" s="1449">
        <v>0</v>
      </c>
      <c r="K711" s="1451"/>
      <c r="L711" s="1451"/>
      <c r="M711" s="1451">
        <f t="shared" si="79"/>
        <v>0</v>
      </c>
      <c r="N711" s="1451">
        <f t="shared" si="65"/>
        <v>0</v>
      </c>
      <c r="O711" s="1452"/>
      <c r="P711" s="1383"/>
    </row>
    <row r="712" spans="1:16" ht="15.5" outlineLevel="1" x14ac:dyDescent="0.25">
      <c r="A712" s="1365">
        <f t="shared" si="80"/>
        <v>0</v>
      </c>
      <c r="B712" s="1355" t="str">
        <f t="shared" si="80"/>
        <v xml:space="preserve"> Supply of GT Gas ESV &amp; Control valve (GT 6,7 &amp; 8)</v>
      </c>
      <c r="C712" s="1455">
        <f t="shared" si="80"/>
        <v>0</v>
      </c>
      <c r="D712" s="1384" t="str">
        <f t="shared" si="80"/>
        <v>-</v>
      </c>
      <c r="E712" s="1450">
        <f t="shared" si="80"/>
        <v>0</v>
      </c>
      <c r="F712" s="1451">
        <f t="shared" si="81"/>
        <v>0</v>
      </c>
      <c r="G712" s="1451">
        <f t="shared" si="82"/>
        <v>0</v>
      </c>
      <c r="H712" s="1451">
        <f t="shared" si="63"/>
        <v>0</v>
      </c>
      <c r="I712" s="1449">
        <v>0</v>
      </c>
      <c r="J712" s="1449">
        <v>0</v>
      </c>
      <c r="K712" s="1451"/>
      <c r="L712" s="1451"/>
      <c r="M712" s="1451">
        <f t="shared" si="79"/>
        <v>0</v>
      </c>
      <c r="N712" s="1451">
        <f t="shared" si="65"/>
        <v>0</v>
      </c>
      <c r="O712" s="1452"/>
      <c r="P712" s="1383"/>
    </row>
    <row r="713" spans="1:16" ht="31" outlineLevel="1" x14ac:dyDescent="0.25">
      <c r="A713" s="1365">
        <f t="shared" si="80"/>
        <v>0</v>
      </c>
      <c r="B713" s="1355" t="str">
        <f t="shared" si="80"/>
        <v xml:space="preserve"> Supply of GT Transmitter unit with Hand barring assembly (GT 5 &amp; 6 Transmitter Unit and GT 5,6,7,8 Hand Barring assembly ) </v>
      </c>
      <c r="C713" s="1455">
        <f t="shared" si="80"/>
        <v>0</v>
      </c>
      <c r="D713" s="1384" t="str">
        <f t="shared" si="80"/>
        <v>-</v>
      </c>
      <c r="E713" s="1450">
        <f t="shared" si="80"/>
        <v>0</v>
      </c>
      <c r="F713" s="1451">
        <f t="shared" si="81"/>
        <v>0</v>
      </c>
      <c r="G713" s="1451">
        <f t="shared" si="82"/>
        <v>0</v>
      </c>
      <c r="H713" s="1451">
        <f t="shared" si="63"/>
        <v>0</v>
      </c>
      <c r="I713" s="1449">
        <v>0</v>
      </c>
      <c r="J713" s="1449">
        <v>0</v>
      </c>
      <c r="K713" s="1451"/>
      <c r="L713" s="1451"/>
      <c r="M713" s="1451">
        <f t="shared" si="79"/>
        <v>0</v>
      </c>
      <c r="N713" s="1451">
        <f t="shared" si="65"/>
        <v>0</v>
      </c>
      <c r="O713" s="1452"/>
      <c r="P713" s="1383"/>
    </row>
    <row r="714" spans="1:16" ht="31" outlineLevel="1" x14ac:dyDescent="0.25">
      <c r="A714" s="1365">
        <f t="shared" si="80"/>
        <v>15</v>
      </c>
      <c r="B714" s="1352" t="str">
        <f t="shared" si="80"/>
        <v>DPR for procurement of Inconel 617 plate for mixing chambers and Replacement of GT exhaust bellows, honeycomb.</v>
      </c>
      <c r="C714" s="1455">
        <f t="shared" si="80"/>
        <v>0</v>
      </c>
      <c r="D714" s="1384" t="str">
        <f t="shared" si="80"/>
        <v>-</v>
      </c>
      <c r="E714" s="1450">
        <f t="shared" si="80"/>
        <v>0</v>
      </c>
      <c r="F714" s="1451">
        <f t="shared" si="81"/>
        <v>0</v>
      </c>
      <c r="G714" s="1451">
        <f t="shared" si="82"/>
        <v>0</v>
      </c>
      <c r="H714" s="1451">
        <f t="shared" si="63"/>
        <v>0</v>
      </c>
      <c r="I714" s="1449">
        <v>0</v>
      </c>
      <c r="J714" s="1449">
        <v>0</v>
      </c>
      <c r="K714" s="1451"/>
      <c r="L714" s="1451"/>
      <c r="M714" s="1451">
        <f t="shared" si="79"/>
        <v>0</v>
      </c>
      <c r="N714" s="1451">
        <f t="shared" si="65"/>
        <v>0</v>
      </c>
      <c r="O714" s="1452"/>
      <c r="P714" s="1383"/>
    </row>
    <row r="715" spans="1:16" ht="15.5" outlineLevel="1" x14ac:dyDescent="0.25">
      <c r="A715" s="1365">
        <f t="shared" si="80"/>
        <v>0</v>
      </c>
      <c r="B715" s="1355" t="str">
        <f t="shared" si="80"/>
        <v xml:space="preserve"> Supply of inconel 617 plate for mixing chambers (All GT)</v>
      </c>
      <c r="C715" s="1455">
        <f t="shared" si="80"/>
        <v>0</v>
      </c>
      <c r="D715" s="1384" t="str">
        <f t="shared" si="80"/>
        <v>-</v>
      </c>
      <c r="E715" s="1450">
        <f t="shared" si="80"/>
        <v>0</v>
      </c>
      <c r="F715" s="1451">
        <f t="shared" si="81"/>
        <v>0</v>
      </c>
      <c r="G715" s="1451">
        <f t="shared" si="82"/>
        <v>0</v>
      </c>
      <c r="H715" s="1451">
        <f t="shared" si="63"/>
        <v>0</v>
      </c>
      <c r="I715" s="1449">
        <v>0</v>
      </c>
      <c r="J715" s="1449">
        <v>0</v>
      </c>
      <c r="K715" s="1451"/>
      <c r="L715" s="1451"/>
      <c r="M715" s="1451">
        <f t="shared" si="79"/>
        <v>0</v>
      </c>
      <c r="N715" s="1451">
        <f t="shared" si="65"/>
        <v>0</v>
      </c>
      <c r="O715" s="1452"/>
      <c r="P715" s="1383"/>
    </row>
    <row r="716" spans="1:16" ht="31" outlineLevel="1" x14ac:dyDescent="0.25">
      <c r="A716" s="1365">
        <f t="shared" si="80"/>
        <v>0</v>
      </c>
      <c r="B716" s="1355" t="str">
        <f t="shared" si="80"/>
        <v xml:space="preserve"> Replacement of GT exhaust bellows and  honeycomb. (GT7 &amp; 8)</v>
      </c>
      <c r="C716" s="1455">
        <f t="shared" si="80"/>
        <v>0</v>
      </c>
      <c r="D716" s="1384" t="str">
        <f t="shared" si="80"/>
        <v>-</v>
      </c>
      <c r="E716" s="1450">
        <f t="shared" si="80"/>
        <v>0</v>
      </c>
      <c r="F716" s="1451">
        <f t="shared" si="81"/>
        <v>0</v>
      </c>
      <c r="G716" s="1451">
        <f t="shared" si="82"/>
        <v>0</v>
      </c>
      <c r="H716" s="1451">
        <f t="shared" si="63"/>
        <v>0</v>
      </c>
      <c r="I716" s="1449">
        <v>0</v>
      </c>
      <c r="J716" s="1449">
        <v>0</v>
      </c>
      <c r="K716" s="1451"/>
      <c r="L716" s="1451"/>
      <c r="M716" s="1451">
        <f t="shared" si="79"/>
        <v>0</v>
      </c>
      <c r="N716" s="1451">
        <f t="shared" si="65"/>
        <v>0</v>
      </c>
      <c r="O716" s="1452"/>
      <c r="P716" s="1383"/>
    </row>
    <row r="717" spans="1:16" ht="15.5" outlineLevel="1" x14ac:dyDescent="0.25">
      <c r="A717" s="1365">
        <f t="shared" si="80"/>
        <v>16</v>
      </c>
      <c r="B717" s="1352" t="str">
        <f t="shared" si="80"/>
        <v>DPR for Turbine section upgrade of GT unit 7</v>
      </c>
      <c r="C717" s="1455">
        <f t="shared" si="80"/>
        <v>0</v>
      </c>
      <c r="D717" s="1384" t="str">
        <f t="shared" si="80"/>
        <v>-</v>
      </c>
      <c r="E717" s="1450">
        <f t="shared" si="80"/>
        <v>0</v>
      </c>
      <c r="F717" s="1451">
        <f t="shared" si="81"/>
        <v>0</v>
      </c>
      <c r="G717" s="1451">
        <f t="shared" si="82"/>
        <v>0</v>
      </c>
      <c r="H717" s="1451">
        <f t="shared" si="63"/>
        <v>0</v>
      </c>
      <c r="I717" s="1449">
        <v>0</v>
      </c>
      <c r="J717" s="1449">
        <v>0</v>
      </c>
      <c r="K717" s="1451"/>
      <c r="L717" s="1451"/>
      <c r="M717" s="1451">
        <f t="shared" si="79"/>
        <v>0</v>
      </c>
      <c r="N717" s="1451">
        <f t="shared" si="65"/>
        <v>0</v>
      </c>
      <c r="O717" s="1452"/>
      <c r="P717" s="1383"/>
    </row>
    <row r="718" spans="1:16" ht="31" outlineLevel="1" x14ac:dyDescent="0.25">
      <c r="A718" s="1365">
        <f t="shared" si="80"/>
        <v>0</v>
      </c>
      <c r="B718" s="1355" t="str">
        <f t="shared" si="80"/>
        <v xml:space="preserve"> Supply of Turbine rotor blades 3 &amp; 4 and Turbine stator blades 3 &amp; 4 along with installation material (TSU) GT 7</v>
      </c>
      <c r="C718" s="1455">
        <f t="shared" si="80"/>
        <v>0</v>
      </c>
      <c r="D718" s="1384" t="str">
        <f t="shared" si="80"/>
        <v>-</v>
      </c>
      <c r="E718" s="1450">
        <f t="shared" si="80"/>
        <v>0</v>
      </c>
      <c r="F718" s="1451">
        <f t="shared" si="81"/>
        <v>0</v>
      </c>
      <c r="G718" s="1451">
        <f t="shared" si="82"/>
        <v>0</v>
      </c>
      <c r="H718" s="1451">
        <f t="shared" si="63"/>
        <v>0</v>
      </c>
      <c r="I718" s="1449">
        <v>0</v>
      </c>
      <c r="J718" s="1449">
        <v>0</v>
      </c>
      <c r="K718" s="1451"/>
      <c r="L718" s="1451"/>
      <c r="M718" s="1451">
        <f t="shared" si="79"/>
        <v>0</v>
      </c>
      <c r="N718" s="1451">
        <f t="shared" si="65"/>
        <v>0</v>
      </c>
      <c r="O718" s="1452"/>
      <c r="P718" s="1383"/>
    </row>
    <row r="719" spans="1:16" ht="46.5" outlineLevel="1" x14ac:dyDescent="0.25">
      <c r="A719" s="1365">
        <f t="shared" si="80"/>
        <v>17</v>
      </c>
      <c r="B719" s="1352" t="str">
        <f t="shared" si="80"/>
        <v>DPR for Supply and erection of new air compressor system with screw type compressor, HVAC system with Screw type  Compressor  and  Stg II and Stg III DG set at GTPS Uran</v>
      </c>
      <c r="C719" s="1455">
        <f t="shared" si="80"/>
        <v>0</v>
      </c>
      <c r="D719" s="1384" t="str">
        <f t="shared" si="80"/>
        <v>-</v>
      </c>
      <c r="E719" s="1450">
        <f t="shared" si="80"/>
        <v>0</v>
      </c>
      <c r="F719" s="1451">
        <f t="shared" si="81"/>
        <v>0</v>
      </c>
      <c r="G719" s="1451">
        <f t="shared" si="82"/>
        <v>0</v>
      </c>
      <c r="H719" s="1451">
        <f t="shared" si="63"/>
        <v>0</v>
      </c>
      <c r="I719" s="1449">
        <v>0</v>
      </c>
      <c r="J719" s="1449">
        <v>0</v>
      </c>
      <c r="K719" s="1451"/>
      <c r="L719" s="1451"/>
      <c r="M719" s="1451">
        <f t="shared" si="79"/>
        <v>0</v>
      </c>
      <c r="N719" s="1451">
        <f t="shared" si="65"/>
        <v>0</v>
      </c>
      <c r="O719" s="1452"/>
      <c r="P719" s="1383"/>
    </row>
    <row r="720" spans="1:16" ht="31" outlineLevel="1" x14ac:dyDescent="0.25">
      <c r="A720" s="1365">
        <f t="shared" si="80"/>
        <v>0</v>
      </c>
      <c r="B720" s="1355" t="str">
        <f t="shared" si="80"/>
        <v xml:space="preserve"> Supply and erection of new Air compressor system with Screw type Compressor (Service &amp; instrument air compressors)</v>
      </c>
      <c r="C720" s="1455">
        <f t="shared" si="80"/>
        <v>0</v>
      </c>
      <c r="D720" s="1384" t="str">
        <f t="shared" si="80"/>
        <v>-</v>
      </c>
      <c r="E720" s="1450">
        <f t="shared" si="80"/>
        <v>0</v>
      </c>
      <c r="F720" s="1451">
        <f t="shared" si="81"/>
        <v>0</v>
      </c>
      <c r="G720" s="1451">
        <f t="shared" si="82"/>
        <v>0</v>
      </c>
      <c r="H720" s="1451">
        <f t="shared" si="63"/>
        <v>0</v>
      </c>
      <c r="I720" s="1449">
        <v>0</v>
      </c>
      <c r="J720" s="1449">
        <v>0</v>
      </c>
      <c r="K720" s="1451"/>
      <c r="L720" s="1451"/>
      <c r="M720" s="1451">
        <f t="shared" si="79"/>
        <v>0</v>
      </c>
      <c r="N720" s="1451">
        <f t="shared" si="65"/>
        <v>0</v>
      </c>
      <c r="O720" s="1452"/>
      <c r="P720" s="1383"/>
    </row>
    <row r="721" spans="1:16" ht="31" outlineLevel="1" x14ac:dyDescent="0.25">
      <c r="A721" s="1365">
        <f t="shared" si="80"/>
        <v>0</v>
      </c>
      <c r="B721" s="1355" t="str">
        <f t="shared" si="80"/>
        <v xml:space="preserve">  Supply and erection of new HVAC system with Screw type Compressor </v>
      </c>
      <c r="C721" s="1455">
        <f t="shared" si="80"/>
        <v>0</v>
      </c>
      <c r="D721" s="1384" t="str">
        <f t="shared" si="80"/>
        <v>-</v>
      </c>
      <c r="E721" s="1450">
        <f t="shared" si="80"/>
        <v>0</v>
      </c>
      <c r="F721" s="1451">
        <f t="shared" si="81"/>
        <v>0</v>
      </c>
      <c r="G721" s="1451">
        <f t="shared" si="82"/>
        <v>0</v>
      </c>
      <c r="H721" s="1451">
        <f t="shared" si="63"/>
        <v>0</v>
      </c>
      <c r="I721" s="1449">
        <v>0</v>
      </c>
      <c r="J721" s="1449">
        <v>0</v>
      </c>
      <c r="K721" s="1451"/>
      <c r="L721" s="1451"/>
      <c r="M721" s="1451">
        <f t="shared" si="79"/>
        <v>0</v>
      </c>
      <c r="N721" s="1451">
        <f t="shared" si="65"/>
        <v>0</v>
      </c>
      <c r="O721" s="1452"/>
      <c r="P721" s="1383"/>
    </row>
    <row r="722" spans="1:16" ht="15.5" outlineLevel="1" x14ac:dyDescent="0.25">
      <c r="A722" s="1365">
        <f t="shared" si="80"/>
        <v>0</v>
      </c>
      <c r="B722" s="1355" t="str">
        <f t="shared" si="80"/>
        <v xml:space="preserve"> Supply &amp; Errection of Stage II and Stage III DG set</v>
      </c>
      <c r="C722" s="1455">
        <f t="shared" si="80"/>
        <v>0</v>
      </c>
      <c r="D722" s="1384" t="str">
        <f t="shared" si="80"/>
        <v>-</v>
      </c>
      <c r="E722" s="1450">
        <f t="shared" si="80"/>
        <v>0</v>
      </c>
      <c r="F722" s="1451">
        <f t="shared" si="81"/>
        <v>0</v>
      </c>
      <c r="G722" s="1451">
        <f t="shared" si="82"/>
        <v>0</v>
      </c>
      <c r="H722" s="1451">
        <f t="shared" si="63"/>
        <v>0</v>
      </c>
      <c r="I722" s="1449">
        <v>0</v>
      </c>
      <c r="J722" s="1449">
        <v>0</v>
      </c>
      <c r="K722" s="1451"/>
      <c r="L722" s="1451"/>
      <c r="M722" s="1451">
        <f t="shared" si="79"/>
        <v>0</v>
      </c>
      <c r="N722" s="1451">
        <f t="shared" si="65"/>
        <v>0</v>
      </c>
      <c r="O722" s="1452"/>
      <c r="P722" s="1383"/>
    </row>
    <row r="723" spans="1:16" ht="46.5" outlineLevel="1" x14ac:dyDescent="0.25">
      <c r="A723" s="1365">
        <f t="shared" si="80"/>
        <v>18</v>
      </c>
      <c r="B723" s="1352" t="str">
        <f t="shared" si="80"/>
        <v>DPR for Life extension of GT by procurement of Mixing chambers with installation material and Procurement of GT flametube bricks &amp; brick holders.</v>
      </c>
      <c r="C723" s="1455">
        <f t="shared" si="80"/>
        <v>0</v>
      </c>
      <c r="D723" s="1384" t="str">
        <f t="shared" si="80"/>
        <v>-</v>
      </c>
      <c r="E723" s="1450">
        <f t="shared" si="80"/>
        <v>0</v>
      </c>
      <c r="F723" s="1451">
        <f t="shared" si="81"/>
        <v>0</v>
      </c>
      <c r="G723" s="1451">
        <f t="shared" si="82"/>
        <v>0</v>
      </c>
      <c r="H723" s="1451">
        <f t="shared" si="63"/>
        <v>0</v>
      </c>
      <c r="I723" s="1449">
        <v>0</v>
      </c>
      <c r="J723" s="1449">
        <v>0</v>
      </c>
      <c r="K723" s="1451"/>
      <c r="L723" s="1451"/>
      <c r="M723" s="1451">
        <f t="shared" si="79"/>
        <v>0</v>
      </c>
      <c r="N723" s="1451">
        <f t="shared" si="65"/>
        <v>0</v>
      </c>
      <c r="O723" s="1452"/>
      <c r="P723" s="1383"/>
    </row>
    <row r="724" spans="1:16" ht="15.5" outlineLevel="1" x14ac:dyDescent="0.25">
      <c r="A724" s="1365">
        <f t="shared" si="80"/>
        <v>0</v>
      </c>
      <c r="B724" s="1355" t="str">
        <f t="shared" si="80"/>
        <v xml:space="preserve"> Supply of Mixing chambers with installation material (GT 5)</v>
      </c>
      <c r="C724" s="1455">
        <f t="shared" si="80"/>
        <v>0</v>
      </c>
      <c r="D724" s="1384" t="str">
        <f t="shared" si="80"/>
        <v>-</v>
      </c>
      <c r="E724" s="1450">
        <f t="shared" si="80"/>
        <v>0</v>
      </c>
      <c r="F724" s="1451">
        <f t="shared" si="81"/>
        <v>0</v>
      </c>
      <c r="G724" s="1451">
        <f t="shared" si="82"/>
        <v>0</v>
      </c>
      <c r="H724" s="1451">
        <f t="shared" si="63"/>
        <v>0</v>
      </c>
      <c r="I724" s="1449">
        <v>0</v>
      </c>
      <c r="J724" s="1449">
        <v>0</v>
      </c>
      <c r="K724" s="1451"/>
      <c r="L724" s="1451"/>
      <c r="M724" s="1451">
        <f t="shared" si="79"/>
        <v>0</v>
      </c>
      <c r="N724" s="1451">
        <f t="shared" si="65"/>
        <v>0</v>
      </c>
      <c r="O724" s="1452"/>
      <c r="P724" s="1383"/>
    </row>
    <row r="725" spans="1:16" ht="15.5" outlineLevel="1" x14ac:dyDescent="0.25">
      <c r="A725" s="1365">
        <f t="shared" si="80"/>
        <v>0</v>
      </c>
      <c r="B725" s="1355" t="str">
        <f t="shared" si="80"/>
        <v xml:space="preserve">  Supply of GT Flametube bricks &amp; brick holders (All GT)</v>
      </c>
      <c r="C725" s="1455">
        <f t="shared" si="80"/>
        <v>0</v>
      </c>
      <c r="D725" s="1384" t="str">
        <f t="shared" si="80"/>
        <v>-</v>
      </c>
      <c r="E725" s="1450">
        <f t="shared" si="80"/>
        <v>0</v>
      </c>
      <c r="F725" s="1451">
        <f t="shared" si="81"/>
        <v>0</v>
      </c>
      <c r="G725" s="1451">
        <f t="shared" si="82"/>
        <v>0</v>
      </c>
      <c r="H725" s="1451">
        <f t="shared" si="63"/>
        <v>0</v>
      </c>
      <c r="I725" s="1449">
        <v>0</v>
      </c>
      <c r="J725" s="1449">
        <v>0</v>
      </c>
      <c r="K725" s="1451"/>
      <c r="L725" s="1451"/>
      <c r="M725" s="1451">
        <f t="shared" si="79"/>
        <v>0</v>
      </c>
      <c r="N725" s="1451">
        <f t="shared" si="65"/>
        <v>0</v>
      </c>
      <c r="O725" s="1452"/>
      <c r="P725" s="1383"/>
    </row>
    <row r="726" spans="1:16" ht="31" outlineLevel="1" x14ac:dyDescent="0.25">
      <c r="A726" s="1365">
        <f t="shared" ref="A726:E741" si="83">A440</f>
        <v>19</v>
      </c>
      <c r="B726" s="1352" t="str">
        <f t="shared" si="83"/>
        <v>DPR for Life extension of GT by Procurement of  Compressor diaphragm rings with stator blades– 1 to 16 for GT Unit 6.</v>
      </c>
      <c r="C726" s="1455">
        <f t="shared" si="83"/>
        <v>0</v>
      </c>
      <c r="D726" s="1384" t="str">
        <f t="shared" si="83"/>
        <v>-</v>
      </c>
      <c r="E726" s="1450">
        <f t="shared" si="83"/>
        <v>0</v>
      </c>
      <c r="F726" s="1451">
        <f t="shared" si="81"/>
        <v>0</v>
      </c>
      <c r="G726" s="1451">
        <f t="shared" si="82"/>
        <v>0</v>
      </c>
      <c r="H726" s="1451">
        <f t="shared" si="63"/>
        <v>0</v>
      </c>
      <c r="I726" s="1449">
        <v>0</v>
      </c>
      <c r="J726" s="1449">
        <v>0</v>
      </c>
      <c r="K726" s="1451"/>
      <c r="L726" s="1451"/>
      <c r="M726" s="1451">
        <f t="shared" si="79"/>
        <v>0</v>
      </c>
      <c r="N726" s="1451">
        <f t="shared" si="65"/>
        <v>0</v>
      </c>
      <c r="O726" s="1452"/>
      <c r="P726" s="1383"/>
    </row>
    <row r="727" spans="1:16" ht="31" outlineLevel="1" x14ac:dyDescent="0.25">
      <c r="A727" s="1365">
        <f t="shared" si="83"/>
        <v>0</v>
      </c>
      <c r="B727" s="1355" t="str">
        <f t="shared" si="83"/>
        <v xml:space="preserve"> Supply of Compressor diaphragm rings with stator blades– 1 to 16 (GT 6)</v>
      </c>
      <c r="C727" s="1455">
        <f t="shared" si="83"/>
        <v>0</v>
      </c>
      <c r="D727" s="1384" t="str">
        <f t="shared" si="83"/>
        <v>-</v>
      </c>
      <c r="E727" s="1450">
        <f t="shared" si="83"/>
        <v>0</v>
      </c>
      <c r="F727" s="1451">
        <f t="shared" si="81"/>
        <v>0</v>
      </c>
      <c r="G727" s="1451">
        <f t="shared" si="82"/>
        <v>0</v>
      </c>
      <c r="H727" s="1451">
        <f t="shared" si="63"/>
        <v>0</v>
      </c>
      <c r="I727" s="1449">
        <v>0</v>
      </c>
      <c r="J727" s="1449">
        <v>0</v>
      </c>
      <c r="K727" s="1451"/>
      <c r="L727" s="1451"/>
      <c r="M727" s="1451">
        <f t="shared" si="79"/>
        <v>0</v>
      </c>
      <c r="N727" s="1451">
        <f t="shared" si="65"/>
        <v>0</v>
      </c>
      <c r="O727" s="1452"/>
      <c r="P727" s="1383"/>
    </row>
    <row r="728" spans="1:16" ht="31" outlineLevel="1" x14ac:dyDescent="0.25">
      <c r="A728" s="1365">
        <f t="shared" si="83"/>
        <v>20</v>
      </c>
      <c r="B728" s="1352" t="str">
        <f t="shared" si="83"/>
        <v>DPR for Procurement of Turbine stator blades 1 &amp; 2 and Turbine rotor blades 1 &amp; 2 along with installation material for GT unit 5.</v>
      </c>
      <c r="C728" s="1455">
        <f t="shared" si="83"/>
        <v>0</v>
      </c>
      <c r="D728" s="1384" t="str">
        <f t="shared" si="83"/>
        <v>-</v>
      </c>
      <c r="E728" s="1450">
        <f t="shared" si="83"/>
        <v>0</v>
      </c>
      <c r="F728" s="1451">
        <f t="shared" si="81"/>
        <v>0</v>
      </c>
      <c r="G728" s="1451">
        <f t="shared" si="82"/>
        <v>0</v>
      </c>
      <c r="H728" s="1451">
        <f t="shared" si="63"/>
        <v>0</v>
      </c>
      <c r="I728" s="1449">
        <v>0</v>
      </c>
      <c r="J728" s="1449">
        <v>0</v>
      </c>
      <c r="K728" s="1451"/>
      <c r="L728" s="1451"/>
      <c r="M728" s="1451">
        <f t="shared" si="79"/>
        <v>0</v>
      </c>
      <c r="N728" s="1451">
        <f t="shared" si="65"/>
        <v>0</v>
      </c>
      <c r="O728" s="1452"/>
      <c r="P728" s="1383"/>
    </row>
    <row r="729" spans="1:16" ht="31" outlineLevel="1" x14ac:dyDescent="0.25">
      <c r="A729" s="1365">
        <f t="shared" si="83"/>
        <v>0</v>
      </c>
      <c r="B729" s="1355" t="str">
        <f t="shared" si="83"/>
        <v xml:space="preserve"> Supply of Turbine stator blades 1 &amp; 2 and Turbine rotor blades 1 &amp; 2 along with installation material (GT 5)</v>
      </c>
      <c r="C729" s="1455">
        <f t="shared" si="83"/>
        <v>0</v>
      </c>
      <c r="D729" s="1384" t="str">
        <f t="shared" si="83"/>
        <v>-</v>
      </c>
      <c r="E729" s="1450">
        <f t="shared" si="83"/>
        <v>0</v>
      </c>
      <c r="F729" s="1451">
        <f t="shared" si="81"/>
        <v>0</v>
      </c>
      <c r="G729" s="1451">
        <f t="shared" si="82"/>
        <v>0</v>
      </c>
      <c r="H729" s="1451">
        <f t="shared" si="63"/>
        <v>0</v>
      </c>
      <c r="I729" s="1449">
        <v>0</v>
      </c>
      <c r="J729" s="1449">
        <v>0</v>
      </c>
      <c r="K729" s="1451"/>
      <c r="L729" s="1451"/>
      <c r="M729" s="1451">
        <f t="shared" si="79"/>
        <v>0</v>
      </c>
      <c r="N729" s="1451">
        <f t="shared" si="65"/>
        <v>0</v>
      </c>
      <c r="O729" s="1452"/>
      <c r="P729" s="1383"/>
    </row>
    <row r="730" spans="1:16" ht="46.5" outlineLevel="1" x14ac:dyDescent="0.25">
      <c r="A730" s="1365">
        <f t="shared" si="83"/>
        <v>21</v>
      </c>
      <c r="B730" s="1352" t="str">
        <f t="shared" si="83"/>
        <v>DPR for Procurement of Various oil pumps, water pumps of GT Units and Procurement of GT blow off valves and IGV blades along with its complete operating mechanism.</v>
      </c>
      <c r="C730" s="1455">
        <f t="shared" si="83"/>
        <v>0</v>
      </c>
      <c r="D730" s="1384" t="str">
        <f t="shared" si="83"/>
        <v>-</v>
      </c>
      <c r="E730" s="1450">
        <f t="shared" si="83"/>
        <v>0</v>
      </c>
      <c r="F730" s="1451">
        <f t="shared" si="81"/>
        <v>0</v>
      </c>
      <c r="G730" s="1451">
        <f t="shared" si="82"/>
        <v>0</v>
      </c>
      <c r="H730" s="1451">
        <f t="shared" si="63"/>
        <v>0</v>
      </c>
      <c r="I730" s="1449">
        <v>0</v>
      </c>
      <c r="J730" s="1449">
        <v>0</v>
      </c>
      <c r="K730" s="1451"/>
      <c r="L730" s="1451"/>
      <c r="M730" s="1451">
        <f t="shared" si="79"/>
        <v>0</v>
      </c>
      <c r="N730" s="1451">
        <f t="shared" si="65"/>
        <v>0</v>
      </c>
      <c r="O730" s="1452"/>
      <c r="P730" s="1383"/>
    </row>
    <row r="731" spans="1:16" ht="46.5" outlineLevel="1" x14ac:dyDescent="0.25">
      <c r="A731" s="1365">
        <f t="shared" si="83"/>
        <v>0</v>
      </c>
      <c r="B731" s="1355" t="str">
        <f t="shared" si="83"/>
        <v xml:space="preserve"> Supply of all GT pumps (MOP,JOP, Boosster pump, EOP, oil vapour fan, CW pumps, Makeup pumps, colony water pumps, drinking water pumps) for all GT</v>
      </c>
      <c r="C731" s="1455">
        <f t="shared" si="83"/>
        <v>0</v>
      </c>
      <c r="D731" s="1384" t="str">
        <f t="shared" si="83"/>
        <v>-</v>
      </c>
      <c r="E731" s="1450">
        <f t="shared" si="83"/>
        <v>0</v>
      </c>
      <c r="F731" s="1451">
        <f t="shared" si="81"/>
        <v>0</v>
      </c>
      <c r="G731" s="1451">
        <f t="shared" si="82"/>
        <v>0</v>
      </c>
      <c r="H731" s="1451">
        <f t="shared" si="63"/>
        <v>0</v>
      </c>
      <c r="I731" s="1449">
        <v>0</v>
      </c>
      <c r="J731" s="1449">
        <v>0</v>
      </c>
      <c r="K731" s="1451"/>
      <c r="L731" s="1451"/>
      <c r="M731" s="1451">
        <f t="shared" si="79"/>
        <v>0</v>
      </c>
      <c r="N731" s="1451">
        <f t="shared" si="65"/>
        <v>0</v>
      </c>
      <c r="O731" s="1452"/>
      <c r="P731" s="1383"/>
    </row>
    <row r="732" spans="1:16" ht="15.5" outlineLevel="1" x14ac:dyDescent="0.25">
      <c r="A732" s="1365">
        <f t="shared" si="83"/>
        <v>0</v>
      </c>
      <c r="B732" s="1355" t="str">
        <f t="shared" si="83"/>
        <v xml:space="preserve">  Supply of GT Blow-off valves (All GT)</v>
      </c>
      <c r="C732" s="1455">
        <f t="shared" si="83"/>
        <v>0</v>
      </c>
      <c r="D732" s="1384" t="str">
        <f t="shared" si="83"/>
        <v>-</v>
      </c>
      <c r="E732" s="1450">
        <f t="shared" si="83"/>
        <v>0</v>
      </c>
      <c r="F732" s="1451">
        <f t="shared" si="81"/>
        <v>0</v>
      </c>
      <c r="G732" s="1451">
        <f t="shared" si="82"/>
        <v>0</v>
      </c>
      <c r="H732" s="1451">
        <f t="shared" si="63"/>
        <v>0</v>
      </c>
      <c r="I732" s="1449">
        <v>0</v>
      </c>
      <c r="J732" s="1449">
        <v>0</v>
      </c>
      <c r="K732" s="1451"/>
      <c r="L732" s="1451"/>
      <c r="M732" s="1451">
        <f t="shared" si="79"/>
        <v>0</v>
      </c>
      <c r="N732" s="1451">
        <f t="shared" si="65"/>
        <v>0</v>
      </c>
      <c r="O732" s="1452"/>
      <c r="P732" s="1383"/>
    </row>
    <row r="733" spans="1:16" ht="31" outlineLevel="1" x14ac:dyDescent="0.25">
      <c r="A733" s="1365">
        <f t="shared" si="83"/>
        <v>0</v>
      </c>
      <c r="B733" s="1355" t="str">
        <f t="shared" si="83"/>
        <v xml:space="preserve"> Supply of IGV blades along with its complete operating mechanism (GT 5,6,8)</v>
      </c>
      <c r="C733" s="1455">
        <f t="shared" si="83"/>
        <v>0</v>
      </c>
      <c r="D733" s="1384" t="str">
        <f t="shared" si="83"/>
        <v>-</v>
      </c>
      <c r="E733" s="1450">
        <f t="shared" si="83"/>
        <v>0</v>
      </c>
      <c r="F733" s="1451">
        <f t="shared" si="81"/>
        <v>0</v>
      </c>
      <c r="G733" s="1451">
        <f t="shared" si="82"/>
        <v>0</v>
      </c>
      <c r="H733" s="1451">
        <f t="shared" si="63"/>
        <v>0</v>
      </c>
      <c r="I733" s="1449">
        <v>0</v>
      </c>
      <c r="J733" s="1449">
        <v>0</v>
      </c>
      <c r="K733" s="1451"/>
      <c r="L733" s="1451"/>
      <c r="M733" s="1451">
        <f t="shared" si="79"/>
        <v>0</v>
      </c>
      <c r="N733" s="1451">
        <f t="shared" si="65"/>
        <v>0</v>
      </c>
      <c r="O733" s="1452"/>
      <c r="P733" s="1383"/>
    </row>
    <row r="734" spans="1:16" ht="31" outlineLevel="1" x14ac:dyDescent="0.25">
      <c r="A734" s="1365">
        <f t="shared" si="83"/>
        <v>22</v>
      </c>
      <c r="B734" s="1352" t="str">
        <f t="shared" si="83"/>
        <v>DPR for Life extension of GT units by Procurement of inner casing &amp; K rings with installation material.</v>
      </c>
      <c r="C734" s="1455">
        <f t="shared" si="83"/>
        <v>0</v>
      </c>
      <c r="D734" s="1384" t="str">
        <f t="shared" si="83"/>
        <v>-</v>
      </c>
      <c r="E734" s="1450">
        <f t="shared" si="83"/>
        <v>0</v>
      </c>
      <c r="F734" s="1451">
        <f t="shared" si="81"/>
        <v>0</v>
      </c>
      <c r="G734" s="1451">
        <f t="shared" si="82"/>
        <v>0</v>
      </c>
      <c r="H734" s="1451">
        <f t="shared" si="63"/>
        <v>0</v>
      </c>
      <c r="I734" s="1449">
        <v>0</v>
      </c>
      <c r="J734" s="1449">
        <v>0</v>
      </c>
      <c r="K734" s="1451"/>
      <c r="L734" s="1451"/>
      <c r="M734" s="1451">
        <f t="shared" si="79"/>
        <v>0</v>
      </c>
      <c r="N734" s="1451">
        <f t="shared" si="65"/>
        <v>0</v>
      </c>
      <c r="O734" s="1452"/>
      <c r="P734" s="1383"/>
    </row>
    <row r="735" spans="1:16" ht="31" outlineLevel="1" x14ac:dyDescent="0.25">
      <c r="A735" s="1365">
        <f t="shared" si="83"/>
        <v>0</v>
      </c>
      <c r="B735" s="1355" t="str">
        <f t="shared" si="83"/>
        <v xml:space="preserve"> Supply of inner casing &amp; K ring with installation material (Inner casing for GT 8 and All GT K ring)</v>
      </c>
      <c r="C735" s="1455">
        <f t="shared" si="83"/>
        <v>0</v>
      </c>
      <c r="D735" s="1384" t="str">
        <f t="shared" si="83"/>
        <v>-</v>
      </c>
      <c r="E735" s="1450">
        <f t="shared" si="83"/>
        <v>0</v>
      </c>
      <c r="F735" s="1451">
        <f t="shared" si="81"/>
        <v>0</v>
      </c>
      <c r="G735" s="1451">
        <f t="shared" si="82"/>
        <v>0</v>
      </c>
      <c r="H735" s="1451">
        <f t="shared" si="63"/>
        <v>0</v>
      </c>
      <c r="I735" s="1449">
        <v>0</v>
      </c>
      <c r="J735" s="1449">
        <v>0</v>
      </c>
      <c r="K735" s="1451"/>
      <c r="L735" s="1451"/>
      <c r="M735" s="1451">
        <f t="shared" si="79"/>
        <v>0</v>
      </c>
      <c r="N735" s="1451">
        <f t="shared" si="65"/>
        <v>0</v>
      </c>
      <c r="O735" s="1452"/>
      <c r="P735" s="1383"/>
    </row>
    <row r="736" spans="1:16" ht="46.5" outlineLevel="1" x14ac:dyDescent="0.25">
      <c r="A736" s="1365">
        <f t="shared" si="83"/>
        <v>23</v>
      </c>
      <c r="B736" s="1352" t="str">
        <f t="shared" si="83"/>
        <v>DPR for CCPP process improvement by Procurement and erection of Hangers and supports of Gas skid, A0 ,B0 block and supply of various size pipelines and boiler tubes for Boiler, GT</v>
      </c>
      <c r="C736" s="1455">
        <f t="shared" si="83"/>
        <v>0</v>
      </c>
      <c r="D736" s="1384" t="str">
        <f t="shared" si="83"/>
        <v>-</v>
      </c>
      <c r="E736" s="1450">
        <f t="shared" si="83"/>
        <v>0</v>
      </c>
      <c r="F736" s="1451">
        <f t="shared" si="81"/>
        <v>0</v>
      </c>
      <c r="G736" s="1451">
        <f t="shared" si="82"/>
        <v>0</v>
      </c>
      <c r="H736" s="1451">
        <f t="shared" si="63"/>
        <v>0</v>
      </c>
      <c r="I736" s="1449">
        <v>0</v>
      </c>
      <c r="J736" s="1449">
        <v>0</v>
      </c>
      <c r="K736" s="1451"/>
      <c r="L736" s="1451"/>
      <c r="M736" s="1451">
        <f t="shared" si="79"/>
        <v>0</v>
      </c>
      <c r="N736" s="1451">
        <f t="shared" si="65"/>
        <v>0</v>
      </c>
      <c r="O736" s="1452"/>
      <c r="P736" s="1383"/>
    </row>
    <row r="737" spans="1:16" ht="31" outlineLevel="1" x14ac:dyDescent="0.25">
      <c r="A737" s="1365">
        <f t="shared" si="83"/>
        <v>0</v>
      </c>
      <c r="B737" s="1355" t="str">
        <f t="shared" si="83"/>
        <v xml:space="preserve"> Supply and erection of Hangers and supports (Gas skid, A0 and B0 Block)</v>
      </c>
      <c r="C737" s="1455">
        <f t="shared" si="83"/>
        <v>0</v>
      </c>
      <c r="D737" s="1384" t="str">
        <f t="shared" si="83"/>
        <v>-</v>
      </c>
      <c r="E737" s="1450">
        <f t="shared" si="83"/>
        <v>0</v>
      </c>
      <c r="F737" s="1451">
        <f t="shared" si="81"/>
        <v>0</v>
      </c>
      <c r="G737" s="1451">
        <f t="shared" si="82"/>
        <v>0</v>
      </c>
      <c r="H737" s="1451">
        <f t="shared" si="63"/>
        <v>0</v>
      </c>
      <c r="I737" s="1449">
        <v>0</v>
      </c>
      <c r="J737" s="1449">
        <v>0</v>
      </c>
      <c r="K737" s="1451"/>
      <c r="L737" s="1451"/>
      <c r="M737" s="1451">
        <f t="shared" si="79"/>
        <v>0</v>
      </c>
      <c r="N737" s="1451">
        <f t="shared" si="65"/>
        <v>0</v>
      </c>
      <c r="O737" s="1452"/>
      <c r="P737" s="1383"/>
    </row>
    <row r="738" spans="1:16" ht="31" outlineLevel="1" x14ac:dyDescent="0.25">
      <c r="A738" s="1365">
        <f t="shared" si="83"/>
        <v>0</v>
      </c>
      <c r="B738" s="1355" t="str">
        <f t="shared" si="83"/>
        <v xml:space="preserve"> Supply of Various size high pressure pipelines and tubes for Boiler and GT &amp; ST</v>
      </c>
      <c r="C738" s="1455">
        <f t="shared" si="83"/>
        <v>0</v>
      </c>
      <c r="D738" s="1384" t="str">
        <f t="shared" si="83"/>
        <v>-</v>
      </c>
      <c r="E738" s="1450">
        <f t="shared" si="83"/>
        <v>0</v>
      </c>
      <c r="F738" s="1451">
        <f t="shared" si="81"/>
        <v>0</v>
      </c>
      <c r="G738" s="1451">
        <f t="shared" si="82"/>
        <v>0</v>
      </c>
      <c r="H738" s="1451">
        <f t="shared" si="63"/>
        <v>0</v>
      </c>
      <c r="I738" s="1449">
        <v>0</v>
      </c>
      <c r="J738" s="1449">
        <v>0</v>
      </c>
      <c r="K738" s="1451"/>
      <c r="L738" s="1451"/>
      <c r="M738" s="1451">
        <f t="shared" si="79"/>
        <v>0</v>
      </c>
      <c r="N738" s="1451">
        <f t="shared" si="65"/>
        <v>0</v>
      </c>
      <c r="O738" s="1452"/>
      <c r="P738" s="1383"/>
    </row>
    <row r="739" spans="1:16" ht="31" outlineLevel="1" x14ac:dyDescent="0.25">
      <c r="A739" s="1365">
        <f t="shared" si="83"/>
        <v>24</v>
      </c>
      <c r="B739" s="1352" t="str">
        <f t="shared" si="83"/>
        <v>DPR for Procurement of Turbine stator blades 1 &amp; 2 and Turbine rotor blades 1 &amp; 2 along with installation material for GT unit 7.</v>
      </c>
      <c r="C739" s="1455">
        <f t="shared" si="83"/>
        <v>0</v>
      </c>
      <c r="D739" s="1384" t="str">
        <f t="shared" si="83"/>
        <v>-</v>
      </c>
      <c r="E739" s="1450">
        <f t="shared" si="83"/>
        <v>0</v>
      </c>
      <c r="F739" s="1451">
        <f t="shared" si="81"/>
        <v>0</v>
      </c>
      <c r="G739" s="1451">
        <f t="shared" si="82"/>
        <v>0</v>
      </c>
      <c r="H739" s="1451">
        <f t="shared" si="63"/>
        <v>0</v>
      </c>
      <c r="I739" s="1449">
        <v>0</v>
      </c>
      <c r="J739" s="1449">
        <v>0</v>
      </c>
      <c r="K739" s="1451"/>
      <c r="L739" s="1451"/>
      <c r="M739" s="1451">
        <f t="shared" si="79"/>
        <v>0</v>
      </c>
      <c r="N739" s="1451">
        <f t="shared" si="65"/>
        <v>0</v>
      </c>
      <c r="O739" s="1452"/>
      <c r="P739" s="1383"/>
    </row>
    <row r="740" spans="1:16" ht="31" outlineLevel="1" x14ac:dyDescent="0.25">
      <c r="A740" s="1365">
        <f t="shared" si="83"/>
        <v>0</v>
      </c>
      <c r="B740" s="1355" t="str">
        <f t="shared" si="83"/>
        <v xml:space="preserve"> Supply of Turbine rotor blades 1 &amp; 2 and Turbine stator blades 1 &amp; 2 along with installation material (GT7)</v>
      </c>
      <c r="C740" s="1455">
        <f t="shared" si="83"/>
        <v>0</v>
      </c>
      <c r="D740" s="1384" t="str">
        <f t="shared" si="83"/>
        <v>-</v>
      </c>
      <c r="E740" s="1450">
        <f t="shared" si="83"/>
        <v>0</v>
      </c>
      <c r="F740" s="1451">
        <f t="shared" si="81"/>
        <v>0</v>
      </c>
      <c r="G740" s="1451">
        <f t="shared" si="82"/>
        <v>0</v>
      </c>
      <c r="H740" s="1451">
        <f t="shared" si="63"/>
        <v>0</v>
      </c>
      <c r="I740" s="1449">
        <v>0</v>
      </c>
      <c r="J740" s="1449">
        <v>0</v>
      </c>
      <c r="K740" s="1451"/>
      <c r="L740" s="1451"/>
      <c r="M740" s="1451">
        <f t="shared" si="79"/>
        <v>0</v>
      </c>
      <c r="N740" s="1451">
        <f t="shared" si="65"/>
        <v>0</v>
      </c>
      <c r="O740" s="1452"/>
      <c r="P740" s="1383"/>
    </row>
    <row r="741" spans="1:16" ht="31" outlineLevel="1" x14ac:dyDescent="0.25">
      <c r="A741" s="1365">
        <f t="shared" si="83"/>
        <v>25</v>
      </c>
      <c r="B741" s="1352" t="str">
        <f t="shared" si="83"/>
        <v>DPR for Life extension of GT by Procurement of complete flame tube, burners and Procurement of Luwa cooler pannels.</v>
      </c>
      <c r="C741" s="1455">
        <f t="shared" si="83"/>
        <v>0</v>
      </c>
      <c r="D741" s="1384" t="str">
        <f t="shared" si="83"/>
        <v>-</v>
      </c>
      <c r="E741" s="1450">
        <f t="shared" si="83"/>
        <v>0</v>
      </c>
      <c r="F741" s="1451">
        <f t="shared" si="81"/>
        <v>0</v>
      </c>
      <c r="G741" s="1451">
        <f t="shared" si="82"/>
        <v>0</v>
      </c>
      <c r="H741" s="1451">
        <f t="shared" si="63"/>
        <v>0</v>
      </c>
      <c r="I741" s="1449">
        <v>0</v>
      </c>
      <c r="J741" s="1449">
        <v>0</v>
      </c>
      <c r="K741" s="1451"/>
      <c r="L741" s="1451"/>
      <c r="M741" s="1451">
        <f t="shared" si="79"/>
        <v>0</v>
      </c>
      <c r="N741" s="1451">
        <f t="shared" si="65"/>
        <v>0</v>
      </c>
      <c r="O741" s="1452"/>
      <c r="P741" s="1383"/>
    </row>
    <row r="742" spans="1:16" ht="31" outlineLevel="1" x14ac:dyDescent="0.25">
      <c r="A742" s="1365">
        <f t="shared" ref="A742:E757" si="84">A456</f>
        <v>0</v>
      </c>
      <c r="B742" s="1355" t="str">
        <f t="shared" si="84"/>
        <v xml:space="preserve"> Supply of complete Flame tubes with  Burners (Flame tubes of GT 5 and Burners of GT 7 &amp; 8)</v>
      </c>
      <c r="C742" s="1455">
        <f t="shared" si="84"/>
        <v>0</v>
      </c>
      <c r="D742" s="1384" t="str">
        <f t="shared" si="84"/>
        <v>-</v>
      </c>
      <c r="E742" s="1450">
        <f t="shared" si="84"/>
        <v>0</v>
      </c>
      <c r="F742" s="1451">
        <f t="shared" si="81"/>
        <v>0</v>
      </c>
      <c r="G742" s="1451">
        <f t="shared" si="82"/>
        <v>0</v>
      </c>
      <c r="H742" s="1451">
        <f t="shared" si="63"/>
        <v>0</v>
      </c>
      <c r="I742" s="1449">
        <v>0</v>
      </c>
      <c r="J742" s="1449">
        <v>0</v>
      </c>
      <c r="K742" s="1451"/>
      <c r="L742" s="1451"/>
      <c r="M742" s="1451">
        <f t="shared" si="79"/>
        <v>0</v>
      </c>
      <c r="N742" s="1451">
        <f t="shared" si="65"/>
        <v>0</v>
      </c>
      <c r="O742" s="1452"/>
      <c r="P742" s="1383"/>
    </row>
    <row r="743" spans="1:16" ht="15.5" outlineLevel="1" x14ac:dyDescent="0.25">
      <c r="A743" s="1365">
        <f t="shared" si="84"/>
        <v>0</v>
      </c>
      <c r="B743" s="1355" t="str">
        <f t="shared" si="84"/>
        <v xml:space="preserve"> Supply of Luwa cooler pannels (GT 5,7,8)</v>
      </c>
      <c r="C743" s="1455">
        <f t="shared" si="84"/>
        <v>0</v>
      </c>
      <c r="D743" s="1384" t="str">
        <f t="shared" si="84"/>
        <v>-</v>
      </c>
      <c r="E743" s="1450">
        <f t="shared" si="84"/>
        <v>0</v>
      </c>
      <c r="F743" s="1451">
        <f t="shared" si="81"/>
        <v>0</v>
      </c>
      <c r="G743" s="1451">
        <f t="shared" si="82"/>
        <v>0</v>
      </c>
      <c r="H743" s="1451">
        <f t="shared" si="63"/>
        <v>0</v>
      </c>
      <c r="I743" s="1449">
        <v>0</v>
      </c>
      <c r="J743" s="1449">
        <v>0</v>
      </c>
      <c r="K743" s="1451"/>
      <c r="L743" s="1451"/>
      <c r="M743" s="1451">
        <f t="shared" si="79"/>
        <v>0</v>
      </c>
      <c r="N743" s="1451">
        <f t="shared" si="65"/>
        <v>0</v>
      </c>
      <c r="O743" s="1452"/>
      <c r="P743" s="1383"/>
    </row>
    <row r="744" spans="1:16" ht="31" outlineLevel="1" x14ac:dyDescent="0.25">
      <c r="A744" s="1365">
        <f t="shared" si="84"/>
        <v>26</v>
      </c>
      <c r="B744" s="1352" t="str">
        <f t="shared" si="84"/>
        <v>DPR for Life extension of GT units by Procurement of Compressor rotor blades stage 1 - 16 for GT unit 5 &amp; 7.</v>
      </c>
      <c r="C744" s="1455">
        <f t="shared" si="84"/>
        <v>0</v>
      </c>
      <c r="D744" s="1384" t="str">
        <f t="shared" si="84"/>
        <v>-</v>
      </c>
      <c r="E744" s="1450">
        <f t="shared" si="84"/>
        <v>0</v>
      </c>
      <c r="F744" s="1451">
        <f t="shared" si="81"/>
        <v>0</v>
      </c>
      <c r="G744" s="1451">
        <f t="shared" si="82"/>
        <v>0</v>
      </c>
      <c r="H744" s="1451">
        <f t="shared" si="63"/>
        <v>0</v>
      </c>
      <c r="I744" s="1449">
        <v>0</v>
      </c>
      <c r="J744" s="1449">
        <v>0</v>
      </c>
      <c r="K744" s="1451"/>
      <c r="L744" s="1451"/>
      <c r="M744" s="1451">
        <f t="shared" si="79"/>
        <v>0</v>
      </c>
      <c r="N744" s="1451">
        <f t="shared" si="65"/>
        <v>0</v>
      </c>
      <c r="O744" s="1452"/>
      <c r="P744" s="1383"/>
    </row>
    <row r="745" spans="1:16" ht="15.5" outlineLevel="1" x14ac:dyDescent="0.25">
      <c r="A745" s="1365">
        <f t="shared" si="84"/>
        <v>0</v>
      </c>
      <c r="B745" s="1355" t="str">
        <f t="shared" si="84"/>
        <v>Supply of Compressor Rotor blades 1 to 16th (GT 5, 7)</v>
      </c>
      <c r="C745" s="1455">
        <f t="shared" si="84"/>
        <v>0</v>
      </c>
      <c r="D745" s="1384" t="str">
        <f t="shared" si="84"/>
        <v>-</v>
      </c>
      <c r="E745" s="1450">
        <f t="shared" si="84"/>
        <v>0</v>
      </c>
      <c r="F745" s="1451">
        <f t="shared" si="81"/>
        <v>0</v>
      </c>
      <c r="G745" s="1451">
        <f t="shared" si="82"/>
        <v>0</v>
      </c>
      <c r="H745" s="1451">
        <f t="shared" si="63"/>
        <v>0</v>
      </c>
      <c r="I745" s="1449">
        <v>0</v>
      </c>
      <c r="J745" s="1449">
        <v>0</v>
      </c>
      <c r="K745" s="1451"/>
      <c r="L745" s="1451"/>
      <c r="M745" s="1451">
        <f t="shared" si="79"/>
        <v>0</v>
      </c>
      <c r="N745" s="1451">
        <f t="shared" si="65"/>
        <v>0</v>
      </c>
      <c r="O745" s="1452"/>
      <c r="P745" s="1383"/>
    </row>
    <row r="746" spans="1:16" ht="46.5" outlineLevel="1" x14ac:dyDescent="0.25">
      <c r="A746" s="1365">
        <f t="shared" si="84"/>
        <v>27</v>
      </c>
      <c r="B746" s="1352" t="str">
        <f t="shared" si="84"/>
        <v xml:space="preserve">DPR for Life extension of GT units by Procurement of Complete GT fasteners set and Procurement of mixing chambers with installation material for GT6. </v>
      </c>
      <c r="C746" s="1455">
        <f t="shared" si="84"/>
        <v>0</v>
      </c>
      <c r="D746" s="1384" t="str">
        <f t="shared" si="84"/>
        <v>-</v>
      </c>
      <c r="E746" s="1450">
        <f t="shared" si="84"/>
        <v>0</v>
      </c>
      <c r="F746" s="1451">
        <f t="shared" si="81"/>
        <v>0</v>
      </c>
      <c r="G746" s="1451">
        <f t="shared" si="82"/>
        <v>0</v>
      </c>
      <c r="H746" s="1451">
        <f t="shared" si="63"/>
        <v>0</v>
      </c>
      <c r="I746" s="1449">
        <v>0</v>
      </c>
      <c r="J746" s="1449">
        <v>0</v>
      </c>
      <c r="K746" s="1451"/>
      <c r="L746" s="1451"/>
      <c r="M746" s="1451">
        <f t="shared" si="79"/>
        <v>0</v>
      </c>
      <c r="N746" s="1451">
        <f t="shared" si="65"/>
        <v>0</v>
      </c>
      <c r="O746" s="1452"/>
      <c r="P746" s="1383"/>
    </row>
    <row r="747" spans="1:16" ht="15.5" outlineLevel="1" x14ac:dyDescent="0.25">
      <c r="A747" s="1365">
        <f t="shared" si="84"/>
        <v>0</v>
      </c>
      <c r="B747" s="1355" t="str">
        <f t="shared" si="84"/>
        <v xml:space="preserve"> Procurement of Complete GT Fasteners set</v>
      </c>
      <c r="C747" s="1455">
        <f t="shared" si="84"/>
        <v>0</v>
      </c>
      <c r="D747" s="1384" t="str">
        <f t="shared" si="84"/>
        <v>-</v>
      </c>
      <c r="E747" s="1450">
        <f t="shared" si="84"/>
        <v>0</v>
      </c>
      <c r="F747" s="1451">
        <f t="shared" si="81"/>
        <v>0</v>
      </c>
      <c r="G747" s="1451">
        <f t="shared" si="82"/>
        <v>0</v>
      </c>
      <c r="H747" s="1451">
        <f t="shared" si="63"/>
        <v>0</v>
      </c>
      <c r="I747" s="1449">
        <v>0</v>
      </c>
      <c r="J747" s="1449">
        <v>0</v>
      </c>
      <c r="K747" s="1451"/>
      <c r="L747" s="1451"/>
      <c r="M747" s="1451">
        <f t="shared" si="79"/>
        <v>0</v>
      </c>
      <c r="N747" s="1451">
        <f t="shared" si="65"/>
        <v>0</v>
      </c>
      <c r="O747" s="1452"/>
      <c r="P747" s="1383"/>
    </row>
    <row r="748" spans="1:16" ht="15.5" outlineLevel="1" x14ac:dyDescent="0.25">
      <c r="A748" s="1365">
        <f t="shared" si="84"/>
        <v>0</v>
      </c>
      <c r="B748" s="1355" t="str">
        <f t="shared" si="84"/>
        <v xml:space="preserve"> Supply of Mixing chambers with installation material (GT 6 )</v>
      </c>
      <c r="C748" s="1455">
        <f t="shared" si="84"/>
        <v>0</v>
      </c>
      <c r="D748" s="1384" t="str">
        <f t="shared" si="84"/>
        <v>-</v>
      </c>
      <c r="E748" s="1450">
        <f t="shared" si="84"/>
        <v>0</v>
      </c>
      <c r="F748" s="1451">
        <f t="shared" si="81"/>
        <v>0</v>
      </c>
      <c r="G748" s="1451">
        <f t="shared" si="82"/>
        <v>0</v>
      </c>
      <c r="H748" s="1451">
        <f t="shared" si="63"/>
        <v>0</v>
      </c>
      <c r="I748" s="1449">
        <v>0</v>
      </c>
      <c r="J748" s="1449">
        <v>0</v>
      </c>
      <c r="K748" s="1451"/>
      <c r="L748" s="1451"/>
      <c r="M748" s="1451">
        <f t="shared" si="79"/>
        <v>0</v>
      </c>
      <c r="N748" s="1451">
        <f t="shared" si="65"/>
        <v>0</v>
      </c>
      <c r="O748" s="1452"/>
      <c r="P748" s="1383"/>
    </row>
    <row r="749" spans="1:16" ht="31" outlineLevel="1" x14ac:dyDescent="0.25">
      <c r="A749" s="1365">
        <f t="shared" si="84"/>
        <v>28</v>
      </c>
      <c r="B749" s="1352" t="str">
        <f t="shared" si="84"/>
        <v>Reliability Improvement  Schemes for Gas Turbine Power Stations, Uran.</v>
      </c>
      <c r="C749" s="1455">
        <f t="shared" si="84"/>
        <v>0</v>
      </c>
      <c r="D749" s="1384" t="str">
        <f t="shared" si="84"/>
        <v>-</v>
      </c>
      <c r="E749" s="1450">
        <f t="shared" si="84"/>
        <v>0</v>
      </c>
      <c r="F749" s="1451">
        <f t="shared" si="81"/>
        <v>0</v>
      </c>
      <c r="G749" s="1451">
        <f t="shared" si="82"/>
        <v>0</v>
      </c>
      <c r="H749" s="1451">
        <f t="shared" si="63"/>
        <v>0</v>
      </c>
      <c r="I749" s="1449">
        <v>0</v>
      </c>
      <c r="J749" s="1449">
        <v>0</v>
      </c>
      <c r="K749" s="1451"/>
      <c r="L749" s="1451"/>
      <c r="M749" s="1451">
        <f t="shared" si="79"/>
        <v>0</v>
      </c>
      <c r="N749" s="1451">
        <f t="shared" si="65"/>
        <v>0</v>
      </c>
      <c r="O749" s="1452"/>
      <c r="P749" s="1383"/>
    </row>
    <row r="750" spans="1:16" ht="46.5" outlineLevel="1" x14ac:dyDescent="0.25">
      <c r="A750" s="1365">
        <f t="shared" si="84"/>
        <v>0</v>
      </c>
      <c r="B750" s="1355" t="str">
        <f t="shared" si="84"/>
        <v xml:space="preserve"> Supply, installation &amp; commissioning work of 17.5 KV, 7860 Amp and 60 Amp Stage 2 Generator Busbar at Gas Turbine Power Station,Uran.</v>
      </c>
      <c r="C750" s="1455">
        <f t="shared" si="84"/>
        <v>0</v>
      </c>
      <c r="D750" s="1384" t="str">
        <f t="shared" si="84"/>
        <v>-</v>
      </c>
      <c r="E750" s="1450">
        <f t="shared" si="84"/>
        <v>0</v>
      </c>
      <c r="F750" s="1451">
        <f t="shared" si="81"/>
        <v>0</v>
      </c>
      <c r="G750" s="1451">
        <f t="shared" si="82"/>
        <v>0</v>
      </c>
      <c r="H750" s="1451">
        <f t="shared" si="63"/>
        <v>0</v>
      </c>
      <c r="I750" s="1449">
        <v>0</v>
      </c>
      <c r="J750" s="1449">
        <v>0</v>
      </c>
      <c r="K750" s="1451"/>
      <c r="L750" s="1451"/>
      <c r="M750" s="1451">
        <f t="shared" si="79"/>
        <v>0</v>
      </c>
      <c r="N750" s="1451">
        <f t="shared" si="65"/>
        <v>0</v>
      </c>
      <c r="O750" s="1452"/>
      <c r="P750" s="1383"/>
    </row>
    <row r="751" spans="1:16" ht="15.5" outlineLevel="1" x14ac:dyDescent="0.25">
      <c r="A751" s="1365">
        <f t="shared" si="84"/>
        <v>0</v>
      </c>
      <c r="B751" s="1355" t="str">
        <f t="shared" si="84"/>
        <v xml:space="preserve"> Upgradation of GT-5 and GT-6 SFC and SEE system.</v>
      </c>
      <c r="C751" s="1455">
        <f t="shared" si="84"/>
        <v>0</v>
      </c>
      <c r="D751" s="1384" t="str">
        <f t="shared" si="84"/>
        <v>-</v>
      </c>
      <c r="E751" s="1450">
        <f t="shared" si="84"/>
        <v>0</v>
      </c>
      <c r="F751" s="1451">
        <f t="shared" si="81"/>
        <v>0</v>
      </c>
      <c r="G751" s="1451">
        <f t="shared" si="82"/>
        <v>0</v>
      </c>
      <c r="H751" s="1451">
        <f t="shared" si="63"/>
        <v>0</v>
      </c>
      <c r="I751" s="1449">
        <v>0</v>
      </c>
      <c r="J751" s="1449">
        <v>0</v>
      </c>
      <c r="K751" s="1451"/>
      <c r="L751" s="1451"/>
      <c r="M751" s="1451">
        <f t="shared" si="79"/>
        <v>0</v>
      </c>
      <c r="N751" s="1451">
        <f t="shared" si="65"/>
        <v>0</v>
      </c>
      <c r="O751" s="1452"/>
      <c r="P751" s="1383"/>
    </row>
    <row r="752" spans="1:16" ht="31" outlineLevel="1" x14ac:dyDescent="0.25">
      <c r="A752" s="1365">
        <f t="shared" si="84"/>
        <v>0</v>
      </c>
      <c r="B752" s="1355" t="str">
        <f t="shared" si="84"/>
        <v xml:space="preserve"> Upgradation of Gas Turbine Generator and Transformer protection system (2 No)</v>
      </c>
      <c r="C752" s="1455">
        <f t="shared" si="84"/>
        <v>0</v>
      </c>
      <c r="D752" s="1384" t="str">
        <f t="shared" si="84"/>
        <v>-</v>
      </c>
      <c r="E752" s="1450">
        <f t="shared" si="84"/>
        <v>0</v>
      </c>
      <c r="F752" s="1451">
        <f t="shared" si="81"/>
        <v>0</v>
      </c>
      <c r="G752" s="1451">
        <f t="shared" si="82"/>
        <v>0</v>
      </c>
      <c r="H752" s="1451">
        <f t="shared" si="63"/>
        <v>0</v>
      </c>
      <c r="I752" s="1449">
        <v>0</v>
      </c>
      <c r="J752" s="1449">
        <v>0</v>
      </c>
      <c r="K752" s="1451"/>
      <c r="L752" s="1451"/>
      <c r="M752" s="1451">
        <f t="shared" si="79"/>
        <v>0</v>
      </c>
      <c r="N752" s="1451">
        <f t="shared" si="65"/>
        <v>0</v>
      </c>
      <c r="O752" s="1452"/>
      <c r="P752" s="1383"/>
    </row>
    <row r="753" spans="1:16" ht="46.5" outlineLevel="1" x14ac:dyDescent="0.25">
      <c r="A753" s="1365">
        <f t="shared" si="84"/>
        <v>29</v>
      </c>
      <c r="B753" s="1352" t="str">
        <f t="shared" si="84"/>
        <v>Schemes for improvement of auxiliary availability for effecient performance during running of 108 MW Stage II &amp; 120 MW Stage III units at GTPS, Uran.</v>
      </c>
      <c r="C753" s="1455">
        <f t="shared" si="84"/>
        <v>0</v>
      </c>
      <c r="D753" s="1384" t="str">
        <f t="shared" si="84"/>
        <v>-</v>
      </c>
      <c r="E753" s="1450">
        <f t="shared" si="84"/>
        <v>0</v>
      </c>
      <c r="F753" s="1451">
        <f t="shared" si="81"/>
        <v>0</v>
      </c>
      <c r="G753" s="1451">
        <f t="shared" si="82"/>
        <v>0</v>
      </c>
      <c r="H753" s="1451">
        <f t="shared" si="63"/>
        <v>0</v>
      </c>
      <c r="I753" s="1449">
        <v>0</v>
      </c>
      <c r="J753" s="1449">
        <v>0</v>
      </c>
      <c r="K753" s="1451"/>
      <c r="L753" s="1451"/>
      <c r="M753" s="1451">
        <f t="shared" si="79"/>
        <v>0</v>
      </c>
      <c r="N753" s="1451">
        <f t="shared" si="65"/>
        <v>0</v>
      </c>
      <c r="O753" s="1452"/>
      <c r="P753" s="1383"/>
    </row>
    <row r="754" spans="1:16" ht="31" outlineLevel="1" x14ac:dyDescent="0.25">
      <c r="A754" s="1365">
        <f t="shared" si="84"/>
        <v>0</v>
      </c>
      <c r="B754" s="1355" t="str">
        <f t="shared" si="84"/>
        <v>Procurement of 108 MW Stage II GT units generator rotor at GTPS, Uran.</v>
      </c>
      <c r="C754" s="1455">
        <f t="shared" si="84"/>
        <v>0</v>
      </c>
      <c r="D754" s="1384" t="str">
        <f t="shared" si="84"/>
        <v>-</v>
      </c>
      <c r="E754" s="1450">
        <f t="shared" si="84"/>
        <v>0</v>
      </c>
      <c r="F754" s="1451">
        <f t="shared" si="81"/>
        <v>0</v>
      </c>
      <c r="G754" s="1451">
        <f t="shared" si="82"/>
        <v>0</v>
      </c>
      <c r="H754" s="1451">
        <f t="shared" si="63"/>
        <v>0</v>
      </c>
      <c r="I754" s="1449">
        <v>0</v>
      </c>
      <c r="J754" s="1449">
        <v>0</v>
      </c>
      <c r="K754" s="1451"/>
      <c r="L754" s="1451"/>
      <c r="M754" s="1451">
        <f t="shared" si="79"/>
        <v>0</v>
      </c>
      <c r="N754" s="1451">
        <f t="shared" si="65"/>
        <v>0</v>
      </c>
      <c r="O754" s="1452"/>
      <c r="P754" s="1383"/>
    </row>
    <row r="755" spans="1:16" ht="46.5" outlineLevel="1" x14ac:dyDescent="0.25">
      <c r="A755" s="1365">
        <f t="shared" si="84"/>
        <v>0</v>
      </c>
      <c r="B755" s="1355" t="str">
        <f t="shared" si="84"/>
        <v xml:space="preserve"> Procurement of 1 MVA Unit Auxiliary Transformer, 570 KVA Excitation Transformer and 2 MVA Frequency Converter Transformer of Stage II GT Unit at GTPS, Uran.</v>
      </c>
      <c r="C755" s="1455">
        <f t="shared" si="84"/>
        <v>0</v>
      </c>
      <c r="D755" s="1384" t="str">
        <f t="shared" si="84"/>
        <v>-</v>
      </c>
      <c r="E755" s="1450">
        <f t="shared" si="84"/>
        <v>0</v>
      </c>
      <c r="F755" s="1451">
        <f t="shared" si="81"/>
        <v>0</v>
      </c>
      <c r="G755" s="1451">
        <f t="shared" si="82"/>
        <v>0</v>
      </c>
      <c r="H755" s="1451">
        <f t="shared" si="63"/>
        <v>0</v>
      </c>
      <c r="I755" s="1449">
        <v>0</v>
      </c>
      <c r="J755" s="1449">
        <v>0</v>
      </c>
      <c r="K755" s="1451"/>
      <c r="L755" s="1451"/>
      <c r="M755" s="1451">
        <f t="shared" si="79"/>
        <v>0</v>
      </c>
      <c r="N755" s="1451">
        <f t="shared" si="65"/>
        <v>0</v>
      </c>
      <c r="O755" s="1452"/>
      <c r="P755" s="1383"/>
    </row>
    <row r="756" spans="1:16" ht="15.5" outlineLevel="1" x14ac:dyDescent="0.25">
      <c r="A756" s="1365">
        <f t="shared" si="84"/>
        <v>0</v>
      </c>
      <c r="B756" s="1355" t="str">
        <f t="shared" si="84"/>
        <v xml:space="preserve"> Upgradation of Stage -II &amp; III Battery Chargers.</v>
      </c>
      <c r="C756" s="1455">
        <f t="shared" si="84"/>
        <v>0</v>
      </c>
      <c r="D756" s="1384" t="str">
        <f t="shared" si="84"/>
        <v>-</v>
      </c>
      <c r="E756" s="1450">
        <f t="shared" si="84"/>
        <v>0</v>
      </c>
      <c r="F756" s="1451">
        <f t="shared" si="81"/>
        <v>0</v>
      </c>
      <c r="G756" s="1451">
        <f t="shared" si="82"/>
        <v>0</v>
      </c>
      <c r="H756" s="1451">
        <f t="shared" si="63"/>
        <v>0</v>
      </c>
      <c r="I756" s="1449">
        <v>0</v>
      </c>
      <c r="J756" s="1449">
        <v>0</v>
      </c>
      <c r="K756" s="1451"/>
      <c r="L756" s="1451"/>
      <c r="M756" s="1451">
        <f t="shared" si="79"/>
        <v>0</v>
      </c>
      <c r="N756" s="1451">
        <f t="shared" si="65"/>
        <v>0</v>
      </c>
      <c r="O756" s="1452"/>
      <c r="P756" s="1383"/>
    </row>
    <row r="757" spans="1:16" ht="15.5" outlineLevel="1" x14ac:dyDescent="0.25">
      <c r="A757" s="1365">
        <f t="shared" si="84"/>
        <v>0</v>
      </c>
      <c r="B757" s="1355" t="str">
        <f t="shared" si="84"/>
        <v>(a)  Upgradation of 4 MW DG set control system.</v>
      </c>
      <c r="C757" s="1455">
        <f t="shared" si="84"/>
        <v>0</v>
      </c>
      <c r="D757" s="1384" t="str">
        <f t="shared" si="84"/>
        <v>-</v>
      </c>
      <c r="E757" s="1450">
        <f t="shared" si="84"/>
        <v>0</v>
      </c>
      <c r="F757" s="1451">
        <f t="shared" si="81"/>
        <v>0</v>
      </c>
      <c r="G757" s="1451">
        <f t="shared" si="82"/>
        <v>0</v>
      </c>
      <c r="H757" s="1451">
        <f t="shared" si="63"/>
        <v>0</v>
      </c>
      <c r="I757" s="1449">
        <v>0</v>
      </c>
      <c r="J757" s="1449">
        <v>0</v>
      </c>
      <c r="K757" s="1451"/>
      <c r="L757" s="1451"/>
      <c r="M757" s="1451">
        <f t="shared" si="79"/>
        <v>0</v>
      </c>
      <c r="N757" s="1451">
        <f t="shared" si="65"/>
        <v>0</v>
      </c>
      <c r="O757" s="1452"/>
      <c r="P757" s="1383"/>
    </row>
    <row r="758" spans="1:16" ht="31" outlineLevel="1" x14ac:dyDescent="0.25">
      <c r="A758" s="1365">
        <f t="shared" ref="A758:E773" si="85">A472</f>
        <v>30</v>
      </c>
      <c r="B758" s="1352" t="str">
        <f t="shared" si="85"/>
        <v>Procurment of insurance spare for reliability improvement at GTPS Uran</v>
      </c>
      <c r="C758" s="1455">
        <f t="shared" si="85"/>
        <v>0</v>
      </c>
      <c r="D758" s="1384" t="str">
        <f t="shared" si="85"/>
        <v>-</v>
      </c>
      <c r="E758" s="1450">
        <f t="shared" si="85"/>
        <v>0</v>
      </c>
      <c r="F758" s="1451">
        <f t="shared" si="81"/>
        <v>0</v>
      </c>
      <c r="G758" s="1451">
        <f t="shared" si="82"/>
        <v>0</v>
      </c>
      <c r="H758" s="1451">
        <f t="shared" si="63"/>
        <v>0</v>
      </c>
      <c r="I758" s="1449">
        <v>0</v>
      </c>
      <c r="J758" s="1449">
        <v>0</v>
      </c>
      <c r="K758" s="1451"/>
      <c r="L758" s="1451"/>
      <c r="M758" s="1451">
        <f t="shared" si="79"/>
        <v>0</v>
      </c>
      <c r="N758" s="1451">
        <f t="shared" si="65"/>
        <v>0</v>
      </c>
      <c r="O758" s="1452"/>
      <c r="P758" s="1383"/>
    </row>
    <row r="759" spans="1:16" ht="31" outlineLevel="1" x14ac:dyDescent="0.25">
      <c r="A759" s="1365">
        <f t="shared" si="85"/>
        <v>0</v>
      </c>
      <c r="B759" s="1355" t="str">
        <f t="shared" si="85"/>
        <v xml:space="preserve"> Procurement of 120 MW Stage III WHRP unit generator rotor at GTPS, Uran.</v>
      </c>
      <c r="C759" s="1455">
        <f t="shared" si="85"/>
        <v>0</v>
      </c>
      <c r="D759" s="1384" t="str">
        <f t="shared" si="85"/>
        <v>-</v>
      </c>
      <c r="E759" s="1450">
        <f t="shared" si="85"/>
        <v>0</v>
      </c>
      <c r="F759" s="1451">
        <f t="shared" si="81"/>
        <v>0</v>
      </c>
      <c r="G759" s="1451">
        <f t="shared" si="82"/>
        <v>0</v>
      </c>
      <c r="H759" s="1451">
        <f t="shared" si="63"/>
        <v>0</v>
      </c>
      <c r="I759" s="1449">
        <v>0</v>
      </c>
      <c r="J759" s="1449">
        <v>0</v>
      </c>
      <c r="K759" s="1451"/>
      <c r="L759" s="1451"/>
      <c r="M759" s="1451">
        <f t="shared" si="79"/>
        <v>0</v>
      </c>
      <c r="N759" s="1451">
        <f t="shared" si="65"/>
        <v>0</v>
      </c>
      <c r="O759" s="1452"/>
      <c r="P759" s="1383"/>
    </row>
    <row r="760" spans="1:16" ht="15.5" outlineLevel="1" x14ac:dyDescent="0.25">
      <c r="A760" s="1365">
        <f t="shared" si="85"/>
        <v>31</v>
      </c>
      <c r="B760" s="1352" t="str">
        <f t="shared" si="85"/>
        <v>AI Based Comprehensive Infrasecure Project</v>
      </c>
      <c r="C760" s="1455">
        <f t="shared" si="85"/>
        <v>0</v>
      </c>
      <c r="D760" s="1384" t="str">
        <f t="shared" si="85"/>
        <v>-</v>
      </c>
      <c r="E760" s="1450">
        <f t="shared" si="85"/>
        <v>0</v>
      </c>
      <c r="F760" s="1451">
        <f t="shared" si="81"/>
        <v>0</v>
      </c>
      <c r="G760" s="1451">
        <f t="shared" si="82"/>
        <v>0</v>
      </c>
      <c r="H760" s="1451">
        <f t="shared" si="63"/>
        <v>0</v>
      </c>
      <c r="I760" s="1449">
        <v>0</v>
      </c>
      <c r="J760" s="1449">
        <v>0</v>
      </c>
      <c r="K760" s="1451"/>
      <c r="L760" s="1451"/>
      <c r="M760" s="1451">
        <f t="shared" ref="M760:M823" si="86">SUM(J760:L760)</f>
        <v>0</v>
      </c>
      <c r="N760" s="1451">
        <f t="shared" si="65"/>
        <v>0</v>
      </c>
      <c r="O760" s="1452"/>
      <c r="P760" s="1383"/>
    </row>
    <row r="761" spans="1:16" ht="15.5" outlineLevel="1" x14ac:dyDescent="0.25">
      <c r="A761" s="1365">
        <f t="shared" si="85"/>
        <v>0</v>
      </c>
      <c r="B761" s="1355" t="str">
        <f t="shared" si="85"/>
        <v>AI Based Comprehensive Infrasecure Project</v>
      </c>
      <c r="C761" s="1455">
        <f t="shared" si="85"/>
        <v>0</v>
      </c>
      <c r="D761" s="1384" t="str">
        <f t="shared" si="85"/>
        <v>-</v>
      </c>
      <c r="E761" s="1450">
        <f t="shared" si="85"/>
        <v>0</v>
      </c>
      <c r="F761" s="1451">
        <f t="shared" si="81"/>
        <v>0</v>
      </c>
      <c r="G761" s="1451">
        <f t="shared" si="82"/>
        <v>0</v>
      </c>
      <c r="H761" s="1451">
        <f t="shared" si="63"/>
        <v>0</v>
      </c>
      <c r="I761" s="1449">
        <v>0</v>
      </c>
      <c r="J761" s="1449">
        <v>18.683457499999999</v>
      </c>
      <c r="K761" s="1451"/>
      <c r="L761" s="1451"/>
      <c r="M761" s="1451">
        <f t="shared" si="86"/>
        <v>18.683457499999999</v>
      </c>
      <c r="N761" s="1451">
        <f t="shared" si="65"/>
        <v>-18.683457499999999</v>
      </c>
      <c r="O761" s="1452"/>
      <c r="P761" s="1383"/>
    </row>
    <row r="762" spans="1:16" ht="15.5" outlineLevel="1" x14ac:dyDescent="0.25">
      <c r="A762" s="1365">
        <f t="shared" si="85"/>
        <v>32</v>
      </c>
      <c r="B762" s="1352" t="str">
        <f t="shared" si="85"/>
        <v>A0 RESTORATION</v>
      </c>
      <c r="C762" s="1455">
        <f t="shared" si="85"/>
        <v>0</v>
      </c>
      <c r="D762" s="1384" t="str">
        <f t="shared" si="85"/>
        <v>-</v>
      </c>
      <c r="E762" s="1450">
        <f t="shared" si="85"/>
        <v>0</v>
      </c>
      <c r="F762" s="1451">
        <f t="shared" si="81"/>
        <v>0</v>
      </c>
      <c r="G762" s="1451">
        <f t="shared" si="82"/>
        <v>0</v>
      </c>
      <c r="H762" s="1451">
        <f t="shared" si="63"/>
        <v>0</v>
      </c>
      <c r="I762" s="1449">
        <v>0</v>
      </c>
      <c r="J762" s="1449">
        <v>42.481999999999999</v>
      </c>
      <c r="K762" s="1451"/>
      <c r="L762" s="1451"/>
      <c r="M762" s="1451">
        <f t="shared" si="86"/>
        <v>42.481999999999999</v>
      </c>
      <c r="N762" s="1451">
        <f t="shared" si="65"/>
        <v>-42.481999999999999</v>
      </c>
      <c r="O762" s="1452"/>
      <c r="P762" s="1383"/>
    </row>
    <row r="763" spans="1:16" ht="15.5" outlineLevel="1" x14ac:dyDescent="0.25">
      <c r="A763" s="1365">
        <f t="shared" si="85"/>
        <v>0</v>
      </c>
      <c r="B763" s="1355" t="str">
        <f t="shared" si="85"/>
        <v>A0 RESTORATION</v>
      </c>
      <c r="C763" s="1455">
        <f t="shared" si="85"/>
        <v>0</v>
      </c>
      <c r="D763" s="1384" t="str">
        <f t="shared" si="85"/>
        <v>-</v>
      </c>
      <c r="E763" s="1450">
        <f t="shared" si="85"/>
        <v>0</v>
      </c>
      <c r="F763" s="1451">
        <f t="shared" si="81"/>
        <v>0</v>
      </c>
      <c r="G763" s="1451">
        <f t="shared" si="82"/>
        <v>0</v>
      </c>
      <c r="H763" s="1451">
        <f t="shared" si="63"/>
        <v>0</v>
      </c>
      <c r="I763" s="1449">
        <v>0</v>
      </c>
      <c r="J763" s="1449">
        <v>0</v>
      </c>
      <c r="K763" s="1451"/>
      <c r="L763" s="1451"/>
      <c r="M763" s="1451">
        <f t="shared" si="86"/>
        <v>0</v>
      </c>
      <c r="N763" s="1451">
        <f t="shared" si="65"/>
        <v>0</v>
      </c>
      <c r="O763" s="1452"/>
      <c r="P763" s="1383"/>
    </row>
    <row r="764" spans="1:16" ht="15.5" outlineLevel="1" x14ac:dyDescent="0.25">
      <c r="A764" s="1349">
        <f t="shared" si="85"/>
        <v>0</v>
      </c>
      <c r="B764" s="839">
        <f t="shared" si="85"/>
        <v>0</v>
      </c>
      <c r="C764" s="1455">
        <f t="shared" si="85"/>
        <v>0</v>
      </c>
      <c r="D764" s="1384" t="str">
        <f t="shared" si="85"/>
        <v>-</v>
      </c>
      <c r="E764" s="1450">
        <f t="shared" si="85"/>
        <v>0</v>
      </c>
      <c r="F764" s="1451">
        <f t="shared" si="81"/>
        <v>0</v>
      </c>
      <c r="G764" s="1451">
        <f t="shared" si="82"/>
        <v>0</v>
      </c>
      <c r="H764" s="1451">
        <f t="shared" si="63"/>
        <v>0</v>
      </c>
      <c r="I764" s="1449">
        <v>0</v>
      </c>
      <c r="J764" s="1449">
        <v>0</v>
      </c>
      <c r="K764" s="1451"/>
      <c r="L764" s="1451"/>
      <c r="M764" s="1451">
        <f t="shared" si="86"/>
        <v>0</v>
      </c>
      <c r="N764" s="1451">
        <f t="shared" si="65"/>
        <v>0</v>
      </c>
      <c r="O764" s="1452"/>
      <c r="P764" s="1383"/>
    </row>
    <row r="765" spans="1:16" ht="15.5" outlineLevel="1" x14ac:dyDescent="0.25">
      <c r="A765" s="1349">
        <f t="shared" si="85"/>
        <v>0</v>
      </c>
      <c r="B765" s="1319" t="str">
        <f t="shared" si="85"/>
        <v>B) Non-DPR Schemes</v>
      </c>
      <c r="C765" s="1447">
        <f t="shared" si="85"/>
        <v>0</v>
      </c>
      <c r="D765" s="1448" t="str">
        <f t="shared" si="85"/>
        <v>-</v>
      </c>
      <c r="E765" s="1449">
        <f t="shared" si="85"/>
        <v>0</v>
      </c>
      <c r="F765" s="1449">
        <f t="shared" si="81"/>
        <v>0</v>
      </c>
      <c r="G765" s="1449">
        <f t="shared" si="82"/>
        <v>0</v>
      </c>
      <c r="H765" s="1449">
        <f t="shared" si="63"/>
        <v>0</v>
      </c>
      <c r="I765" s="1449">
        <v>0</v>
      </c>
      <c r="J765" s="1449">
        <v>0</v>
      </c>
      <c r="K765" s="1449"/>
      <c r="L765" s="1449"/>
      <c r="M765" s="1449">
        <f t="shared" si="86"/>
        <v>0</v>
      </c>
      <c r="N765" s="1449">
        <f t="shared" si="65"/>
        <v>0</v>
      </c>
    </row>
    <row r="766" spans="1:16" ht="15.5" outlineLevel="1" x14ac:dyDescent="0.25">
      <c r="A766" s="1453">
        <f t="shared" si="85"/>
        <v>1</v>
      </c>
      <c r="B766" s="1461" t="str">
        <f t="shared" si="85"/>
        <v>CHAIR REGULAR  ERGONOMICS STANDARD(4370002018)/QTY60</v>
      </c>
      <c r="C766" s="1455" t="str">
        <f t="shared" si="85"/>
        <v>N.A.</v>
      </c>
      <c r="D766" s="1384" t="str">
        <f t="shared" si="85"/>
        <v>-</v>
      </c>
      <c r="E766" s="1450">
        <f t="shared" si="85"/>
        <v>0</v>
      </c>
      <c r="F766" s="1451">
        <f t="shared" si="81"/>
        <v>3.3293999999999997E-2</v>
      </c>
      <c r="G766" s="1451">
        <f t="shared" si="82"/>
        <v>3.3293999999999997E-2</v>
      </c>
      <c r="H766" s="1451">
        <f t="shared" si="63"/>
        <v>0</v>
      </c>
      <c r="I766" s="1449">
        <v>0</v>
      </c>
      <c r="J766" s="1449">
        <v>0</v>
      </c>
      <c r="K766" s="1451"/>
      <c r="L766" s="1451"/>
      <c r="M766" s="1451">
        <f t="shared" si="86"/>
        <v>0</v>
      </c>
      <c r="N766" s="1451">
        <f t="shared" si="65"/>
        <v>0</v>
      </c>
    </row>
    <row r="767" spans="1:16" ht="15.5" outlineLevel="1" x14ac:dyDescent="0.25">
      <c r="A767" s="1453">
        <f t="shared" si="85"/>
        <v>2</v>
      </c>
      <c r="B767" s="1461" t="str">
        <f t="shared" si="85"/>
        <v>2 PANEL WOODEN SIDE TABLE 2 X 4 FT(4370002023)/QTY 20</v>
      </c>
      <c r="C767" s="1455" t="str">
        <f t="shared" si="85"/>
        <v>N.A.</v>
      </c>
      <c r="D767" s="1384" t="str">
        <f t="shared" si="85"/>
        <v>-</v>
      </c>
      <c r="E767" s="1450">
        <f t="shared" si="85"/>
        <v>0</v>
      </c>
      <c r="F767" s="1451">
        <f t="shared" si="81"/>
        <v>3.4646000000000003E-2</v>
      </c>
      <c r="G767" s="1451">
        <f t="shared" si="82"/>
        <v>3.4646000000000003E-2</v>
      </c>
      <c r="H767" s="1451">
        <f t="shared" ref="H767:H830" si="87">F767-G767</f>
        <v>0</v>
      </c>
      <c r="I767" s="1449">
        <v>0</v>
      </c>
      <c r="J767" s="1449">
        <v>0</v>
      </c>
      <c r="K767" s="1451"/>
      <c r="L767" s="1451"/>
      <c r="M767" s="1451">
        <f t="shared" si="86"/>
        <v>0</v>
      </c>
      <c r="N767" s="1451">
        <f t="shared" ref="N767:N830" si="88">H767+I767-M767</f>
        <v>0</v>
      </c>
    </row>
    <row r="768" spans="1:16" ht="15.5" outlineLevel="1" x14ac:dyDescent="0.25">
      <c r="A768" s="1453">
        <f t="shared" si="85"/>
        <v>3</v>
      </c>
      <c r="B768" s="1461" t="str">
        <f t="shared" si="85"/>
        <v>EXECUTIVE REV CHAIR(4370002025)/QTY 19</v>
      </c>
      <c r="C768" s="1455" t="str">
        <f t="shared" si="85"/>
        <v>N.A.</v>
      </c>
      <c r="D768" s="1384" t="str">
        <f t="shared" si="85"/>
        <v>-</v>
      </c>
      <c r="E768" s="1450">
        <f t="shared" si="85"/>
        <v>0</v>
      </c>
      <c r="F768" s="1451">
        <f t="shared" si="81"/>
        <v>7.9152319999999995E-3</v>
      </c>
      <c r="G768" s="1451">
        <f t="shared" si="82"/>
        <v>7.9152319999999995E-3</v>
      </c>
      <c r="H768" s="1451">
        <f t="shared" si="87"/>
        <v>0</v>
      </c>
      <c r="I768" s="1449">
        <v>0</v>
      </c>
      <c r="J768" s="1449">
        <v>0</v>
      </c>
      <c r="K768" s="1451"/>
      <c r="L768" s="1451"/>
      <c r="M768" s="1451">
        <f t="shared" si="86"/>
        <v>0</v>
      </c>
      <c r="N768" s="1451">
        <f t="shared" si="88"/>
        <v>0</v>
      </c>
    </row>
    <row r="769" spans="1:14" ht="15.5" outlineLevel="1" x14ac:dyDescent="0.25">
      <c r="A769" s="1453">
        <f t="shared" si="85"/>
        <v>4</v>
      </c>
      <c r="B769" s="1461" t="str">
        <f t="shared" si="85"/>
        <v>INDUSTRIAL CABINET WITH 4 LOCKERS(4370002025)/QTY 19</v>
      </c>
      <c r="C769" s="1455" t="str">
        <f t="shared" si="85"/>
        <v>N.A.</v>
      </c>
      <c r="D769" s="1384" t="str">
        <f t="shared" si="85"/>
        <v>-</v>
      </c>
      <c r="E769" s="1450">
        <f t="shared" si="85"/>
        <v>0</v>
      </c>
      <c r="F769" s="1451">
        <f t="shared" si="81"/>
        <v>2.8266900000000001E-2</v>
      </c>
      <c r="G769" s="1451">
        <f t="shared" si="82"/>
        <v>2.8266900000000001E-2</v>
      </c>
      <c r="H769" s="1451">
        <f t="shared" si="87"/>
        <v>0</v>
      </c>
      <c r="I769" s="1449">
        <v>0</v>
      </c>
      <c r="J769" s="1449">
        <v>0</v>
      </c>
      <c r="K769" s="1451"/>
      <c r="L769" s="1451"/>
      <c r="M769" s="1451">
        <f t="shared" si="86"/>
        <v>0</v>
      </c>
      <c r="N769" s="1451">
        <f t="shared" si="88"/>
        <v>0</v>
      </c>
    </row>
    <row r="770" spans="1:14" ht="15.5" outlineLevel="1" x14ac:dyDescent="0.25">
      <c r="A770" s="1453">
        <f t="shared" si="85"/>
        <v>5</v>
      </c>
      <c r="B770" s="1461" t="str">
        <f t="shared" si="85"/>
        <v>INDUSTRIAL CABINET WITH 4 LOCKERS(4370002037)/QTY 6</v>
      </c>
      <c r="C770" s="1455" t="str">
        <f t="shared" si="85"/>
        <v>N.A.</v>
      </c>
      <c r="D770" s="1384" t="str">
        <f t="shared" si="85"/>
        <v>-</v>
      </c>
      <c r="E770" s="1450">
        <f t="shared" si="85"/>
        <v>0</v>
      </c>
      <c r="F770" s="1451">
        <f t="shared" si="81"/>
        <v>1.116E-2</v>
      </c>
      <c r="G770" s="1451">
        <f t="shared" si="82"/>
        <v>1.116E-2</v>
      </c>
      <c r="H770" s="1451">
        <f t="shared" si="87"/>
        <v>0</v>
      </c>
      <c r="I770" s="1449">
        <v>0</v>
      </c>
      <c r="J770" s="1449">
        <v>0</v>
      </c>
      <c r="K770" s="1451"/>
      <c r="L770" s="1451"/>
      <c r="M770" s="1451">
        <f t="shared" si="86"/>
        <v>0</v>
      </c>
      <c r="N770" s="1451">
        <f t="shared" si="88"/>
        <v>0</v>
      </c>
    </row>
    <row r="771" spans="1:14" ht="15.5" outlineLevel="1" x14ac:dyDescent="0.25">
      <c r="A771" s="1453">
        <f t="shared" si="85"/>
        <v>6</v>
      </c>
      <c r="B771" s="1461" t="str">
        <f t="shared" si="85"/>
        <v>CHAIR REGULAR (4370002039)/QTY 51</v>
      </c>
      <c r="C771" s="1455" t="str">
        <f t="shared" si="85"/>
        <v>N.A.</v>
      </c>
      <c r="D771" s="1384" t="str">
        <f t="shared" si="85"/>
        <v>-</v>
      </c>
      <c r="E771" s="1450">
        <f t="shared" si="85"/>
        <v>0</v>
      </c>
      <c r="F771" s="1451">
        <f t="shared" si="81"/>
        <v>3.7587000000000002E-2</v>
      </c>
      <c r="G771" s="1451">
        <f t="shared" si="82"/>
        <v>3.7587000000000002E-2</v>
      </c>
      <c r="H771" s="1451">
        <f t="shared" si="87"/>
        <v>0</v>
      </c>
      <c r="I771" s="1449">
        <v>0</v>
      </c>
      <c r="J771" s="1449">
        <v>0</v>
      </c>
      <c r="K771" s="1451"/>
      <c r="L771" s="1451"/>
      <c r="M771" s="1451">
        <f t="shared" si="86"/>
        <v>0</v>
      </c>
      <c r="N771" s="1451">
        <f t="shared" si="88"/>
        <v>0</v>
      </c>
    </row>
    <row r="772" spans="1:14" ht="15.5" outlineLevel="1" x14ac:dyDescent="0.25">
      <c r="A772" s="1453">
        <f t="shared" si="85"/>
        <v>7</v>
      </c>
      <c r="B772" s="1461" t="str">
        <f t="shared" si="85"/>
        <v>3 BURNER GAS STOVE IRON PAN SUPPORT(4370002320)/QTY 1</v>
      </c>
      <c r="C772" s="1455" t="str">
        <f t="shared" si="85"/>
        <v>N.A.</v>
      </c>
      <c r="D772" s="1384" t="str">
        <f t="shared" si="85"/>
        <v>-</v>
      </c>
      <c r="E772" s="1450">
        <f t="shared" si="85"/>
        <v>0</v>
      </c>
      <c r="F772" s="1451">
        <f t="shared" si="81"/>
        <v>1.99E-3</v>
      </c>
      <c r="G772" s="1451">
        <f t="shared" si="82"/>
        <v>1.99E-3</v>
      </c>
      <c r="H772" s="1451">
        <f t="shared" si="87"/>
        <v>0</v>
      </c>
      <c r="I772" s="1449">
        <v>0</v>
      </c>
      <c r="J772" s="1449">
        <v>0</v>
      </c>
      <c r="K772" s="1451"/>
      <c r="L772" s="1451"/>
      <c r="M772" s="1451">
        <f t="shared" si="86"/>
        <v>0</v>
      </c>
      <c r="N772" s="1451">
        <f t="shared" si="88"/>
        <v>0</v>
      </c>
    </row>
    <row r="773" spans="1:14" ht="15.5" outlineLevel="1" x14ac:dyDescent="0.25">
      <c r="A773" s="1453">
        <f t="shared" si="85"/>
        <v>8</v>
      </c>
      <c r="B773" s="1461" t="str">
        <f t="shared" si="85"/>
        <v>3 BURNER GAS STOVE IRON PAN SUPPORT(4370002319)/QTY 1</v>
      </c>
      <c r="C773" s="1455" t="str">
        <f t="shared" si="85"/>
        <v>N.A.</v>
      </c>
      <c r="D773" s="1384" t="str">
        <f t="shared" si="85"/>
        <v>-</v>
      </c>
      <c r="E773" s="1450">
        <f t="shared" si="85"/>
        <v>0</v>
      </c>
      <c r="F773" s="1451">
        <f t="shared" si="81"/>
        <v>7.7949900000000001E-4</v>
      </c>
      <c r="G773" s="1451">
        <f t="shared" si="82"/>
        <v>7.7949900000000001E-4</v>
      </c>
      <c r="H773" s="1451">
        <f t="shared" si="87"/>
        <v>0</v>
      </c>
      <c r="I773" s="1449">
        <v>0</v>
      </c>
      <c r="J773" s="1449">
        <v>0</v>
      </c>
      <c r="K773" s="1451"/>
      <c r="L773" s="1451"/>
      <c r="M773" s="1451">
        <f t="shared" si="86"/>
        <v>0</v>
      </c>
      <c r="N773" s="1451">
        <f t="shared" si="88"/>
        <v>0</v>
      </c>
    </row>
    <row r="774" spans="1:14" ht="15.5" outlineLevel="1" x14ac:dyDescent="0.25">
      <c r="A774" s="1453">
        <f t="shared" ref="A774:E789" si="89">A488</f>
        <v>9</v>
      </c>
      <c r="B774" s="1461" t="str">
        <f t="shared" si="89"/>
        <v>Samsung LCD TV(2 nos, 26" in Rest House)/QTY 2</v>
      </c>
      <c r="C774" s="1455" t="str">
        <f t="shared" si="89"/>
        <v>N.A.</v>
      </c>
      <c r="D774" s="1384" t="str">
        <f t="shared" si="89"/>
        <v>-</v>
      </c>
      <c r="E774" s="1450">
        <f t="shared" si="89"/>
        <v>0</v>
      </c>
      <c r="F774" s="1451">
        <f t="shared" ref="F774:F837" si="90">F488+I488</f>
        <v>1.9555198999999999E-2</v>
      </c>
      <c r="G774" s="1451">
        <f t="shared" ref="G774:G837" si="91">G488+M488</f>
        <v>1.9555198999999999E-2</v>
      </c>
      <c r="H774" s="1451">
        <f t="shared" si="87"/>
        <v>0</v>
      </c>
      <c r="I774" s="1449">
        <v>0</v>
      </c>
      <c r="J774" s="1449">
        <v>0</v>
      </c>
      <c r="K774" s="1451"/>
      <c r="L774" s="1451"/>
      <c r="M774" s="1451">
        <f t="shared" si="86"/>
        <v>0</v>
      </c>
      <c r="N774" s="1451">
        <f t="shared" si="88"/>
        <v>0</v>
      </c>
    </row>
    <row r="775" spans="1:14" ht="15.5" outlineLevel="1" x14ac:dyDescent="0.25">
      <c r="A775" s="1453">
        <f t="shared" si="89"/>
        <v>10</v>
      </c>
      <c r="B775" s="1461" t="str">
        <f t="shared" si="89"/>
        <v>Mobile Purchase for CE GTPS/QTY 1</v>
      </c>
      <c r="C775" s="1455" t="str">
        <f t="shared" si="89"/>
        <v>N.A.</v>
      </c>
      <c r="D775" s="1384" t="str">
        <f t="shared" si="89"/>
        <v>-</v>
      </c>
      <c r="E775" s="1450">
        <f t="shared" si="89"/>
        <v>0</v>
      </c>
      <c r="F775" s="1451">
        <f t="shared" si="90"/>
        <v>1.5989999999999999E-3</v>
      </c>
      <c r="G775" s="1451">
        <f t="shared" si="91"/>
        <v>1.5989999999999999E-3</v>
      </c>
      <c r="H775" s="1451">
        <f t="shared" si="87"/>
        <v>0</v>
      </c>
      <c r="I775" s="1449">
        <v>0</v>
      </c>
      <c r="J775" s="1449">
        <v>0</v>
      </c>
      <c r="K775" s="1451"/>
      <c r="L775" s="1451"/>
      <c r="M775" s="1451">
        <f t="shared" si="86"/>
        <v>0</v>
      </c>
      <c r="N775" s="1451">
        <f t="shared" si="88"/>
        <v>0</v>
      </c>
    </row>
    <row r="776" spans="1:14" ht="15.5" outlineLevel="1" x14ac:dyDescent="0.25">
      <c r="A776" s="1453">
        <f t="shared" si="89"/>
        <v>11</v>
      </c>
      <c r="B776" s="1461" t="str">
        <f t="shared" si="89"/>
        <v>Walkie Talkie NO.7/QTY 7</v>
      </c>
      <c r="C776" s="1455" t="str">
        <f t="shared" si="89"/>
        <v>N.A.</v>
      </c>
      <c r="D776" s="1384" t="str">
        <f t="shared" si="89"/>
        <v>-</v>
      </c>
      <c r="E776" s="1450">
        <f t="shared" si="89"/>
        <v>0</v>
      </c>
      <c r="F776" s="1451">
        <f t="shared" si="90"/>
        <v>1.13575E-2</v>
      </c>
      <c r="G776" s="1451">
        <f t="shared" si="91"/>
        <v>1.13575E-2</v>
      </c>
      <c r="H776" s="1451">
        <f t="shared" si="87"/>
        <v>0</v>
      </c>
      <c r="I776" s="1449">
        <v>0</v>
      </c>
      <c r="J776" s="1449">
        <v>0</v>
      </c>
      <c r="K776" s="1451"/>
      <c r="L776" s="1451"/>
      <c r="M776" s="1451">
        <f t="shared" si="86"/>
        <v>0</v>
      </c>
      <c r="N776" s="1451">
        <f t="shared" si="88"/>
        <v>0</v>
      </c>
    </row>
    <row r="777" spans="1:14" ht="15.5" outlineLevel="1" x14ac:dyDescent="0.25">
      <c r="A777" s="1453">
        <f t="shared" si="89"/>
        <v>12</v>
      </c>
      <c r="B777" s="1461" t="str">
        <f t="shared" si="89"/>
        <v>Electronic Appliances to rest houseGTPS 4370002069/QTY 1</v>
      </c>
      <c r="C777" s="1455" t="str">
        <f t="shared" si="89"/>
        <v>N.A.</v>
      </c>
      <c r="D777" s="1384" t="str">
        <f t="shared" si="89"/>
        <v>-</v>
      </c>
      <c r="E777" s="1450">
        <f t="shared" si="89"/>
        <v>0</v>
      </c>
      <c r="F777" s="1451">
        <f t="shared" si="90"/>
        <v>4.2198000000000001E-3</v>
      </c>
      <c r="G777" s="1451">
        <f t="shared" si="91"/>
        <v>4.2198000000000001E-3</v>
      </c>
      <c r="H777" s="1451">
        <f t="shared" si="87"/>
        <v>0</v>
      </c>
      <c r="I777" s="1449">
        <v>0</v>
      </c>
      <c r="J777" s="1449">
        <v>0</v>
      </c>
      <c r="K777" s="1451"/>
      <c r="L777" s="1451"/>
      <c r="M777" s="1451">
        <f t="shared" si="86"/>
        <v>0</v>
      </c>
      <c r="N777" s="1451">
        <f t="shared" si="88"/>
        <v>0</v>
      </c>
    </row>
    <row r="778" spans="1:14" ht="15.5" outlineLevel="1" x14ac:dyDescent="0.25">
      <c r="A778" s="1453">
        <f t="shared" si="89"/>
        <v>13</v>
      </c>
      <c r="B778" s="1461" t="str">
        <f t="shared" si="89"/>
        <v>Electronic Appliances to rest house(4370002070)/QTY 1</v>
      </c>
      <c r="C778" s="1455" t="str">
        <f t="shared" si="89"/>
        <v>N.A.</v>
      </c>
      <c r="D778" s="1384" t="str">
        <f t="shared" si="89"/>
        <v>-</v>
      </c>
      <c r="E778" s="1450">
        <f t="shared" si="89"/>
        <v>0</v>
      </c>
      <c r="F778" s="1451">
        <f t="shared" si="90"/>
        <v>2.9608920000000001E-3</v>
      </c>
      <c r="G778" s="1451">
        <f t="shared" si="91"/>
        <v>2.9608920000000001E-3</v>
      </c>
      <c r="H778" s="1451">
        <f t="shared" si="87"/>
        <v>0</v>
      </c>
      <c r="I778" s="1449">
        <v>0</v>
      </c>
      <c r="J778" s="1449">
        <v>0</v>
      </c>
      <c r="K778" s="1451"/>
      <c r="L778" s="1451"/>
      <c r="M778" s="1451">
        <f t="shared" si="86"/>
        <v>0</v>
      </c>
      <c r="N778" s="1451">
        <f t="shared" si="88"/>
        <v>0</v>
      </c>
    </row>
    <row r="779" spans="1:14" ht="15.5" outlineLevel="1" x14ac:dyDescent="0.25">
      <c r="A779" s="1453">
        <f t="shared" si="89"/>
        <v>14</v>
      </c>
      <c r="B779" s="1461" t="str">
        <f t="shared" si="89"/>
        <v>COLOR LASER JET PRINTER4370002282/QTY 2</v>
      </c>
      <c r="C779" s="1455" t="str">
        <f t="shared" si="89"/>
        <v>N.A.</v>
      </c>
      <c r="D779" s="1384" t="str">
        <f t="shared" si="89"/>
        <v>-</v>
      </c>
      <c r="E779" s="1450">
        <f t="shared" si="89"/>
        <v>0</v>
      </c>
      <c r="F779" s="1451">
        <f t="shared" si="90"/>
        <v>4.7299600000000001E-3</v>
      </c>
      <c r="G779" s="1451">
        <f t="shared" si="91"/>
        <v>4.7299600000000001E-3</v>
      </c>
      <c r="H779" s="1451">
        <f t="shared" si="87"/>
        <v>0</v>
      </c>
      <c r="I779" s="1449">
        <v>0</v>
      </c>
      <c r="J779" s="1449">
        <v>0</v>
      </c>
      <c r="K779" s="1451"/>
      <c r="L779" s="1451"/>
      <c r="M779" s="1451">
        <f t="shared" si="86"/>
        <v>0</v>
      </c>
      <c r="N779" s="1451">
        <f t="shared" si="88"/>
        <v>0</v>
      </c>
    </row>
    <row r="780" spans="1:14" ht="15.5" outlineLevel="1" x14ac:dyDescent="0.25">
      <c r="A780" s="1453">
        <f t="shared" si="89"/>
        <v>15</v>
      </c>
      <c r="B780" s="1461" t="str">
        <f t="shared" si="89"/>
        <v>LASER LASERJET PRINTER FOR A4 PAPER(4370002057)/QTY 5</v>
      </c>
      <c r="C780" s="1455" t="str">
        <f t="shared" si="89"/>
        <v>N.A.</v>
      </c>
      <c r="D780" s="1384" t="str">
        <f t="shared" si="89"/>
        <v>-</v>
      </c>
      <c r="E780" s="1450">
        <f t="shared" si="89"/>
        <v>0</v>
      </c>
      <c r="F780" s="1451">
        <f t="shared" si="90"/>
        <v>3.5159990000000001E-3</v>
      </c>
      <c r="G780" s="1451">
        <f t="shared" si="91"/>
        <v>3.5159990000000001E-3</v>
      </c>
      <c r="H780" s="1451">
        <f t="shared" si="87"/>
        <v>0</v>
      </c>
      <c r="I780" s="1449">
        <v>0</v>
      </c>
      <c r="J780" s="1449">
        <v>0</v>
      </c>
      <c r="K780" s="1451"/>
      <c r="L780" s="1451"/>
      <c r="M780" s="1451">
        <f t="shared" si="86"/>
        <v>0</v>
      </c>
      <c r="N780" s="1451">
        <f t="shared" si="88"/>
        <v>0</v>
      </c>
    </row>
    <row r="781" spans="1:14" ht="15.5" outlineLevel="1" x14ac:dyDescent="0.25">
      <c r="A781" s="1453">
        <f t="shared" si="89"/>
        <v>16</v>
      </c>
      <c r="B781" s="1461" t="str">
        <f t="shared" si="89"/>
        <v>Split Air Conditioner(4370002046)GUEST HOUSE/QTY 11</v>
      </c>
      <c r="C781" s="1455" t="str">
        <f t="shared" si="89"/>
        <v>N.A.</v>
      </c>
      <c r="D781" s="1384" t="str">
        <f t="shared" si="89"/>
        <v>-</v>
      </c>
      <c r="E781" s="1450">
        <f t="shared" si="89"/>
        <v>0</v>
      </c>
      <c r="F781" s="1451">
        <f t="shared" si="90"/>
        <v>5.7773056000000003E-2</v>
      </c>
      <c r="G781" s="1451">
        <f t="shared" si="91"/>
        <v>5.7773056000000003E-2</v>
      </c>
      <c r="H781" s="1451">
        <f t="shared" si="87"/>
        <v>0</v>
      </c>
      <c r="I781" s="1449">
        <v>0</v>
      </c>
      <c r="J781" s="1449">
        <v>0</v>
      </c>
      <c r="K781" s="1451"/>
      <c r="L781" s="1451"/>
      <c r="M781" s="1451">
        <f t="shared" si="86"/>
        <v>0</v>
      </c>
      <c r="N781" s="1451">
        <f t="shared" si="88"/>
        <v>0</v>
      </c>
    </row>
    <row r="782" spans="1:14" ht="15.5" outlineLevel="1" x14ac:dyDescent="0.25">
      <c r="A782" s="1453">
        <f t="shared" si="89"/>
        <v>17</v>
      </c>
      <c r="B782" s="1461" t="str">
        <f t="shared" si="89"/>
        <v>LASER ALL IN ONE A4 LASER PRINTER (4370002321) POG/QTY 12</v>
      </c>
      <c r="C782" s="1455" t="str">
        <f t="shared" si="89"/>
        <v>N.A.</v>
      </c>
      <c r="D782" s="1384" t="str">
        <f t="shared" si="89"/>
        <v>-</v>
      </c>
      <c r="E782" s="1450">
        <f t="shared" si="89"/>
        <v>0</v>
      </c>
      <c r="F782" s="1451">
        <f t="shared" si="90"/>
        <v>2.2199900000000002E-2</v>
      </c>
      <c r="G782" s="1451">
        <f t="shared" si="91"/>
        <v>2.2199900000000002E-2</v>
      </c>
      <c r="H782" s="1451">
        <f t="shared" si="87"/>
        <v>0</v>
      </c>
      <c r="I782" s="1449">
        <v>0</v>
      </c>
      <c r="J782" s="1449">
        <v>0</v>
      </c>
      <c r="K782" s="1451"/>
      <c r="L782" s="1451"/>
      <c r="M782" s="1451">
        <f t="shared" si="86"/>
        <v>0</v>
      </c>
      <c r="N782" s="1451">
        <f t="shared" si="88"/>
        <v>0</v>
      </c>
    </row>
    <row r="783" spans="1:14" ht="15.5" outlineLevel="1" x14ac:dyDescent="0.25">
      <c r="A783" s="1453">
        <f t="shared" si="89"/>
        <v>18</v>
      </c>
      <c r="B783" s="1461" t="str">
        <f t="shared" si="89"/>
        <v>COOLER WATER THERMOSTAT 40 F-45 F TYU-5(4370002318/QTY 4</v>
      </c>
      <c r="C783" s="1455" t="str">
        <f t="shared" si="89"/>
        <v>N.A.</v>
      </c>
      <c r="D783" s="1384" t="str">
        <f t="shared" si="89"/>
        <v>-</v>
      </c>
      <c r="E783" s="1450">
        <f t="shared" si="89"/>
        <v>0</v>
      </c>
      <c r="F783" s="1451">
        <f t="shared" si="90"/>
        <v>4.7955999999999997E-3</v>
      </c>
      <c r="G783" s="1451">
        <f t="shared" si="91"/>
        <v>4.7955999999999997E-3</v>
      </c>
      <c r="H783" s="1451">
        <f t="shared" si="87"/>
        <v>0</v>
      </c>
      <c r="I783" s="1449">
        <v>0</v>
      </c>
      <c r="J783" s="1449">
        <v>0</v>
      </c>
      <c r="K783" s="1451"/>
      <c r="L783" s="1451"/>
      <c r="M783" s="1451">
        <f t="shared" si="86"/>
        <v>0</v>
      </c>
      <c r="N783" s="1451">
        <f t="shared" si="88"/>
        <v>0</v>
      </c>
    </row>
    <row r="784" spans="1:14" ht="15.5" outlineLevel="1" x14ac:dyDescent="0.25">
      <c r="A784" s="1453">
        <f t="shared" si="89"/>
        <v>19</v>
      </c>
      <c r="B784" s="1461" t="str">
        <f t="shared" si="89"/>
        <v>UV WATER PURIFIER FILTER4370002059/QTY 4</v>
      </c>
      <c r="C784" s="1455" t="str">
        <f t="shared" si="89"/>
        <v>N.A.</v>
      </c>
      <c r="D784" s="1384" t="str">
        <f t="shared" si="89"/>
        <v>-</v>
      </c>
      <c r="E784" s="1450">
        <f t="shared" si="89"/>
        <v>0</v>
      </c>
      <c r="F784" s="1451">
        <f t="shared" si="90"/>
        <v>3.1557920000000003E-2</v>
      </c>
      <c r="G784" s="1451">
        <f t="shared" si="91"/>
        <v>3.1557920000000003E-2</v>
      </c>
      <c r="H784" s="1451">
        <f t="shared" si="87"/>
        <v>0</v>
      </c>
      <c r="I784" s="1449">
        <v>0</v>
      </c>
      <c r="J784" s="1449">
        <v>0</v>
      </c>
      <c r="K784" s="1451"/>
      <c r="L784" s="1451"/>
      <c r="M784" s="1451">
        <f t="shared" si="86"/>
        <v>0</v>
      </c>
      <c r="N784" s="1451">
        <f t="shared" si="88"/>
        <v>0</v>
      </c>
    </row>
    <row r="785" spans="1:14" ht="15.5" outlineLevel="1" x14ac:dyDescent="0.25">
      <c r="A785" s="1453">
        <f t="shared" si="89"/>
        <v>20</v>
      </c>
      <c r="B785" s="1461" t="str">
        <f t="shared" si="89"/>
        <v>ext. of compound wall around of GTPS Uran.</v>
      </c>
      <c r="C785" s="1455" t="str">
        <f t="shared" si="89"/>
        <v>N.A.</v>
      </c>
      <c r="D785" s="1384" t="str">
        <f t="shared" si="89"/>
        <v>-</v>
      </c>
      <c r="E785" s="1450">
        <f t="shared" si="89"/>
        <v>0</v>
      </c>
      <c r="F785" s="1451">
        <f t="shared" si="90"/>
        <v>0.13698647</v>
      </c>
      <c r="G785" s="1451">
        <f t="shared" si="91"/>
        <v>0.13698647</v>
      </c>
      <c r="H785" s="1451">
        <f t="shared" si="87"/>
        <v>0</v>
      </c>
      <c r="I785" s="1449">
        <v>0</v>
      </c>
      <c r="J785" s="1449">
        <v>0</v>
      </c>
      <c r="K785" s="1451"/>
      <c r="L785" s="1451"/>
      <c r="M785" s="1451">
        <f t="shared" si="86"/>
        <v>0</v>
      </c>
      <c r="N785" s="1451">
        <f t="shared" si="88"/>
        <v>0</v>
      </c>
    </row>
    <row r="786" spans="1:14" ht="29" outlineLevel="1" x14ac:dyDescent="0.25">
      <c r="A786" s="1453">
        <f t="shared" si="89"/>
        <v>21</v>
      </c>
      <c r="B786" s="1461" t="str">
        <f t="shared" si="89"/>
        <v>Supply Installation &amp; commissioning of 11TR Water cooled air conditioning package at GT Unit # 5 &amp; 6 LCRs /14 QTY</v>
      </c>
      <c r="C786" s="1455" t="str">
        <f t="shared" si="89"/>
        <v>N.A.</v>
      </c>
      <c r="D786" s="1384" t="str">
        <f t="shared" si="89"/>
        <v>-</v>
      </c>
      <c r="E786" s="1450">
        <f t="shared" si="89"/>
        <v>0</v>
      </c>
      <c r="F786" s="1451">
        <f t="shared" si="90"/>
        <v>0.30988339999999998</v>
      </c>
      <c r="G786" s="1451">
        <f t="shared" si="91"/>
        <v>0.30988339999999998</v>
      </c>
      <c r="H786" s="1451">
        <f t="shared" si="87"/>
        <v>0</v>
      </c>
      <c r="I786" s="1449">
        <v>0</v>
      </c>
      <c r="J786" s="1449">
        <v>0</v>
      </c>
      <c r="K786" s="1451"/>
      <c r="L786" s="1451"/>
      <c r="M786" s="1451">
        <f t="shared" si="86"/>
        <v>0</v>
      </c>
      <c r="N786" s="1451">
        <f t="shared" si="88"/>
        <v>0</v>
      </c>
    </row>
    <row r="787" spans="1:14" ht="15.5" outlineLevel="1" x14ac:dyDescent="0.25">
      <c r="A787" s="1453">
        <f t="shared" si="89"/>
        <v>22</v>
      </c>
      <c r="B787" s="1461" t="str">
        <f t="shared" si="89"/>
        <v>Procurment of new Ambulance Van MH-46-BM-2746/QTY 1</v>
      </c>
      <c r="C787" s="1455" t="str">
        <f t="shared" si="89"/>
        <v>N.A.</v>
      </c>
      <c r="D787" s="1384" t="str">
        <f t="shared" si="89"/>
        <v>-</v>
      </c>
      <c r="E787" s="1450">
        <f t="shared" si="89"/>
        <v>0</v>
      </c>
      <c r="F787" s="1451">
        <f t="shared" si="90"/>
        <v>0.1075448</v>
      </c>
      <c r="G787" s="1451">
        <f t="shared" si="91"/>
        <v>0.1075448</v>
      </c>
      <c r="H787" s="1451">
        <f t="shared" si="87"/>
        <v>0</v>
      </c>
      <c r="I787" s="1449">
        <v>0</v>
      </c>
      <c r="J787" s="1449">
        <v>0</v>
      </c>
      <c r="K787" s="1451"/>
      <c r="L787" s="1451"/>
      <c r="M787" s="1451">
        <f t="shared" si="86"/>
        <v>0</v>
      </c>
      <c r="N787" s="1451">
        <f t="shared" si="88"/>
        <v>0</v>
      </c>
    </row>
    <row r="788" spans="1:14" ht="15.5" outlineLevel="1" x14ac:dyDescent="0.25">
      <c r="A788" s="1453">
        <f t="shared" si="89"/>
        <v>23</v>
      </c>
      <c r="B788" s="1461" t="str">
        <f t="shared" si="89"/>
        <v>DG SET ASSY KIRLOSKAR 6SL8800TA-250(4370002473)/QTY 1</v>
      </c>
      <c r="C788" s="1455" t="str">
        <f t="shared" si="89"/>
        <v>N.A.</v>
      </c>
      <c r="D788" s="1384" t="str">
        <f t="shared" si="89"/>
        <v>-</v>
      </c>
      <c r="E788" s="1450">
        <f t="shared" si="89"/>
        <v>0</v>
      </c>
      <c r="F788" s="1451">
        <f t="shared" si="90"/>
        <v>4.7699999E-2</v>
      </c>
      <c r="G788" s="1451">
        <f t="shared" si="91"/>
        <v>4.7699999E-2</v>
      </c>
      <c r="H788" s="1451">
        <f t="shared" si="87"/>
        <v>0</v>
      </c>
      <c r="I788" s="1449">
        <v>0</v>
      </c>
      <c r="J788" s="1449">
        <v>0</v>
      </c>
      <c r="K788" s="1451"/>
      <c r="L788" s="1451"/>
      <c r="M788" s="1451">
        <f t="shared" si="86"/>
        <v>0</v>
      </c>
      <c r="N788" s="1451">
        <f t="shared" si="88"/>
        <v>0</v>
      </c>
    </row>
    <row r="789" spans="1:14" ht="15.5" outlineLevel="1" x14ac:dyDescent="0.25">
      <c r="A789" s="1453">
        <f t="shared" si="89"/>
        <v>24</v>
      </c>
      <c r="B789" s="1461" t="str">
        <f t="shared" si="89"/>
        <v>3 seater sofa set(4370002496)/QTY 2</v>
      </c>
      <c r="C789" s="1455" t="str">
        <f t="shared" si="89"/>
        <v>N.A.</v>
      </c>
      <c r="D789" s="1384" t="str">
        <f t="shared" si="89"/>
        <v>-</v>
      </c>
      <c r="E789" s="1450">
        <f t="shared" si="89"/>
        <v>0</v>
      </c>
      <c r="F789" s="1451">
        <f t="shared" si="90"/>
        <v>5.2430000000000003E-3</v>
      </c>
      <c r="G789" s="1451">
        <f t="shared" si="91"/>
        <v>5.2430000000000003E-3</v>
      </c>
      <c r="H789" s="1451">
        <f t="shared" si="87"/>
        <v>0</v>
      </c>
      <c r="I789" s="1449">
        <v>0</v>
      </c>
      <c r="J789" s="1449">
        <v>0</v>
      </c>
      <c r="K789" s="1451"/>
      <c r="L789" s="1451"/>
      <c r="M789" s="1451">
        <f t="shared" si="86"/>
        <v>0</v>
      </c>
      <c r="N789" s="1451">
        <f t="shared" si="88"/>
        <v>0</v>
      </c>
    </row>
    <row r="790" spans="1:14" ht="15.5" outlineLevel="1" x14ac:dyDescent="0.25">
      <c r="A790" s="1453">
        <f t="shared" ref="A790:E805" si="92">A504</f>
        <v>25</v>
      </c>
      <c r="B790" s="1461" t="str">
        <f t="shared" si="92"/>
        <v>WET AND DRY VACUUM CLEANER(4370002509)/QTY 2</v>
      </c>
      <c r="C790" s="1455" t="str">
        <f t="shared" si="92"/>
        <v>N.A.</v>
      </c>
      <c r="D790" s="1384" t="str">
        <f t="shared" si="92"/>
        <v>-</v>
      </c>
      <c r="E790" s="1450">
        <f t="shared" si="92"/>
        <v>0</v>
      </c>
      <c r="F790" s="1451">
        <f t="shared" si="90"/>
        <v>4.5999999999999999E-3</v>
      </c>
      <c r="G790" s="1451">
        <f t="shared" si="91"/>
        <v>4.5999999999999999E-3</v>
      </c>
      <c r="H790" s="1451">
        <f t="shared" si="87"/>
        <v>0</v>
      </c>
      <c r="I790" s="1449">
        <v>0</v>
      </c>
      <c r="J790" s="1449">
        <v>0</v>
      </c>
      <c r="K790" s="1451"/>
      <c r="L790" s="1451"/>
      <c r="M790" s="1451">
        <f t="shared" si="86"/>
        <v>0</v>
      </c>
      <c r="N790" s="1451">
        <f t="shared" si="88"/>
        <v>0</v>
      </c>
    </row>
    <row r="791" spans="1:14" ht="15.5" outlineLevel="1" x14ac:dyDescent="0.25">
      <c r="A791" s="1453">
        <f t="shared" si="92"/>
        <v>26</v>
      </c>
      <c r="B791" s="1461" t="str">
        <f t="shared" si="92"/>
        <v>Revolving Chair(4370002467)/QTY 24</v>
      </c>
      <c r="C791" s="1455" t="str">
        <f t="shared" si="92"/>
        <v>N.A.</v>
      </c>
      <c r="D791" s="1384" t="str">
        <f t="shared" si="92"/>
        <v>-</v>
      </c>
      <c r="E791" s="1450">
        <f t="shared" si="92"/>
        <v>0</v>
      </c>
      <c r="F791" s="1451">
        <f t="shared" si="90"/>
        <v>1.8347990000000002E-2</v>
      </c>
      <c r="G791" s="1451">
        <f t="shared" si="91"/>
        <v>1.8347990000000002E-2</v>
      </c>
      <c r="H791" s="1451">
        <f t="shared" si="87"/>
        <v>0</v>
      </c>
      <c r="I791" s="1449">
        <v>0</v>
      </c>
      <c r="J791" s="1449">
        <v>0</v>
      </c>
      <c r="K791" s="1451"/>
      <c r="L791" s="1451"/>
      <c r="M791" s="1451">
        <f t="shared" si="86"/>
        <v>0</v>
      </c>
      <c r="N791" s="1451">
        <f t="shared" si="88"/>
        <v>0</v>
      </c>
    </row>
    <row r="792" spans="1:14" ht="15.5" outlineLevel="1" x14ac:dyDescent="0.25">
      <c r="A792" s="1453">
        <f t="shared" si="92"/>
        <v>27</v>
      </c>
      <c r="B792" s="1461" t="str">
        <f t="shared" si="92"/>
        <v>Regular Chair(4370002466)/QTY 10</v>
      </c>
      <c r="C792" s="1455" t="str">
        <f t="shared" si="92"/>
        <v>N.A.</v>
      </c>
      <c r="D792" s="1384" t="str">
        <f t="shared" si="92"/>
        <v>-</v>
      </c>
      <c r="E792" s="1450">
        <f t="shared" si="92"/>
        <v>0</v>
      </c>
      <c r="F792" s="1451">
        <f t="shared" si="90"/>
        <v>8.0100060000000001E-3</v>
      </c>
      <c r="G792" s="1451">
        <f t="shared" si="91"/>
        <v>8.0100060000000001E-3</v>
      </c>
      <c r="H792" s="1451">
        <f t="shared" si="87"/>
        <v>0</v>
      </c>
      <c r="I792" s="1449">
        <v>0</v>
      </c>
      <c r="J792" s="1449">
        <v>0</v>
      </c>
      <c r="K792" s="1451"/>
      <c r="L792" s="1451"/>
      <c r="M792" s="1451">
        <f t="shared" si="86"/>
        <v>0</v>
      </c>
      <c r="N792" s="1451">
        <f t="shared" si="88"/>
        <v>0</v>
      </c>
    </row>
    <row r="793" spans="1:14" ht="15.5" outlineLevel="1" x14ac:dyDescent="0.25">
      <c r="A793" s="1453">
        <f t="shared" si="92"/>
        <v>28</v>
      </c>
      <c r="B793" s="1461" t="str">
        <f t="shared" si="92"/>
        <v>Scrubber Dryers(4370002495)/QTY 2</v>
      </c>
      <c r="C793" s="1455" t="str">
        <f t="shared" si="92"/>
        <v>N.A.</v>
      </c>
      <c r="D793" s="1384" t="str">
        <f t="shared" si="92"/>
        <v>-</v>
      </c>
      <c r="E793" s="1450">
        <f t="shared" si="92"/>
        <v>0</v>
      </c>
      <c r="F793" s="1451">
        <f t="shared" si="90"/>
        <v>2.5800001999999999E-2</v>
      </c>
      <c r="G793" s="1451">
        <f t="shared" si="91"/>
        <v>2.5800001999999999E-2</v>
      </c>
      <c r="H793" s="1451">
        <f t="shared" si="87"/>
        <v>0</v>
      </c>
      <c r="I793" s="1449">
        <v>0</v>
      </c>
      <c r="J793" s="1449">
        <v>0</v>
      </c>
      <c r="K793" s="1451"/>
      <c r="L793" s="1451"/>
      <c r="M793" s="1451">
        <f t="shared" si="86"/>
        <v>0</v>
      </c>
      <c r="N793" s="1451">
        <f t="shared" si="88"/>
        <v>0</v>
      </c>
    </row>
    <row r="794" spans="1:14" ht="15.5" outlineLevel="1" x14ac:dyDescent="0.25">
      <c r="A794" s="1453">
        <f t="shared" si="92"/>
        <v>29</v>
      </c>
      <c r="B794" s="1461" t="str">
        <f t="shared" si="92"/>
        <v>MICROWAVE OVEN CAPACITY 32 LITERS(4370002510)/QTY 1</v>
      </c>
      <c r="C794" s="1455" t="str">
        <f t="shared" si="92"/>
        <v>N.A.</v>
      </c>
      <c r="D794" s="1384" t="str">
        <f t="shared" si="92"/>
        <v>-</v>
      </c>
      <c r="E794" s="1450">
        <f t="shared" si="92"/>
        <v>0</v>
      </c>
      <c r="F794" s="1451">
        <f t="shared" si="90"/>
        <v>2.4029989999999998E-3</v>
      </c>
      <c r="G794" s="1451">
        <f t="shared" si="91"/>
        <v>2.4029989999999998E-3</v>
      </c>
      <c r="H794" s="1451">
        <f t="shared" si="87"/>
        <v>0</v>
      </c>
      <c r="I794" s="1449">
        <v>0</v>
      </c>
      <c r="J794" s="1449">
        <v>0</v>
      </c>
      <c r="K794" s="1451"/>
      <c r="L794" s="1451"/>
      <c r="M794" s="1451">
        <f t="shared" si="86"/>
        <v>0</v>
      </c>
      <c r="N794" s="1451">
        <f t="shared" si="88"/>
        <v>0</v>
      </c>
    </row>
    <row r="795" spans="1:14" ht="15.5" outlineLevel="1" x14ac:dyDescent="0.25">
      <c r="A795" s="1453">
        <f t="shared" si="92"/>
        <v>30</v>
      </c>
      <c r="B795" s="1461" t="str">
        <f t="shared" si="92"/>
        <v>One Seater Sofa(4370002497)/QTY 4</v>
      </c>
      <c r="C795" s="1455" t="str">
        <f t="shared" si="92"/>
        <v>N.A.</v>
      </c>
      <c r="D795" s="1384" t="str">
        <f t="shared" si="92"/>
        <v>-</v>
      </c>
      <c r="E795" s="1450">
        <f t="shared" si="92"/>
        <v>0</v>
      </c>
      <c r="F795" s="1451">
        <f t="shared" si="90"/>
        <v>6.3019979999999996E-3</v>
      </c>
      <c r="G795" s="1451">
        <f t="shared" si="91"/>
        <v>6.3019979999999996E-3</v>
      </c>
      <c r="H795" s="1451">
        <f t="shared" si="87"/>
        <v>0</v>
      </c>
      <c r="I795" s="1449">
        <v>0</v>
      </c>
      <c r="J795" s="1449">
        <v>0</v>
      </c>
      <c r="K795" s="1451"/>
      <c r="L795" s="1451"/>
      <c r="M795" s="1451">
        <f t="shared" si="86"/>
        <v>0</v>
      </c>
      <c r="N795" s="1451">
        <f t="shared" si="88"/>
        <v>0</v>
      </c>
    </row>
    <row r="796" spans="1:14" ht="15.5" outlineLevel="1" x14ac:dyDescent="0.25">
      <c r="A796" s="1453">
        <f t="shared" si="92"/>
        <v>31</v>
      </c>
      <c r="B796" s="1461" t="str">
        <f t="shared" si="92"/>
        <v>S-Type Chairs(4370002460)/QTY 61</v>
      </c>
      <c r="C796" s="1455" t="str">
        <f t="shared" si="92"/>
        <v>N.A.</v>
      </c>
      <c r="D796" s="1384" t="str">
        <f t="shared" si="92"/>
        <v>-</v>
      </c>
      <c r="E796" s="1450">
        <f t="shared" si="92"/>
        <v>0</v>
      </c>
      <c r="F796" s="1451">
        <f t="shared" si="90"/>
        <v>3.5685020999999997E-2</v>
      </c>
      <c r="G796" s="1451">
        <f t="shared" si="91"/>
        <v>3.5685020999999997E-2</v>
      </c>
      <c r="H796" s="1451">
        <f t="shared" si="87"/>
        <v>0</v>
      </c>
      <c r="I796" s="1449">
        <v>0</v>
      </c>
      <c r="J796" s="1449">
        <v>0</v>
      </c>
      <c r="K796" s="1451"/>
      <c r="L796" s="1451"/>
      <c r="M796" s="1451">
        <f t="shared" si="86"/>
        <v>0</v>
      </c>
      <c r="N796" s="1451">
        <f t="shared" si="88"/>
        <v>0</v>
      </c>
    </row>
    <row r="797" spans="1:14" ht="15.5" outlineLevel="1" x14ac:dyDescent="0.25">
      <c r="A797" s="1453">
        <f t="shared" si="92"/>
        <v>32</v>
      </c>
      <c r="B797" s="1461" t="str">
        <f t="shared" si="92"/>
        <v>INDUSTRIAL CABINET WITH 4 LOCKERS(4370002464)/QTY 19</v>
      </c>
      <c r="C797" s="1455" t="str">
        <f t="shared" si="92"/>
        <v>N.A.</v>
      </c>
      <c r="D797" s="1384" t="str">
        <f t="shared" si="92"/>
        <v>-</v>
      </c>
      <c r="E797" s="1450">
        <f t="shared" si="92"/>
        <v>0</v>
      </c>
      <c r="F797" s="1451">
        <f t="shared" si="90"/>
        <v>3.7030957000000003E-2</v>
      </c>
      <c r="G797" s="1451">
        <f t="shared" si="91"/>
        <v>3.7030957000000003E-2</v>
      </c>
      <c r="H797" s="1451">
        <f t="shared" si="87"/>
        <v>0</v>
      </c>
      <c r="I797" s="1449">
        <v>0</v>
      </c>
      <c r="J797" s="1449">
        <v>0</v>
      </c>
      <c r="K797" s="1451"/>
      <c r="L797" s="1451"/>
      <c r="M797" s="1451">
        <f t="shared" si="86"/>
        <v>0</v>
      </c>
      <c r="N797" s="1451">
        <f t="shared" si="88"/>
        <v>0</v>
      </c>
    </row>
    <row r="798" spans="1:14" ht="15.5" outlineLevel="1" x14ac:dyDescent="0.25">
      <c r="A798" s="1453">
        <f t="shared" si="92"/>
        <v>33</v>
      </c>
      <c r="B798" s="1461" t="str">
        <f t="shared" si="92"/>
        <v>STEEL CABINET WITH 18 LOCKER(4370002461)/QTY 14</v>
      </c>
      <c r="C798" s="1455" t="str">
        <f t="shared" si="92"/>
        <v>N.A.</v>
      </c>
      <c r="D798" s="1384" t="str">
        <f t="shared" si="92"/>
        <v>-</v>
      </c>
      <c r="E798" s="1450">
        <f t="shared" si="92"/>
        <v>0</v>
      </c>
      <c r="F798" s="1451">
        <f t="shared" si="90"/>
        <v>2.0180997999999999E-2</v>
      </c>
      <c r="G798" s="1451">
        <f t="shared" si="91"/>
        <v>2.0180997999999999E-2</v>
      </c>
      <c r="H798" s="1451">
        <f t="shared" si="87"/>
        <v>0</v>
      </c>
      <c r="I798" s="1449">
        <v>0</v>
      </c>
      <c r="J798" s="1449">
        <v>0</v>
      </c>
      <c r="K798" s="1451"/>
      <c r="L798" s="1451"/>
      <c r="M798" s="1451">
        <f t="shared" si="86"/>
        <v>0</v>
      </c>
      <c r="N798" s="1451">
        <f t="shared" si="88"/>
        <v>0</v>
      </c>
    </row>
    <row r="799" spans="1:14" ht="15.5" outlineLevel="1" x14ac:dyDescent="0.25">
      <c r="A799" s="1453">
        <f t="shared" si="92"/>
        <v>34</v>
      </c>
      <c r="B799" s="1461" t="str">
        <f t="shared" si="92"/>
        <v>STEEL CABINET WITH 06 LOCKER(4370002462)/QTY 21</v>
      </c>
      <c r="C799" s="1455" t="str">
        <f t="shared" si="92"/>
        <v>N.A.</v>
      </c>
      <c r="D799" s="1384" t="str">
        <f t="shared" si="92"/>
        <v>-</v>
      </c>
      <c r="E799" s="1450">
        <f t="shared" si="92"/>
        <v>0</v>
      </c>
      <c r="F799" s="1451">
        <f t="shared" si="90"/>
        <v>3.3494953000000001E-2</v>
      </c>
      <c r="G799" s="1451">
        <f t="shared" si="91"/>
        <v>3.3494953000000001E-2</v>
      </c>
      <c r="H799" s="1451">
        <f t="shared" si="87"/>
        <v>0</v>
      </c>
      <c r="I799" s="1449">
        <v>0</v>
      </c>
      <c r="J799" s="1449">
        <v>0</v>
      </c>
      <c r="K799" s="1451"/>
      <c r="L799" s="1451"/>
      <c r="M799" s="1451">
        <f t="shared" si="86"/>
        <v>0</v>
      </c>
      <c r="N799" s="1451">
        <f t="shared" si="88"/>
        <v>0</v>
      </c>
    </row>
    <row r="800" spans="1:14" ht="15.5" outlineLevel="1" x14ac:dyDescent="0.25">
      <c r="A800" s="1453">
        <f t="shared" si="92"/>
        <v>35</v>
      </c>
      <c r="B800" s="1461" t="str">
        <f t="shared" si="92"/>
        <v>File Cabinet(4370002463)/QTY 22</v>
      </c>
      <c r="C800" s="1455" t="str">
        <f t="shared" si="92"/>
        <v>N.A.</v>
      </c>
      <c r="D800" s="1384" t="str">
        <f t="shared" si="92"/>
        <v>-</v>
      </c>
      <c r="E800" s="1450">
        <f t="shared" si="92"/>
        <v>0</v>
      </c>
      <c r="F800" s="1451">
        <f t="shared" si="90"/>
        <v>4.0565839999999999E-2</v>
      </c>
      <c r="G800" s="1451">
        <f t="shared" si="91"/>
        <v>4.0565839999999999E-2</v>
      </c>
      <c r="H800" s="1451">
        <f t="shared" si="87"/>
        <v>0</v>
      </c>
      <c r="I800" s="1449">
        <v>0</v>
      </c>
      <c r="J800" s="1449">
        <v>0</v>
      </c>
      <c r="K800" s="1451"/>
      <c r="L800" s="1451"/>
      <c r="M800" s="1451">
        <f t="shared" si="86"/>
        <v>0</v>
      </c>
      <c r="N800" s="1451">
        <f t="shared" si="88"/>
        <v>0</v>
      </c>
    </row>
    <row r="801" spans="1:14" ht="15.5" outlineLevel="1" x14ac:dyDescent="0.25">
      <c r="A801" s="1453">
        <f t="shared" si="92"/>
        <v>36</v>
      </c>
      <c r="B801" s="1461" t="str">
        <f t="shared" si="92"/>
        <v>Midback Chair(4370002456)/QTY 30</v>
      </c>
      <c r="C801" s="1455" t="str">
        <f t="shared" si="92"/>
        <v>N.A.</v>
      </c>
      <c r="D801" s="1384" t="str">
        <f t="shared" si="92"/>
        <v>-</v>
      </c>
      <c r="E801" s="1450">
        <f t="shared" si="92"/>
        <v>0</v>
      </c>
      <c r="F801" s="1451">
        <f t="shared" si="90"/>
        <v>1.7514008000000001E-2</v>
      </c>
      <c r="G801" s="1451">
        <f t="shared" si="91"/>
        <v>1.7514008000000001E-2</v>
      </c>
      <c r="H801" s="1451">
        <f t="shared" si="87"/>
        <v>0</v>
      </c>
      <c r="I801" s="1449">
        <v>0</v>
      </c>
      <c r="J801" s="1449">
        <v>0</v>
      </c>
      <c r="K801" s="1451"/>
      <c r="L801" s="1451"/>
      <c r="M801" s="1451">
        <f t="shared" si="86"/>
        <v>0</v>
      </c>
      <c r="N801" s="1451">
        <f t="shared" si="88"/>
        <v>0</v>
      </c>
    </row>
    <row r="802" spans="1:14" ht="15.5" outlineLevel="1" x14ac:dyDescent="0.25">
      <c r="A802" s="1453">
        <f t="shared" si="92"/>
        <v>37</v>
      </c>
      <c r="B802" s="1461" t="str">
        <f t="shared" si="92"/>
        <v>S-Type(backrest made of mesh)Chair(4370002465)/QTY 20</v>
      </c>
      <c r="C802" s="1455" t="str">
        <f t="shared" si="92"/>
        <v>N.A.</v>
      </c>
      <c r="D802" s="1384" t="str">
        <f t="shared" si="92"/>
        <v>-</v>
      </c>
      <c r="E802" s="1450">
        <f t="shared" si="92"/>
        <v>0</v>
      </c>
      <c r="F802" s="1451">
        <f t="shared" si="90"/>
        <v>1.1420039999999999E-2</v>
      </c>
      <c r="G802" s="1451">
        <f t="shared" si="91"/>
        <v>1.1420039999999999E-2</v>
      </c>
      <c r="H802" s="1451">
        <f t="shared" si="87"/>
        <v>0</v>
      </c>
      <c r="I802" s="1449">
        <v>0</v>
      </c>
      <c r="J802" s="1449">
        <v>0</v>
      </c>
      <c r="K802" s="1451"/>
      <c r="L802" s="1451"/>
      <c r="M802" s="1451">
        <f t="shared" si="86"/>
        <v>0</v>
      </c>
      <c r="N802" s="1451">
        <f t="shared" si="88"/>
        <v>0</v>
      </c>
    </row>
    <row r="803" spans="1:14" ht="15.5" outlineLevel="1" x14ac:dyDescent="0.25">
      <c r="A803" s="1453">
        <f t="shared" si="92"/>
        <v>38</v>
      </c>
      <c r="B803" s="1461" t="str">
        <f t="shared" si="92"/>
        <v>L Type Exe. Table(4370002471)/QTY 4</v>
      </c>
      <c r="C803" s="1455" t="str">
        <f t="shared" si="92"/>
        <v>N.A.</v>
      </c>
      <c r="D803" s="1384" t="str">
        <f t="shared" si="92"/>
        <v>-</v>
      </c>
      <c r="E803" s="1450">
        <f t="shared" si="92"/>
        <v>0</v>
      </c>
      <c r="F803" s="1451">
        <f t="shared" si="90"/>
        <v>2.4891996E-2</v>
      </c>
      <c r="G803" s="1451">
        <f t="shared" si="91"/>
        <v>2.4891996E-2</v>
      </c>
      <c r="H803" s="1451">
        <f t="shared" si="87"/>
        <v>0</v>
      </c>
      <c r="I803" s="1449">
        <v>0</v>
      </c>
      <c r="J803" s="1449">
        <v>0</v>
      </c>
      <c r="K803" s="1451"/>
      <c r="L803" s="1451"/>
      <c r="M803" s="1451">
        <f t="shared" si="86"/>
        <v>0</v>
      </c>
      <c r="N803" s="1451">
        <f t="shared" si="88"/>
        <v>0</v>
      </c>
    </row>
    <row r="804" spans="1:14" ht="15.5" outlineLevel="1" x14ac:dyDescent="0.25">
      <c r="A804" s="1453">
        <f t="shared" si="92"/>
        <v>39</v>
      </c>
      <c r="B804" s="1461" t="str">
        <f t="shared" si="92"/>
        <v>Godrej interio T-104 Table(4370002472)/QTY 18</v>
      </c>
      <c r="C804" s="1455" t="str">
        <f t="shared" si="92"/>
        <v>N.A.</v>
      </c>
      <c r="D804" s="1384" t="str">
        <f t="shared" si="92"/>
        <v>-</v>
      </c>
      <c r="E804" s="1450">
        <f t="shared" si="92"/>
        <v>0</v>
      </c>
      <c r="F804" s="1451">
        <f t="shared" si="90"/>
        <v>4.2227988000000001E-2</v>
      </c>
      <c r="G804" s="1451">
        <f t="shared" si="91"/>
        <v>4.2227988000000001E-2</v>
      </c>
      <c r="H804" s="1451">
        <f t="shared" si="87"/>
        <v>0</v>
      </c>
      <c r="I804" s="1449">
        <v>0</v>
      </c>
      <c r="J804" s="1449">
        <v>0</v>
      </c>
      <c r="K804" s="1451"/>
      <c r="L804" s="1451"/>
      <c r="M804" s="1451">
        <f t="shared" si="86"/>
        <v>0</v>
      </c>
      <c r="N804" s="1451">
        <f t="shared" si="88"/>
        <v>0</v>
      </c>
    </row>
    <row r="805" spans="1:14" ht="15.5" outlineLevel="1" x14ac:dyDescent="0.25">
      <c r="A805" s="1453">
        <f t="shared" si="92"/>
        <v>40</v>
      </c>
      <c r="B805" s="1461" t="str">
        <f t="shared" si="92"/>
        <v>Provi &amp; fix garden benc.@GTPS Colony.(4370002503)./QTY 35</v>
      </c>
      <c r="C805" s="1455" t="str">
        <f t="shared" si="92"/>
        <v>N.A.</v>
      </c>
      <c r="D805" s="1384" t="str">
        <f t="shared" si="92"/>
        <v>-</v>
      </c>
      <c r="E805" s="1450">
        <f t="shared" si="92"/>
        <v>0</v>
      </c>
      <c r="F805" s="1451">
        <f t="shared" si="90"/>
        <v>3.2214E-2</v>
      </c>
      <c r="G805" s="1451">
        <f t="shared" si="91"/>
        <v>3.2214E-2</v>
      </c>
      <c r="H805" s="1451">
        <f t="shared" si="87"/>
        <v>0</v>
      </c>
      <c r="I805" s="1449">
        <v>0</v>
      </c>
      <c r="J805" s="1449">
        <v>0</v>
      </c>
      <c r="K805" s="1451"/>
      <c r="L805" s="1451"/>
      <c r="M805" s="1451">
        <f t="shared" si="86"/>
        <v>0</v>
      </c>
      <c r="N805" s="1451">
        <f t="shared" si="88"/>
        <v>0</v>
      </c>
    </row>
    <row r="806" spans="1:14" ht="15.5" outlineLevel="1" x14ac:dyDescent="0.25">
      <c r="A806" s="1453">
        <f t="shared" ref="A806:E821" si="93">A520</f>
        <v>41</v>
      </c>
      <c r="B806" s="1461" t="str">
        <f t="shared" si="93"/>
        <v>Supply of heavy pedestal type (4370002601)/QTY 20</v>
      </c>
      <c r="C806" s="1455" t="str">
        <f t="shared" si="93"/>
        <v>N.A.</v>
      </c>
      <c r="D806" s="1384" t="str">
        <f t="shared" si="93"/>
        <v>-</v>
      </c>
      <c r="E806" s="1450">
        <f t="shared" si="93"/>
        <v>0</v>
      </c>
      <c r="F806" s="1451">
        <f t="shared" si="90"/>
        <v>2.6260004E-2</v>
      </c>
      <c r="G806" s="1451">
        <f t="shared" si="91"/>
        <v>2.6260004E-2</v>
      </c>
      <c r="H806" s="1451">
        <f t="shared" si="87"/>
        <v>0</v>
      </c>
      <c r="I806" s="1449">
        <v>0</v>
      </c>
      <c r="J806" s="1449">
        <v>0</v>
      </c>
      <c r="K806" s="1451"/>
      <c r="L806" s="1451"/>
      <c r="M806" s="1451">
        <f t="shared" si="86"/>
        <v>0</v>
      </c>
      <c r="N806" s="1451">
        <f t="shared" si="88"/>
        <v>0</v>
      </c>
    </row>
    <row r="807" spans="1:14" ht="15.5" outlineLevel="1" x14ac:dyDescent="0.25">
      <c r="A807" s="1453">
        <f t="shared" si="93"/>
        <v>42</v>
      </c>
      <c r="B807" s="1461" t="str">
        <f t="shared" si="93"/>
        <v>2 TON CAPACITY SPLIT AC(4370002498)/QTY 8</v>
      </c>
      <c r="C807" s="1455" t="str">
        <f t="shared" si="93"/>
        <v>N.A.</v>
      </c>
      <c r="D807" s="1384" t="str">
        <f t="shared" si="93"/>
        <v>-</v>
      </c>
      <c r="E807" s="1450">
        <f t="shared" si="93"/>
        <v>0</v>
      </c>
      <c r="F807" s="1451">
        <f t="shared" si="90"/>
        <v>3.3589595999999999E-2</v>
      </c>
      <c r="G807" s="1451">
        <f t="shared" si="91"/>
        <v>3.3589595999999999E-2</v>
      </c>
      <c r="H807" s="1451">
        <f t="shared" si="87"/>
        <v>0</v>
      </c>
      <c r="I807" s="1449">
        <v>0</v>
      </c>
      <c r="J807" s="1449">
        <v>0</v>
      </c>
      <c r="K807" s="1451"/>
      <c r="L807" s="1451"/>
      <c r="M807" s="1451">
        <f t="shared" si="86"/>
        <v>0</v>
      </c>
      <c r="N807" s="1451">
        <f t="shared" si="88"/>
        <v>0</v>
      </c>
    </row>
    <row r="808" spans="1:14" ht="15.5" outlineLevel="1" x14ac:dyDescent="0.25">
      <c r="A808" s="1453">
        <f t="shared" si="93"/>
        <v>43</v>
      </c>
      <c r="B808" s="1461" t="str">
        <f t="shared" si="93"/>
        <v>Procurement of 16 Channel DVR at GTPS.(4370002575)/QTY 1</v>
      </c>
      <c r="C808" s="1455" t="str">
        <f t="shared" si="93"/>
        <v>N.A.</v>
      </c>
      <c r="D808" s="1384" t="str">
        <f t="shared" si="93"/>
        <v>-</v>
      </c>
      <c r="E808" s="1450">
        <f t="shared" si="93"/>
        <v>0</v>
      </c>
      <c r="F808" s="1451">
        <f t="shared" si="90"/>
        <v>1.0399999999999999E-3</v>
      </c>
      <c r="G808" s="1451">
        <f t="shared" si="91"/>
        <v>1.0399999999999999E-3</v>
      </c>
      <c r="H808" s="1451">
        <f t="shared" si="87"/>
        <v>0</v>
      </c>
      <c r="I808" s="1449">
        <v>0</v>
      </c>
      <c r="J808" s="1449">
        <v>0</v>
      </c>
      <c r="K808" s="1451"/>
      <c r="L808" s="1451"/>
      <c r="M808" s="1451">
        <f t="shared" si="86"/>
        <v>0</v>
      </c>
      <c r="N808" s="1451">
        <f t="shared" si="88"/>
        <v>0</v>
      </c>
    </row>
    <row r="809" spans="1:14" ht="15.5" outlineLevel="1" x14ac:dyDescent="0.25">
      <c r="A809" s="1453">
        <f t="shared" si="93"/>
        <v>44</v>
      </c>
      <c r="B809" s="1461" t="str">
        <f t="shared" si="93"/>
        <v>Procurement of Server at GTPS Uran.(4385000212)/QTY 1</v>
      </c>
      <c r="C809" s="1455" t="str">
        <f t="shared" si="93"/>
        <v>N.A.</v>
      </c>
      <c r="D809" s="1384" t="str">
        <f t="shared" si="93"/>
        <v>-</v>
      </c>
      <c r="E809" s="1450">
        <f t="shared" si="93"/>
        <v>0</v>
      </c>
      <c r="F809" s="1451">
        <f t="shared" si="90"/>
        <v>5.4766160000000001E-2</v>
      </c>
      <c r="G809" s="1451">
        <f t="shared" si="91"/>
        <v>5.4766160000000001E-2</v>
      </c>
      <c r="H809" s="1451">
        <f t="shared" si="87"/>
        <v>0</v>
      </c>
      <c r="I809" s="1449">
        <v>0</v>
      </c>
      <c r="J809" s="1449">
        <v>0</v>
      </c>
      <c r="K809" s="1451"/>
      <c r="L809" s="1451"/>
      <c r="M809" s="1451">
        <f t="shared" si="86"/>
        <v>0</v>
      </c>
      <c r="N809" s="1451">
        <f t="shared" si="88"/>
        <v>0</v>
      </c>
    </row>
    <row r="810" spans="1:14" ht="15.5" outlineLevel="1" x14ac:dyDescent="0.25">
      <c r="A810" s="1453">
        <f t="shared" si="93"/>
        <v>45</v>
      </c>
      <c r="B810" s="1461" t="str">
        <f t="shared" si="93"/>
        <v>CCTV Cameras  and DVR at GTPS URAN (4370002677)/QTY 13</v>
      </c>
      <c r="C810" s="1455" t="str">
        <f t="shared" si="93"/>
        <v>N.A.</v>
      </c>
      <c r="D810" s="1384" t="str">
        <f t="shared" si="93"/>
        <v>-</v>
      </c>
      <c r="E810" s="1450">
        <f t="shared" si="93"/>
        <v>0</v>
      </c>
      <c r="F810" s="1451">
        <f t="shared" si="90"/>
        <v>3.6888450000000001E-3</v>
      </c>
      <c r="G810" s="1451">
        <f t="shared" si="91"/>
        <v>3.6888450000000001E-3</v>
      </c>
      <c r="H810" s="1451">
        <f t="shared" si="87"/>
        <v>0</v>
      </c>
      <c r="I810" s="1449">
        <v>0</v>
      </c>
      <c r="J810" s="1449">
        <v>0</v>
      </c>
      <c r="K810" s="1451"/>
      <c r="L810" s="1451"/>
      <c r="M810" s="1451">
        <f t="shared" si="86"/>
        <v>0</v>
      </c>
      <c r="N810" s="1451">
        <f t="shared" si="88"/>
        <v>0</v>
      </c>
    </row>
    <row r="811" spans="1:14" ht="15.5" outlineLevel="1" x14ac:dyDescent="0.25">
      <c r="A811" s="1453">
        <f t="shared" si="93"/>
        <v>46</v>
      </c>
      <c r="B811" s="1461" t="str">
        <f t="shared" si="93"/>
        <v>3 KW Geysers (Water Heaters) (4370002733)/QTY 18</v>
      </c>
      <c r="C811" s="1455" t="str">
        <f t="shared" si="93"/>
        <v>N.A.</v>
      </c>
      <c r="D811" s="1384" t="str">
        <f t="shared" si="93"/>
        <v>-</v>
      </c>
      <c r="E811" s="1450">
        <f t="shared" si="93"/>
        <v>0</v>
      </c>
      <c r="F811" s="1451">
        <f t="shared" si="90"/>
        <v>5.7599900000000004E-3</v>
      </c>
      <c r="G811" s="1451">
        <f t="shared" si="91"/>
        <v>5.7599900000000004E-3</v>
      </c>
      <c r="H811" s="1451">
        <f t="shared" si="87"/>
        <v>0</v>
      </c>
      <c r="I811" s="1449">
        <v>0</v>
      </c>
      <c r="J811" s="1449">
        <v>0</v>
      </c>
      <c r="K811" s="1451"/>
      <c r="L811" s="1451"/>
      <c r="M811" s="1451">
        <f t="shared" si="86"/>
        <v>0</v>
      </c>
      <c r="N811" s="1451">
        <f t="shared" si="88"/>
        <v>0</v>
      </c>
    </row>
    <row r="812" spans="1:14" ht="29" outlineLevel="1" x14ac:dyDescent="0.25">
      <c r="A812" s="1453">
        <f t="shared" si="93"/>
        <v>47</v>
      </c>
      <c r="B812" s="1461" t="str">
        <f t="shared" si="93"/>
        <v>WALL MOUNTED/Matress etc .Guest house FAN 24" 230V 1440RPM(4370002713)/QTY 39</v>
      </c>
      <c r="C812" s="1455" t="str">
        <f t="shared" si="93"/>
        <v>N.A.</v>
      </c>
      <c r="D812" s="1384" t="str">
        <f t="shared" si="93"/>
        <v>-</v>
      </c>
      <c r="E812" s="1450">
        <f t="shared" si="93"/>
        <v>0</v>
      </c>
      <c r="F812" s="1451">
        <f t="shared" si="90"/>
        <v>1.1658399999999999E-2</v>
      </c>
      <c r="G812" s="1451">
        <f t="shared" si="91"/>
        <v>1.1658399999999999E-2</v>
      </c>
      <c r="H812" s="1451">
        <f t="shared" si="87"/>
        <v>0</v>
      </c>
      <c r="I812" s="1449">
        <v>0</v>
      </c>
      <c r="J812" s="1449">
        <v>0</v>
      </c>
      <c r="K812" s="1451"/>
      <c r="L812" s="1451"/>
      <c r="M812" s="1451">
        <f t="shared" si="86"/>
        <v>0</v>
      </c>
      <c r="N812" s="1451">
        <f t="shared" si="88"/>
        <v>0</v>
      </c>
    </row>
    <row r="813" spans="1:14" ht="15.5" outlineLevel="1" x14ac:dyDescent="0.25">
      <c r="A813" s="1453">
        <f t="shared" si="93"/>
        <v>48</v>
      </c>
      <c r="B813" s="1461" t="str">
        <f t="shared" si="93"/>
        <v>COMPLETE PROJECTOR WITH STD ACCE.(4370002703)/QTY 1</v>
      </c>
      <c r="C813" s="1455" t="str">
        <f t="shared" si="93"/>
        <v>N.A.</v>
      </c>
      <c r="D813" s="1384" t="str">
        <f t="shared" si="93"/>
        <v>-</v>
      </c>
      <c r="E813" s="1450">
        <f t="shared" si="93"/>
        <v>0</v>
      </c>
      <c r="F813" s="1451">
        <f t="shared" si="90"/>
        <v>6.1642240000000003E-3</v>
      </c>
      <c r="G813" s="1451">
        <f t="shared" si="91"/>
        <v>6.1642240000000003E-3</v>
      </c>
      <c r="H813" s="1451">
        <f t="shared" si="87"/>
        <v>0</v>
      </c>
      <c r="I813" s="1449">
        <v>0</v>
      </c>
      <c r="J813" s="1449">
        <v>0</v>
      </c>
      <c r="K813" s="1451"/>
      <c r="L813" s="1451"/>
      <c r="M813" s="1451">
        <f t="shared" si="86"/>
        <v>0</v>
      </c>
      <c r="N813" s="1451">
        <f t="shared" si="88"/>
        <v>0</v>
      </c>
    </row>
    <row r="814" spans="1:14" ht="15.5" outlineLevel="1" x14ac:dyDescent="0.25">
      <c r="A814" s="1453">
        <f t="shared" si="93"/>
        <v>49</v>
      </c>
      <c r="B814" s="1461" t="str">
        <f t="shared" si="93"/>
        <v>NAS Storage device (4370002674)/QTY 1</v>
      </c>
      <c r="C814" s="1455" t="str">
        <f t="shared" si="93"/>
        <v>N.A.</v>
      </c>
      <c r="D814" s="1384" t="str">
        <f t="shared" si="93"/>
        <v>-</v>
      </c>
      <c r="E814" s="1450">
        <f t="shared" si="93"/>
        <v>0</v>
      </c>
      <c r="F814" s="1451">
        <f t="shared" si="90"/>
        <v>2.2499886E-2</v>
      </c>
      <c r="G814" s="1451">
        <f t="shared" si="91"/>
        <v>2.2499886E-2</v>
      </c>
      <c r="H814" s="1451">
        <f t="shared" si="87"/>
        <v>0</v>
      </c>
      <c r="I814" s="1449">
        <v>0</v>
      </c>
      <c r="J814" s="1449">
        <v>0</v>
      </c>
      <c r="K814" s="1451"/>
      <c r="L814" s="1451"/>
      <c r="M814" s="1451">
        <f t="shared" si="86"/>
        <v>0</v>
      </c>
      <c r="N814" s="1451">
        <f t="shared" si="88"/>
        <v>0</v>
      </c>
    </row>
    <row r="815" spans="1:14" ht="15.5" outlineLevel="1" x14ac:dyDescent="0.25">
      <c r="A815" s="1453">
        <f t="shared" si="93"/>
        <v>50</v>
      </c>
      <c r="B815" s="1461" t="str">
        <f t="shared" si="93"/>
        <v>DYNAMIC MIC,ACCESSORIES (4370002728)/QTY 5</v>
      </c>
      <c r="C815" s="1455" t="str">
        <f t="shared" si="93"/>
        <v>N.A.</v>
      </c>
      <c r="D815" s="1384" t="str">
        <f t="shared" si="93"/>
        <v>-</v>
      </c>
      <c r="E815" s="1450">
        <f t="shared" si="93"/>
        <v>0</v>
      </c>
      <c r="F815" s="1451">
        <f t="shared" si="90"/>
        <v>2.47E-3</v>
      </c>
      <c r="G815" s="1451">
        <f t="shared" si="91"/>
        <v>2.47E-3</v>
      </c>
      <c r="H815" s="1451">
        <f t="shared" si="87"/>
        <v>0</v>
      </c>
      <c r="I815" s="1449">
        <v>0</v>
      </c>
      <c r="J815" s="1449">
        <v>0</v>
      </c>
      <c r="K815" s="1451"/>
      <c r="L815" s="1451"/>
      <c r="M815" s="1451">
        <f t="shared" si="86"/>
        <v>0</v>
      </c>
      <c r="N815" s="1451">
        <f t="shared" si="88"/>
        <v>0</v>
      </c>
    </row>
    <row r="816" spans="1:14" ht="15.5" outlineLevel="1" x14ac:dyDescent="0.25">
      <c r="A816" s="1453">
        <f t="shared" si="93"/>
        <v>51</v>
      </c>
      <c r="B816" s="1461" t="str">
        <f t="shared" si="93"/>
        <v>DESKTOP (4370002709)/QTY 10</v>
      </c>
      <c r="C816" s="1455" t="str">
        <f t="shared" si="93"/>
        <v>N.A.</v>
      </c>
      <c r="D816" s="1384" t="str">
        <f t="shared" si="93"/>
        <v>-</v>
      </c>
      <c r="E816" s="1450">
        <f t="shared" si="93"/>
        <v>0</v>
      </c>
      <c r="F816" s="1451">
        <f t="shared" si="90"/>
        <v>5.6866996000000003E-2</v>
      </c>
      <c r="G816" s="1451">
        <f t="shared" si="91"/>
        <v>5.6866996000000003E-2</v>
      </c>
      <c r="H816" s="1451">
        <f t="shared" si="87"/>
        <v>0</v>
      </c>
      <c r="I816" s="1449">
        <v>0</v>
      </c>
      <c r="J816" s="1449">
        <v>0</v>
      </c>
      <c r="K816" s="1451"/>
      <c r="L816" s="1451"/>
      <c r="M816" s="1451">
        <f t="shared" si="86"/>
        <v>0</v>
      </c>
      <c r="N816" s="1451">
        <f t="shared" si="88"/>
        <v>0</v>
      </c>
    </row>
    <row r="817" spans="1:14" ht="15.5" outlineLevel="1" x14ac:dyDescent="0.25">
      <c r="A817" s="1453">
        <f t="shared" si="93"/>
        <v>52</v>
      </c>
      <c r="B817" s="1461" t="str">
        <f t="shared" si="93"/>
        <v>Procurement of Computer Monitor at GTPS.4370002812/QTY 15</v>
      </c>
      <c r="C817" s="1455" t="str">
        <f t="shared" si="93"/>
        <v>N.A.</v>
      </c>
      <c r="D817" s="1384" t="str">
        <f t="shared" si="93"/>
        <v>-</v>
      </c>
      <c r="E817" s="1450">
        <f t="shared" si="93"/>
        <v>0</v>
      </c>
      <c r="F817" s="1451">
        <f t="shared" si="90"/>
        <v>2.1300003000000001E-2</v>
      </c>
      <c r="G817" s="1451">
        <f t="shared" si="91"/>
        <v>2.1300003000000001E-2</v>
      </c>
      <c r="H817" s="1451">
        <f t="shared" si="87"/>
        <v>0</v>
      </c>
      <c r="I817" s="1449">
        <v>0</v>
      </c>
      <c r="J817" s="1449">
        <v>0</v>
      </c>
      <c r="K817" s="1451"/>
      <c r="L817" s="1451"/>
      <c r="M817" s="1451">
        <f t="shared" si="86"/>
        <v>0</v>
      </c>
      <c r="N817" s="1451">
        <f t="shared" si="88"/>
        <v>0</v>
      </c>
    </row>
    <row r="818" spans="1:14" ht="15.5" outlineLevel="1" x14ac:dyDescent="0.25">
      <c r="A818" s="1453">
        <f t="shared" si="93"/>
        <v>53</v>
      </c>
      <c r="B818" s="1461" t="str">
        <f t="shared" si="93"/>
        <v>Procurement of Air Purifiers in PCR’s4370002804/Qty 40</v>
      </c>
      <c r="C818" s="1455" t="str">
        <f t="shared" si="93"/>
        <v>N.A.</v>
      </c>
      <c r="D818" s="1384" t="str">
        <f t="shared" si="93"/>
        <v>-</v>
      </c>
      <c r="E818" s="1450">
        <f t="shared" si="93"/>
        <v>0</v>
      </c>
      <c r="F818" s="1451">
        <f t="shared" si="90"/>
        <v>6.9999959999999996E-3</v>
      </c>
      <c r="G818" s="1451">
        <f t="shared" si="91"/>
        <v>6.9999959999999996E-3</v>
      </c>
      <c r="H818" s="1451">
        <f t="shared" si="87"/>
        <v>0</v>
      </c>
      <c r="I818" s="1449">
        <v>0</v>
      </c>
      <c r="J818" s="1449">
        <v>0</v>
      </c>
      <c r="K818" s="1451"/>
      <c r="L818" s="1451"/>
      <c r="M818" s="1451">
        <f t="shared" si="86"/>
        <v>0</v>
      </c>
      <c r="N818" s="1451">
        <f t="shared" si="88"/>
        <v>0</v>
      </c>
    </row>
    <row r="819" spans="1:14" ht="15.5" outlineLevel="1" x14ac:dyDescent="0.25">
      <c r="A819" s="1453">
        <f t="shared" si="93"/>
        <v>54</v>
      </c>
      <c r="B819" s="1461" t="str">
        <f t="shared" si="93"/>
        <v>iPad &amp; Laptop As Per Specification 4385000561/QTY 2</v>
      </c>
      <c r="C819" s="1455" t="str">
        <f t="shared" si="93"/>
        <v>N.A.</v>
      </c>
      <c r="D819" s="1384" t="str">
        <f t="shared" si="93"/>
        <v>-</v>
      </c>
      <c r="E819" s="1450">
        <f t="shared" si="93"/>
        <v>0</v>
      </c>
      <c r="F819" s="1451">
        <f t="shared" si="90"/>
        <v>1.9458199999999998E-2</v>
      </c>
      <c r="G819" s="1451">
        <f t="shared" si="91"/>
        <v>1.9458199999999998E-2</v>
      </c>
      <c r="H819" s="1451">
        <f t="shared" si="87"/>
        <v>0</v>
      </c>
      <c r="I819" s="1449">
        <v>0</v>
      </c>
      <c r="J819" s="1449">
        <v>0</v>
      </c>
      <c r="K819" s="1451"/>
      <c r="L819" s="1451"/>
      <c r="M819" s="1451">
        <f t="shared" si="86"/>
        <v>0</v>
      </c>
      <c r="N819" s="1451">
        <f t="shared" si="88"/>
        <v>0</v>
      </c>
    </row>
    <row r="820" spans="1:14" ht="15.5" outlineLevel="1" x14ac:dyDescent="0.25">
      <c r="A820" s="1453">
        <f t="shared" si="93"/>
        <v>55</v>
      </c>
      <c r="B820" s="1461" t="str">
        <f t="shared" si="93"/>
        <v>Projector Screen SZIE 8 X 10 FEET(4370002710)/QTY 1</v>
      </c>
      <c r="C820" s="1455" t="str">
        <f t="shared" si="93"/>
        <v>N.A.</v>
      </c>
      <c r="D820" s="1384" t="str">
        <f t="shared" si="93"/>
        <v>-</v>
      </c>
      <c r="E820" s="1450">
        <f t="shared" si="93"/>
        <v>0</v>
      </c>
      <c r="F820" s="1451">
        <f t="shared" si="90"/>
        <v>1.0397990000000001E-3</v>
      </c>
      <c r="G820" s="1451">
        <f t="shared" si="91"/>
        <v>1.0397990000000001E-3</v>
      </c>
      <c r="H820" s="1451">
        <f t="shared" si="87"/>
        <v>0</v>
      </c>
      <c r="I820" s="1449">
        <v>0</v>
      </c>
      <c r="J820" s="1449">
        <v>0</v>
      </c>
      <c r="K820" s="1451"/>
      <c r="L820" s="1451"/>
      <c r="M820" s="1451">
        <f t="shared" si="86"/>
        <v>0</v>
      </c>
      <c r="N820" s="1451">
        <f t="shared" si="88"/>
        <v>0</v>
      </c>
    </row>
    <row r="821" spans="1:14" ht="29" outlineLevel="1" x14ac:dyDescent="0.25">
      <c r="A821" s="1453">
        <f t="shared" si="93"/>
        <v>56</v>
      </c>
      <c r="B821" s="1462" t="str">
        <f t="shared" si="93"/>
        <v>Supply, Installation and commissioning of SCADA System for Raw and DM water plant at Water Treatment Plant, GTPS, Uran.</v>
      </c>
      <c r="C821" s="1455">
        <f t="shared" si="93"/>
        <v>0</v>
      </c>
      <c r="D821" s="1384" t="str">
        <f t="shared" si="93"/>
        <v>-</v>
      </c>
      <c r="E821" s="1450">
        <f t="shared" si="93"/>
        <v>0</v>
      </c>
      <c r="F821" s="1451">
        <f t="shared" si="90"/>
        <v>0</v>
      </c>
      <c r="G821" s="1451">
        <f t="shared" si="91"/>
        <v>0</v>
      </c>
      <c r="H821" s="1451">
        <f t="shared" si="87"/>
        <v>0</v>
      </c>
      <c r="I821" s="1449">
        <v>0.92630000000000001</v>
      </c>
      <c r="J821" s="1449">
        <v>0.92630000000000001</v>
      </c>
      <c r="K821" s="1451"/>
      <c r="L821" s="1451"/>
      <c r="M821" s="1451">
        <f t="shared" si="86"/>
        <v>0.92630000000000001</v>
      </c>
      <c r="N821" s="1451">
        <f t="shared" si="88"/>
        <v>0</v>
      </c>
    </row>
    <row r="822" spans="1:14" ht="29" outlineLevel="1" x14ac:dyDescent="0.25">
      <c r="A822" s="1453">
        <f t="shared" ref="A822:E837" si="94">A536</f>
        <v>57</v>
      </c>
      <c r="B822" s="1462" t="str">
        <f t="shared" si="94"/>
        <v>Supply, Installation and commissioning of Battery chargers at stage II at GTPS Uran</v>
      </c>
      <c r="C822" s="1455">
        <f t="shared" si="94"/>
        <v>0</v>
      </c>
      <c r="D822" s="1384" t="str">
        <f t="shared" si="94"/>
        <v>-</v>
      </c>
      <c r="E822" s="1450">
        <f t="shared" si="94"/>
        <v>0</v>
      </c>
      <c r="F822" s="1451">
        <f t="shared" si="90"/>
        <v>0</v>
      </c>
      <c r="G822" s="1451">
        <f t="shared" si="91"/>
        <v>0</v>
      </c>
      <c r="H822" s="1451">
        <f t="shared" si="87"/>
        <v>0</v>
      </c>
      <c r="I822" s="1449">
        <v>0.69004335000000006</v>
      </c>
      <c r="J822" s="1449">
        <v>0.69004335000000006</v>
      </c>
      <c r="K822" s="1451"/>
      <c r="L822" s="1451"/>
      <c r="M822" s="1451">
        <f t="shared" si="86"/>
        <v>0.69004335000000006</v>
      </c>
      <c r="N822" s="1451">
        <f t="shared" si="88"/>
        <v>0</v>
      </c>
    </row>
    <row r="823" spans="1:14" ht="29" outlineLevel="1" x14ac:dyDescent="0.25">
      <c r="A823" s="1453">
        <f t="shared" si="94"/>
        <v>58</v>
      </c>
      <c r="B823" s="1462" t="str">
        <f t="shared" si="94"/>
        <v>Up gradation of old Generator Protection System with Advance Series Microprocessor based system, GTPS Uarn</v>
      </c>
      <c r="C823" s="1455">
        <f t="shared" si="94"/>
        <v>0</v>
      </c>
      <c r="D823" s="1384" t="str">
        <f t="shared" si="94"/>
        <v>-</v>
      </c>
      <c r="E823" s="1450">
        <f t="shared" si="94"/>
        <v>0</v>
      </c>
      <c r="F823" s="1451">
        <f t="shared" si="90"/>
        <v>0</v>
      </c>
      <c r="G823" s="1451">
        <f t="shared" si="91"/>
        <v>0</v>
      </c>
      <c r="H823" s="1451">
        <f t="shared" si="87"/>
        <v>0</v>
      </c>
      <c r="I823" s="1449">
        <v>1.0930340000000001</v>
      </c>
      <c r="J823" s="1449">
        <v>1.0930340000000001</v>
      </c>
      <c r="K823" s="1451"/>
      <c r="L823" s="1451"/>
      <c r="M823" s="1451">
        <f t="shared" si="86"/>
        <v>1.0930340000000001</v>
      </c>
      <c r="N823" s="1451">
        <f t="shared" si="88"/>
        <v>0</v>
      </c>
    </row>
    <row r="824" spans="1:14" ht="29" outlineLevel="1" x14ac:dyDescent="0.25">
      <c r="A824" s="1453">
        <f t="shared" si="94"/>
        <v>59</v>
      </c>
      <c r="B824" s="1462" t="str">
        <f t="shared" si="94"/>
        <v>NABL laboratory set up including required instruments along with furniture and other accessories at WT Plant, GTPS, Uran.</v>
      </c>
      <c r="C824" s="1455">
        <f t="shared" si="94"/>
        <v>0</v>
      </c>
      <c r="D824" s="1384" t="str">
        <f t="shared" si="94"/>
        <v>-</v>
      </c>
      <c r="E824" s="1450">
        <f t="shared" si="94"/>
        <v>0</v>
      </c>
      <c r="F824" s="1451">
        <f t="shared" si="90"/>
        <v>0</v>
      </c>
      <c r="G824" s="1451">
        <f t="shared" si="91"/>
        <v>0</v>
      </c>
      <c r="H824" s="1451">
        <f t="shared" si="87"/>
        <v>0</v>
      </c>
      <c r="I824" s="1449">
        <v>0.64239199999999996</v>
      </c>
      <c r="J824" s="1449">
        <v>0.64239199999999996</v>
      </c>
      <c r="K824" s="1451"/>
      <c r="L824" s="1451"/>
      <c r="M824" s="1451">
        <f t="shared" ref="M824:M862" si="95">SUM(J824:L824)</f>
        <v>0.64239199999999996</v>
      </c>
      <c r="N824" s="1451">
        <f t="shared" si="88"/>
        <v>0</v>
      </c>
    </row>
    <row r="825" spans="1:14" ht="43.5" outlineLevel="1" x14ac:dyDescent="0.25">
      <c r="A825" s="1457">
        <f t="shared" si="94"/>
        <v>60</v>
      </c>
      <c r="B825" s="1463" t="str">
        <f t="shared" si="94"/>
        <v>Providing and applying of chemical resistance coating to the internal surface of soft water storage tank at Water Treatment Plant, GTPS Uran</v>
      </c>
      <c r="C825" s="1455">
        <f t="shared" si="94"/>
        <v>0</v>
      </c>
      <c r="D825" s="1384" t="str">
        <f t="shared" si="94"/>
        <v>-</v>
      </c>
      <c r="E825" s="1450">
        <f t="shared" si="94"/>
        <v>0</v>
      </c>
      <c r="F825" s="1451">
        <f t="shared" si="90"/>
        <v>1.4407729199999999</v>
      </c>
      <c r="G825" s="1451">
        <f t="shared" si="91"/>
        <v>1.4407729199999999</v>
      </c>
      <c r="H825" s="1451">
        <f t="shared" si="87"/>
        <v>0</v>
      </c>
      <c r="I825" s="1449">
        <v>0</v>
      </c>
      <c r="J825" s="1449">
        <v>0</v>
      </c>
      <c r="K825" s="1451"/>
      <c r="L825" s="1451"/>
      <c r="M825" s="1451">
        <f t="shared" si="95"/>
        <v>0</v>
      </c>
      <c r="N825" s="1451">
        <f t="shared" si="88"/>
        <v>0</v>
      </c>
    </row>
    <row r="826" spans="1:14" ht="29" outlineLevel="1" x14ac:dyDescent="0.25">
      <c r="A826" s="1457">
        <f t="shared" si="94"/>
        <v>61</v>
      </c>
      <c r="B826" s="1463" t="str">
        <f t="shared" si="94"/>
        <v xml:space="preserve">CCPP Process improvement through application of Thermal insulation for WHRP Boiler/GT exhaust area at GTPS, Uran </v>
      </c>
      <c r="C826" s="1455">
        <f t="shared" si="94"/>
        <v>0</v>
      </c>
      <c r="D826" s="1384" t="str">
        <f t="shared" si="94"/>
        <v>-</v>
      </c>
      <c r="E826" s="1450">
        <f t="shared" si="94"/>
        <v>0</v>
      </c>
      <c r="F826" s="1451">
        <f t="shared" si="90"/>
        <v>0.85669474999999995</v>
      </c>
      <c r="G826" s="1451">
        <f t="shared" si="91"/>
        <v>0.85669474999999995</v>
      </c>
      <c r="H826" s="1451">
        <f t="shared" si="87"/>
        <v>0</v>
      </c>
      <c r="I826" s="1449">
        <v>0</v>
      </c>
      <c r="J826" s="1449">
        <v>0</v>
      </c>
      <c r="K826" s="1451"/>
      <c r="L826" s="1451"/>
      <c r="M826" s="1451">
        <f t="shared" si="95"/>
        <v>0</v>
      </c>
      <c r="N826" s="1451">
        <f t="shared" si="88"/>
        <v>0</v>
      </c>
    </row>
    <row r="827" spans="1:14" ht="15.5" outlineLevel="1" x14ac:dyDescent="0.25">
      <c r="A827" s="1457">
        <f t="shared" si="94"/>
        <v>62</v>
      </c>
      <c r="B827" s="1463" t="str">
        <f t="shared" si="94"/>
        <v xml:space="preserve"> Procurement of grass cutting machine (Petrol engine) at GTPS, Uran.</v>
      </c>
      <c r="C827" s="1455">
        <f t="shared" si="94"/>
        <v>0</v>
      </c>
      <c r="D827" s="1384" t="str">
        <f t="shared" si="94"/>
        <v>-</v>
      </c>
      <c r="E827" s="1450">
        <f t="shared" si="94"/>
        <v>0</v>
      </c>
      <c r="F827" s="1451">
        <f t="shared" si="90"/>
        <v>1.1328E-2</v>
      </c>
      <c r="G827" s="1451">
        <f t="shared" si="91"/>
        <v>1.1328E-2</v>
      </c>
      <c r="H827" s="1451">
        <f t="shared" si="87"/>
        <v>0</v>
      </c>
      <c r="I827" s="1449">
        <v>0</v>
      </c>
      <c r="J827" s="1449">
        <v>0</v>
      </c>
      <c r="K827" s="1451"/>
      <c r="L827" s="1451"/>
      <c r="M827" s="1451">
        <f t="shared" si="95"/>
        <v>0</v>
      </c>
      <c r="N827" s="1451">
        <f t="shared" si="88"/>
        <v>0</v>
      </c>
    </row>
    <row r="828" spans="1:14" ht="15.5" outlineLevel="1" x14ac:dyDescent="0.25">
      <c r="A828" s="1457">
        <f t="shared" si="94"/>
        <v>63</v>
      </c>
      <c r="B828" s="1463" t="str">
        <f t="shared" si="94"/>
        <v>Procurement of dedicated server for DSM System at GTPS Uran.</v>
      </c>
      <c r="C828" s="1455">
        <f t="shared" si="94"/>
        <v>0</v>
      </c>
      <c r="D828" s="1384" t="str">
        <f t="shared" si="94"/>
        <v>-</v>
      </c>
      <c r="E828" s="1450">
        <f t="shared" si="94"/>
        <v>0</v>
      </c>
      <c r="F828" s="1451">
        <f t="shared" si="90"/>
        <v>9.3399999999999997E-2</v>
      </c>
      <c r="G828" s="1451">
        <f t="shared" si="91"/>
        <v>9.3399999999999997E-2</v>
      </c>
      <c r="H828" s="1451">
        <f t="shared" si="87"/>
        <v>0</v>
      </c>
      <c r="I828" s="1449">
        <v>0</v>
      </c>
      <c r="J828" s="1449">
        <v>0</v>
      </c>
      <c r="K828" s="1451"/>
      <c r="L828" s="1451"/>
      <c r="M828" s="1451">
        <f t="shared" si="95"/>
        <v>0</v>
      </c>
      <c r="N828" s="1451">
        <f t="shared" si="88"/>
        <v>0</v>
      </c>
    </row>
    <row r="829" spans="1:14" ht="15.5" outlineLevel="1" x14ac:dyDescent="0.25">
      <c r="A829" s="1457">
        <f t="shared" si="94"/>
        <v>64</v>
      </c>
      <c r="B829" s="1463" t="str">
        <f t="shared" si="94"/>
        <v>Procurement of Water Purifier</v>
      </c>
      <c r="C829" s="1455">
        <f t="shared" si="94"/>
        <v>0</v>
      </c>
      <c r="D829" s="1384" t="str">
        <f t="shared" si="94"/>
        <v>-</v>
      </c>
      <c r="E829" s="1450">
        <f t="shared" si="94"/>
        <v>0</v>
      </c>
      <c r="F829" s="1451">
        <f t="shared" si="90"/>
        <v>8.03E-4</v>
      </c>
      <c r="G829" s="1451">
        <f t="shared" si="91"/>
        <v>8.03E-4</v>
      </c>
      <c r="H829" s="1451">
        <f t="shared" si="87"/>
        <v>0</v>
      </c>
      <c r="I829" s="1449">
        <v>0</v>
      </c>
      <c r="J829" s="1449">
        <v>0</v>
      </c>
      <c r="K829" s="1451"/>
      <c r="L829" s="1451"/>
      <c r="M829" s="1451">
        <f t="shared" si="95"/>
        <v>0</v>
      </c>
      <c r="N829" s="1451">
        <f t="shared" si="88"/>
        <v>0</v>
      </c>
    </row>
    <row r="830" spans="1:14" ht="15.5" outlineLevel="1" x14ac:dyDescent="0.25">
      <c r="A830" s="1457">
        <f t="shared" si="94"/>
        <v>65</v>
      </c>
      <c r="B830" s="1463" t="str">
        <f t="shared" si="94"/>
        <v>Procurement of 1.5T SPLIT AC</v>
      </c>
      <c r="C830" s="1455">
        <f t="shared" si="94"/>
        <v>0</v>
      </c>
      <c r="D830" s="1384" t="str">
        <f t="shared" si="94"/>
        <v>-</v>
      </c>
      <c r="E830" s="1450">
        <f t="shared" si="94"/>
        <v>0</v>
      </c>
      <c r="F830" s="1451">
        <f t="shared" si="90"/>
        <v>2.8199999999999999E-2</v>
      </c>
      <c r="G830" s="1451">
        <f t="shared" si="91"/>
        <v>2.8199999999999999E-2</v>
      </c>
      <c r="H830" s="1451">
        <f t="shared" si="87"/>
        <v>0</v>
      </c>
      <c r="I830" s="1449">
        <v>0</v>
      </c>
      <c r="J830" s="1449">
        <v>0</v>
      </c>
      <c r="K830" s="1451"/>
      <c r="L830" s="1451"/>
      <c r="M830" s="1451">
        <f t="shared" si="95"/>
        <v>0</v>
      </c>
      <c r="N830" s="1451">
        <f t="shared" si="88"/>
        <v>0</v>
      </c>
    </row>
    <row r="831" spans="1:14" ht="15.5" outlineLevel="1" x14ac:dyDescent="0.25">
      <c r="A831" s="1457">
        <f t="shared" si="94"/>
        <v>66</v>
      </c>
      <c r="B831" s="1463" t="str">
        <f t="shared" si="94"/>
        <v>MOBILE PHONE FOR SHIFT I/C</v>
      </c>
      <c r="C831" s="1455">
        <f t="shared" si="94"/>
        <v>0</v>
      </c>
      <c r="D831" s="1384" t="str">
        <f t="shared" si="94"/>
        <v>-</v>
      </c>
      <c r="E831" s="1450">
        <f t="shared" si="94"/>
        <v>0</v>
      </c>
      <c r="F831" s="1451">
        <f t="shared" si="90"/>
        <v>1.3998999999999999E-3</v>
      </c>
      <c r="G831" s="1451">
        <f t="shared" si="91"/>
        <v>1.3998999999999999E-3</v>
      </c>
      <c r="H831" s="1451">
        <f t="shared" ref="H831:H862" si="96">F831-G831</f>
        <v>0</v>
      </c>
      <c r="I831" s="1449">
        <v>0</v>
      </c>
      <c r="J831" s="1449">
        <v>0</v>
      </c>
      <c r="K831" s="1451"/>
      <c r="L831" s="1451"/>
      <c r="M831" s="1451">
        <f t="shared" si="95"/>
        <v>0</v>
      </c>
      <c r="N831" s="1451">
        <f t="shared" ref="N831:N862" si="97">H831+I831-M831</f>
        <v>0</v>
      </c>
    </row>
    <row r="832" spans="1:14" ht="15.5" outlineLevel="1" x14ac:dyDescent="0.25">
      <c r="A832" s="1457">
        <f t="shared" si="94"/>
        <v>67</v>
      </c>
      <c r="B832" s="1463" t="str">
        <f t="shared" si="94"/>
        <v>MOBILE PHONE FOR SHIFT I/C</v>
      </c>
      <c r="C832" s="1455">
        <f t="shared" si="94"/>
        <v>0</v>
      </c>
      <c r="D832" s="1384" t="str">
        <f t="shared" si="94"/>
        <v>-</v>
      </c>
      <c r="E832" s="1450">
        <f t="shared" si="94"/>
        <v>0</v>
      </c>
      <c r="F832" s="1451">
        <f t="shared" si="90"/>
        <v>1.3499E-3</v>
      </c>
      <c r="G832" s="1451">
        <f t="shared" si="91"/>
        <v>1.3499E-3</v>
      </c>
      <c r="H832" s="1451">
        <f t="shared" si="96"/>
        <v>0</v>
      </c>
      <c r="I832" s="1449">
        <v>0</v>
      </c>
      <c r="J832" s="1449">
        <v>0</v>
      </c>
      <c r="K832" s="1451"/>
      <c r="L832" s="1451"/>
      <c r="M832" s="1451">
        <f t="shared" si="95"/>
        <v>0</v>
      </c>
      <c r="N832" s="1451">
        <f t="shared" si="97"/>
        <v>0</v>
      </c>
    </row>
    <row r="833" spans="1:14" ht="15.5" outlineLevel="1" x14ac:dyDescent="0.25">
      <c r="A833" s="1457">
        <f t="shared" si="94"/>
        <v>68</v>
      </c>
      <c r="B833" s="1463" t="str">
        <f t="shared" si="94"/>
        <v>MOBILE PHONE FOR SHIFT I/C</v>
      </c>
      <c r="C833" s="1455">
        <f t="shared" si="94"/>
        <v>0</v>
      </c>
      <c r="D833" s="1384" t="str">
        <f t="shared" si="94"/>
        <v>-</v>
      </c>
      <c r="E833" s="1450">
        <f t="shared" si="94"/>
        <v>0</v>
      </c>
      <c r="F833" s="1451">
        <f t="shared" si="90"/>
        <v>1.3499E-3</v>
      </c>
      <c r="G833" s="1451">
        <f t="shared" si="91"/>
        <v>1.3499E-3</v>
      </c>
      <c r="H833" s="1451">
        <f t="shared" si="96"/>
        <v>0</v>
      </c>
      <c r="I833" s="1449">
        <v>0</v>
      </c>
      <c r="J833" s="1449">
        <v>0</v>
      </c>
      <c r="K833" s="1451"/>
      <c r="L833" s="1451"/>
      <c r="M833" s="1451">
        <f t="shared" si="95"/>
        <v>0</v>
      </c>
      <c r="N833" s="1451">
        <f t="shared" si="97"/>
        <v>0</v>
      </c>
    </row>
    <row r="834" spans="1:14" ht="15.5" outlineLevel="1" x14ac:dyDescent="0.25">
      <c r="A834" s="1457">
        <f t="shared" si="94"/>
        <v>69</v>
      </c>
      <c r="B834" s="1463" t="str">
        <f t="shared" si="94"/>
        <v>Procurement of CCTV camera</v>
      </c>
      <c r="C834" s="1455">
        <f t="shared" si="94"/>
        <v>0</v>
      </c>
      <c r="D834" s="1384" t="str">
        <f t="shared" si="94"/>
        <v>-</v>
      </c>
      <c r="E834" s="1450">
        <f t="shared" si="94"/>
        <v>0</v>
      </c>
      <c r="F834" s="1451">
        <f t="shared" si="90"/>
        <v>5.1684000000000001E-3</v>
      </c>
      <c r="G834" s="1451">
        <f t="shared" si="91"/>
        <v>5.1684000000000001E-3</v>
      </c>
      <c r="H834" s="1451">
        <f t="shared" si="96"/>
        <v>0</v>
      </c>
      <c r="I834" s="1449">
        <v>0</v>
      </c>
      <c r="J834" s="1449">
        <v>0</v>
      </c>
      <c r="K834" s="1451"/>
      <c r="L834" s="1451"/>
      <c r="M834" s="1451">
        <f t="shared" si="95"/>
        <v>0</v>
      </c>
      <c r="N834" s="1451">
        <f t="shared" si="97"/>
        <v>0</v>
      </c>
    </row>
    <row r="835" spans="1:14" ht="15.5" outlineLevel="1" x14ac:dyDescent="0.25">
      <c r="A835" s="1457">
        <f t="shared" si="94"/>
        <v>70</v>
      </c>
      <c r="B835" s="1463" t="str">
        <f t="shared" si="94"/>
        <v>Procurement of Desktop PC’s at GTPS URAN.</v>
      </c>
      <c r="C835" s="1455">
        <f t="shared" si="94"/>
        <v>0</v>
      </c>
      <c r="D835" s="1384" t="str">
        <f t="shared" si="94"/>
        <v>-</v>
      </c>
      <c r="E835" s="1450">
        <f t="shared" si="94"/>
        <v>0</v>
      </c>
      <c r="F835" s="1451">
        <f t="shared" si="90"/>
        <v>8.4568504000000003E-2</v>
      </c>
      <c r="G835" s="1451">
        <f t="shared" si="91"/>
        <v>8.4568504000000003E-2</v>
      </c>
      <c r="H835" s="1451">
        <f t="shared" si="96"/>
        <v>0</v>
      </c>
      <c r="I835" s="1449">
        <v>0</v>
      </c>
      <c r="J835" s="1449">
        <v>0</v>
      </c>
      <c r="K835" s="1451"/>
      <c r="L835" s="1451"/>
      <c r="M835" s="1451">
        <f t="shared" si="95"/>
        <v>0</v>
      </c>
      <c r="N835" s="1451">
        <f t="shared" si="97"/>
        <v>0</v>
      </c>
    </row>
    <row r="836" spans="1:14" ht="15.5" outlineLevel="1" x14ac:dyDescent="0.25">
      <c r="A836" s="1457">
        <f t="shared" si="94"/>
        <v>71</v>
      </c>
      <c r="B836" s="1463" t="str">
        <f t="shared" si="94"/>
        <v>Procurement of 4 channel DVR &amp; 4 cctv camera</v>
      </c>
      <c r="C836" s="1455">
        <f t="shared" si="94"/>
        <v>0</v>
      </c>
      <c r="D836" s="1384" t="str">
        <f t="shared" si="94"/>
        <v>-</v>
      </c>
      <c r="E836" s="1450">
        <f t="shared" si="94"/>
        <v>0</v>
      </c>
      <c r="F836" s="1451">
        <f t="shared" si="90"/>
        <v>1.47E-3</v>
      </c>
      <c r="G836" s="1451">
        <f t="shared" si="91"/>
        <v>1.47E-3</v>
      </c>
      <c r="H836" s="1451">
        <f t="shared" si="96"/>
        <v>0</v>
      </c>
      <c r="I836" s="1449">
        <v>0</v>
      </c>
      <c r="J836" s="1449">
        <v>0</v>
      </c>
      <c r="K836" s="1451"/>
      <c r="L836" s="1451"/>
      <c r="M836" s="1451">
        <f t="shared" si="95"/>
        <v>0</v>
      </c>
      <c r="N836" s="1451">
        <f t="shared" si="97"/>
        <v>0</v>
      </c>
    </row>
    <row r="837" spans="1:14" ht="15.5" outlineLevel="1" x14ac:dyDescent="0.25">
      <c r="A837" s="1457">
        <f t="shared" si="94"/>
        <v>72</v>
      </c>
      <c r="B837" s="1463" t="str">
        <f t="shared" si="94"/>
        <v xml:space="preserve">Procurement of 8 channel mini DVR </v>
      </c>
      <c r="C837" s="1455">
        <f t="shared" si="94"/>
        <v>0</v>
      </c>
      <c r="D837" s="1384" t="str">
        <f t="shared" si="94"/>
        <v>-</v>
      </c>
      <c r="E837" s="1450">
        <f t="shared" si="94"/>
        <v>0</v>
      </c>
      <c r="F837" s="1451">
        <f t="shared" si="90"/>
        <v>1.2492E-3</v>
      </c>
      <c r="G837" s="1451">
        <f t="shared" si="91"/>
        <v>1.2492E-3</v>
      </c>
      <c r="H837" s="1451">
        <f t="shared" si="96"/>
        <v>0</v>
      </c>
      <c r="I837" s="1449">
        <v>0</v>
      </c>
      <c r="J837" s="1449">
        <v>0</v>
      </c>
      <c r="K837" s="1451"/>
      <c r="L837" s="1451"/>
      <c r="M837" s="1451">
        <f t="shared" si="95"/>
        <v>0</v>
      </c>
      <c r="N837" s="1451">
        <f t="shared" si="97"/>
        <v>0</v>
      </c>
    </row>
    <row r="838" spans="1:14" ht="15.5" outlineLevel="1" x14ac:dyDescent="0.25">
      <c r="A838" s="1457">
        <f t="shared" ref="A838:E853" si="98">A552</f>
        <v>73</v>
      </c>
      <c r="B838" s="1463" t="str">
        <f t="shared" si="98"/>
        <v>Procurement of MOBILE PHONE</v>
      </c>
      <c r="C838" s="1455">
        <f t="shared" si="98"/>
        <v>0</v>
      </c>
      <c r="D838" s="1384" t="str">
        <f t="shared" si="98"/>
        <v>-</v>
      </c>
      <c r="E838" s="1450">
        <f t="shared" si="98"/>
        <v>0</v>
      </c>
      <c r="F838" s="1451">
        <f t="shared" ref="F838:F862" si="99">F552+I552</f>
        <v>1.5E-3</v>
      </c>
      <c r="G838" s="1451">
        <f t="shared" ref="G838:G862" si="100">G552+M552</f>
        <v>1.5E-3</v>
      </c>
      <c r="H838" s="1451">
        <f t="shared" si="96"/>
        <v>0</v>
      </c>
      <c r="I838" s="1449">
        <v>0</v>
      </c>
      <c r="J838" s="1449">
        <v>0</v>
      </c>
      <c r="K838" s="1451"/>
      <c r="L838" s="1451"/>
      <c r="M838" s="1451">
        <f t="shared" si="95"/>
        <v>0</v>
      </c>
      <c r="N838" s="1451">
        <f t="shared" si="97"/>
        <v>0</v>
      </c>
    </row>
    <row r="839" spans="1:14" ht="29" outlineLevel="1" x14ac:dyDescent="0.25">
      <c r="A839" s="1457">
        <f t="shared" si="98"/>
        <v>74</v>
      </c>
      <c r="B839" s="1463" t="str">
        <f t="shared" si="98"/>
        <v xml:space="preserve">Procurement of Monitors at GTPS URAN.
</v>
      </c>
      <c r="C839" s="1455">
        <f t="shared" si="98"/>
        <v>0</v>
      </c>
      <c r="D839" s="1384" t="str">
        <f t="shared" si="98"/>
        <v>-</v>
      </c>
      <c r="E839" s="1450">
        <f t="shared" si="98"/>
        <v>0</v>
      </c>
      <c r="F839" s="1451">
        <f t="shared" si="99"/>
        <v>1.01E-3</v>
      </c>
      <c r="G839" s="1451">
        <f t="shared" si="100"/>
        <v>1.01E-3</v>
      </c>
      <c r="H839" s="1451">
        <f t="shared" si="96"/>
        <v>0</v>
      </c>
      <c r="I839" s="1449">
        <v>0</v>
      </c>
      <c r="J839" s="1449">
        <v>0</v>
      </c>
      <c r="K839" s="1451"/>
      <c r="L839" s="1451"/>
      <c r="M839" s="1451">
        <f t="shared" si="95"/>
        <v>0</v>
      </c>
      <c r="N839" s="1451">
        <f t="shared" si="97"/>
        <v>0</v>
      </c>
    </row>
    <row r="840" spans="1:14" ht="15.5" outlineLevel="1" x14ac:dyDescent="0.25">
      <c r="A840" s="1457">
        <f t="shared" si="98"/>
        <v>75</v>
      </c>
      <c r="B840" s="1463" t="str">
        <f t="shared" si="98"/>
        <v>Supply of Thinclients on Buyback for Uran GTPS</v>
      </c>
      <c r="C840" s="1455">
        <f t="shared" si="98"/>
        <v>0</v>
      </c>
      <c r="D840" s="1384" t="str">
        <f t="shared" si="98"/>
        <v>-</v>
      </c>
      <c r="E840" s="1450">
        <f t="shared" si="98"/>
        <v>0</v>
      </c>
      <c r="F840" s="1451">
        <f t="shared" si="99"/>
        <v>0.12117600000000001</v>
      </c>
      <c r="G840" s="1451">
        <f t="shared" si="100"/>
        <v>0.12117600000000001</v>
      </c>
      <c r="H840" s="1451">
        <f t="shared" si="96"/>
        <v>0</v>
      </c>
      <c r="I840" s="1449">
        <v>0</v>
      </c>
      <c r="J840" s="1449">
        <v>0</v>
      </c>
      <c r="K840" s="1451"/>
      <c r="L840" s="1451"/>
      <c r="M840" s="1451">
        <f t="shared" si="95"/>
        <v>0</v>
      </c>
      <c r="N840" s="1451">
        <f t="shared" si="97"/>
        <v>0</v>
      </c>
    </row>
    <row r="841" spans="1:14" ht="15.5" outlineLevel="1" x14ac:dyDescent="0.25">
      <c r="A841" s="1457">
        <f t="shared" si="98"/>
        <v>76</v>
      </c>
      <c r="B841" s="1463" t="str">
        <f t="shared" si="98"/>
        <v>FY23-24</v>
      </c>
      <c r="C841" s="1455">
        <f t="shared" si="98"/>
        <v>0</v>
      </c>
      <c r="D841" s="1384" t="str">
        <f t="shared" si="98"/>
        <v>-</v>
      </c>
      <c r="E841" s="1450">
        <f t="shared" si="98"/>
        <v>0</v>
      </c>
      <c r="F841" s="1451">
        <f t="shared" si="99"/>
        <v>0</v>
      </c>
      <c r="G841" s="1451">
        <f t="shared" si="100"/>
        <v>0</v>
      </c>
      <c r="H841" s="1451">
        <f t="shared" si="96"/>
        <v>0</v>
      </c>
      <c r="I841" s="1449">
        <v>0</v>
      </c>
      <c r="J841" s="1449">
        <v>0</v>
      </c>
      <c r="K841" s="1451"/>
      <c r="L841" s="1451"/>
      <c r="M841" s="1451">
        <f t="shared" si="95"/>
        <v>0</v>
      </c>
      <c r="N841" s="1451">
        <f t="shared" si="97"/>
        <v>0</v>
      </c>
    </row>
    <row r="842" spans="1:14" ht="29" outlineLevel="1" x14ac:dyDescent="0.25">
      <c r="A842" s="1457">
        <f t="shared" si="98"/>
        <v>77</v>
      </c>
      <c r="B842" s="1463" t="str">
        <f t="shared" si="98"/>
        <v>PORT FIRE EXT ABC COMP EN3  AFFF - COMPOSITE CAPACITY 9 LTR 9KG</v>
      </c>
      <c r="C842" s="1455">
        <f t="shared" si="98"/>
        <v>0</v>
      </c>
      <c r="D842" s="1384" t="str">
        <f t="shared" si="98"/>
        <v>-</v>
      </c>
      <c r="E842" s="1450">
        <f t="shared" si="98"/>
        <v>0</v>
      </c>
      <c r="F842" s="1451">
        <f t="shared" si="99"/>
        <v>3.3915000000000002</v>
      </c>
      <c r="G842" s="1451">
        <f t="shared" si="100"/>
        <v>3.3915000000000002</v>
      </c>
      <c r="H842" s="1451">
        <f t="shared" si="96"/>
        <v>0</v>
      </c>
      <c r="I842" s="1449">
        <v>0</v>
      </c>
      <c r="J842" s="1449">
        <v>0</v>
      </c>
      <c r="K842" s="1451"/>
      <c r="L842" s="1451"/>
      <c r="M842" s="1451">
        <f t="shared" si="95"/>
        <v>0</v>
      </c>
      <c r="N842" s="1451">
        <f t="shared" si="97"/>
        <v>0</v>
      </c>
    </row>
    <row r="843" spans="1:14" ht="29" outlineLevel="1" x14ac:dyDescent="0.25">
      <c r="A843" s="1457">
        <f t="shared" si="98"/>
        <v>78</v>
      </c>
      <c r="B843" s="1463" t="str">
        <f t="shared" si="98"/>
        <v>Procurement of  Thermal  Imaging Camera for Condition Monitoring of machine at GTPS,Uran.</v>
      </c>
      <c r="C843" s="1455">
        <f t="shared" si="98"/>
        <v>0</v>
      </c>
      <c r="D843" s="1384" t="str">
        <f t="shared" si="98"/>
        <v>-</v>
      </c>
      <c r="E843" s="1450">
        <f t="shared" si="98"/>
        <v>0</v>
      </c>
      <c r="F843" s="1451">
        <f t="shared" si="99"/>
        <v>3.5046000000000001E-2</v>
      </c>
      <c r="G843" s="1451">
        <f t="shared" si="100"/>
        <v>3.5046000000000001E-2</v>
      </c>
      <c r="H843" s="1451">
        <f t="shared" si="96"/>
        <v>0</v>
      </c>
      <c r="I843" s="1449">
        <v>0</v>
      </c>
      <c r="J843" s="1449">
        <v>0</v>
      </c>
      <c r="K843" s="1451"/>
      <c r="L843" s="1451"/>
      <c r="M843" s="1451">
        <f t="shared" si="95"/>
        <v>0</v>
      </c>
      <c r="N843" s="1451">
        <f t="shared" si="97"/>
        <v>0</v>
      </c>
    </row>
    <row r="844" spans="1:14" ht="15.5" outlineLevel="1" x14ac:dyDescent="0.25">
      <c r="A844" s="1457">
        <f t="shared" si="98"/>
        <v>79</v>
      </c>
      <c r="B844" s="1463" t="str">
        <f t="shared" si="98"/>
        <v xml:space="preserve">DIGITAL ULTRASONIC FLOW METER </v>
      </c>
      <c r="C844" s="1455">
        <f t="shared" si="98"/>
        <v>0</v>
      </c>
      <c r="D844" s="1384" t="str">
        <f t="shared" si="98"/>
        <v>-</v>
      </c>
      <c r="E844" s="1450">
        <f t="shared" si="98"/>
        <v>0</v>
      </c>
      <c r="F844" s="1451">
        <f t="shared" si="99"/>
        <v>1.6767799999999999E-2</v>
      </c>
      <c r="G844" s="1451">
        <f t="shared" si="100"/>
        <v>1.6767799999999999E-2</v>
      </c>
      <c r="H844" s="1451">
        <f t="shared" si="96"/>
        <v>0</v>
      </c>
      <c r="I844" s="1449">
        <v>0</v>
      </c>
      <c r="J844" s="1449">
        <v>0</v>
      </c>
      <c r="K844" s="1451"/>
      <c r="L844" s="1451"/>
      <c r="M844" s="1451">
        <f t="shared" si="95"/>
        <v>0</v>
      </c>
      <c r="N844" s="1451">
        <f t="shared" si="97"/>
        <v>0</v>
      </c>
    </row>
    <row r="845" spans="1:14" ht="15.5" outlineLevel="1" x14ac:dyDescent="0.25">
      <c r="A845" s="1457">
        <f t="shared" si="98"/>
        <v>80</v>
      </c>
      <c r="B845" s="1463" t="str">
        <f t="shared" si="98"/>
        <v>MEASURING &amp;DISPLAYING HANDHELD INST</v>
      </c>
      <c r="C845" s="1455">
        <f t="shared" si="98"/>
        <v>0</v>
      </c>
      <c r="D845" s="1384" t="str">
        <f t="shared" si="98"/>
        <v>-</v>
      </c>
      <c r="E845" s="1450">
        <f t="shared" si="98"/>
        <v>0</v>
      </c>
      <c r="F845" s="1451">
        <f t="shared" si="99"/>
        <v>8.5313999999999997E-3</v>
      </c>
      <c r="G845" s="1451">
        <f t="shared" si="100"/>
        <v>8.5313999999999997E-3</v>
      </c>
      <c r="H845" s="1451">
        <f t="shared" si="96"/>
        <v>0</v>
      </c>
      <c r="I845" s="1449">
        <v>0</v>
      </c>
      <c r="J845" s="1449">
        <v>0</v>
      </c>
      <c r="K845" s="1451"/>
      <c r="L845" s="1451"/>
      <c r="M845" s="1451">
        <f t="shared" si="95"/>
        <v>0</v>
      </c>
      <c r="N845" s="1451">
        <f t="shared" si="97"/>
        <v>0</v>
      </c>
    </row>
    <row r="846" spans="1:14" ht="29" outlineLevel="1" x14ac:dyDescent="0.25">
      <c r="A846" s="1457">
        <f t="shared" si="98"/>
        <v>81</v>
      </c>
      <c r="B846" s="1463" t="str">
        <f t="shared" si="98"/>
        <v>Approval for procuring Thickness measurment gauge,Portable flow meter and Vibration meter for GTPS, Uran</v>
      </c>
      <c r="C846" s="1455">
        <f t="shared" si="98"/>
        <v>0</v>
      </c>
      <c r="D846" s="1384" t="str">
        <f t="shared" si="98"/>
        <v>-</v>
      </c>
      <c r="E846" s="1450">
        <f t="shared" si="98"/>
        <v>0</v>
      </c>
      <c r="F846" s="1451">
        <f t="shared" si="99"/>
        <v>9.2399999999999999E-3</v>
      </c>
      <c r="G846" s="1451">
        <f t="shared" si="100"/>
        <v>9.2399999999999999E-3</v>
      </c>
      <c r="H846" s="1451">
        <f t="shared" si="96"/>
        <v>0</v>
      </c>
      <c r="I846" s="1449">
        <v>0</v>
      </c>
      <c r="J846" s="1449">
        <v>0</v>
      </c>
      <c r="K846" s="1451"/>
      <c r="L846" s="1451"/>
      <c r="M846" s="1451">
        <f t="shared" si="95"/>
        <v>0</v>
      </c>
      <c r="N846" s="1451">
        <f t="shared" si="97"/>
        <v>0</v>
      </c>
    </row>
    <row r="847" spans="1:14" ht="43.5" outlineLevel="1" x14ac:dyDescent="0.25">
      <c r="A847" s="1457">
        <f t="shared" si="98"/>
        <v>82</v>
      </c>
      <c r="B847" s="1463" t="str">
        <f t="shared" si="98"/>
        <v>Supply, installation and commissioning of 1.5 ton Window Air Conditioner and 1.5 Ton Split Air conditioners with inverter technology at GTPS Uran.</v>
      </c>
      <c r="C847" s="1455">
        <f t="shared" si="98"/>
        <v>0</v>
      </c>
      <c r="D847" s="1384" t="str">
        <f t="shared" si="98"/>
        <v>-</v>
      </c>
      <c r="E847" s="1450">
        <f t="shared" si="98"/>
        <v>0</v>
      </c>
      <c r="F847" s="1451">
        <f t="shared" si="99"/>
        <v>1.3585501000000002E-2</v>
      </c>
      <c r="G847" s="1451">
        <f t="shared" si="100"/>
        <v>1.3585501000000002E-2</v>
      </c>
      <c r="H847" s="1451">
        <f t="shared" si="96"/>
        <v>0</v>
      </c>
      <c r="I847" s="1449">
        <v>0</v>
      </c>
      <c r="J847" s="1449">
        <v>0</v>
      </c>
      <c r="K847" s="1451"/>
      <c r="L847" s="1451"/>
      <c r="M847" s="1451">
        <f t="shared" si="95"/>
        <v>0</v>
      </c>
      <c r="N847" s="1451">
        <f t="shared" si="97"/>
        <v>0</v>
      </c>
    </row>
    <row r="848" spans="1:14" ht="15.5" outlineLevel="1" x14ac:dyDescent="0.25">
      <c r="A848" s="1457">
        <f t="shared" si="98"/>
        <v>83</v>
      </c>
      <c r="B848" s="1463" t="str">
        <f t="shared" si="98"/>
        <v>Procurement of monitors at GTPS Uran</v>
      </c>
      <c r="C848" s="1455">
        <f t="shared" si="98"/>
        <v>0</v>
      </c>
      <c r="D848" s="1384" t="str">
        <f t="shared" si="98"/>
        <v>-</v>
      </c>
      <c r="E848" s="1450">
        <f t="shared" si="98"/>
        <v>0</v>
      </c>
      <c r="F848" s="1451">
        <f t="shared" si="99"/>
        <v>1.44E-2</v>
      </c>
      <c r="G848" s="1451">
        <f t="shared" si="100"/>
        <v>1.44E-2</v>
      </c>
      <c r="H848" s="1451">
        <f t="shared" si="96"/>
        <v>0</v>
      </c>
      <c r="I848" s="1449">
        <v>0</v>
      </c>
      <c r="J848" s="1449">
        <v>0</v>
      </c>
      <c r="K848" s="1451"/>
      <c r="L848" s="1451"/>
      <c r="M848" s="1451">
        <f t="shared" si="95"/>
        <v>0</v>
      </c>
      <c r="N848" s="1451">
        <f t="shared" si="97"/>
        <v>0</v>
      </c>
    </row>
    <row r="849" spans="1:14" ht="15.5" outlineLevel="1" x14ac:dyDescent="0.25">
      <c r="A849" s="1457">
        <f t="shared" si="98"/>
        <v>84</v>
      </c>
      <c r="B849" s="1463" t="str">
        <f t="shared" si="98"/>
        <v>Procurement of Desktop PC’s and Laptop at GTPS Uran</v>
      </c>
      <c r="C849" s="1455">
        <f t="shared" si="98"/>
        <v>0</v>
      </c>
      <c r="D849" s="1384" t="str">
        <f t="shared" si="98"/>
        <v>-</v>
      </c>
      <c r="E849" s="1450">
        <f t="shared" si="98"/>
        <v>0</v>
      </c>
      <c r="F849" s="1451">
        <f t="shared" si="99"/>
        <v>5.4989990000000001E-3</v>
      </c>
      <c r="G849" s="1451">
        <f t="shared" si="100"/>
        <v>5.4989990000000001E-3</v>
      </c>
      <c r="H849" s="1451">
        <f t="shared" si="96"/>
        <v>0</v>
      </c>
      <c r="I849" s="1449">
        <v>0</v>
      </c>
      <c r="J849" s="1449">
        <v>0</v>
      </c>
      <c r="K849" s="1451"/>
      <c r="L849" s="1451"/>
      <c r="M849" s="1451">
        <f t="shared" si="95"/>
        <v>0</v>
      </c>
      <c r="N849" s="1451">
        <f t="shared" si="97"/>
        <v>0</v>
      </c>
    </row>
    <row r="850" spans="1:14" ht="29" outlineLevel="1" x14ac:dyDescent="0.25">
      <c r="A850" s="1457">
        <f t="shared" si="98"/>
        <v>85</v>
      </c>
      <c r="B850" s="1463" t="str">
        <f t="shared" si="98"/>
        <v>SUPPLY &amp; INSTALLATION OF VC SETUP AND INTERACTIVE DISPLAY FOR GTPS URAN</v>
      </c>
      <c r="C850" s="1455">
        <f t="shared" si="98"/>
        <v>0</v>
      </c>
      <c r="D850" s="1384" t="str">
        <f t="shared" si="98"/>
        <v>-</v>
      </c>
      <c r="E850" s="1450">
        <f t="shared" si="98"/>
        <v>0</v>
      </c>
      <c r="F850" s="1451">
        <f t="shared" si="99"/>
        <v>3.0762600000000001E-2</v>
      </c>
      <c r="G850" s="1451">
        <f t="shared" si="100"/>
        <v>3.0762600000000001E-2</v>
      </c>
      <c r="H850" s="1451">
        <f t="shared" si="96"/>
        <v>0</v>
      </c>
      <c r="I850" s="1449">
        <v>0</v>
      </c>
      <c r="J850" s="1449">
        <v>0</v>
      </c>
      <c r="K850" s="1451"/>
      <c r="L850" s="1451"/>
      <c r="M850" s="1451">
        <f t="shared" si="95"/>
        <v>0</v>
      </c>
      <c r="N850" s="1451">
        <f t="shared" si="97"/>
        <v>0</v>
      </c>
    </row>
    <row r="851" spans="1:14" ht="29" outlineLevel="1" x14ac:dyDescent="0.25">
      <c r="A851" s="1457">
        <f t="shared" si="98"/>
        <v>86</v>
      </c>
      <c r="B851" s="1463" t="str">
        <f t="shared" si="98"/>
        <v>Supply, installation and commissioning of water purifiers and water purifier cum cooler at GTPS Uran.</v>
      </c>
      <c r="C851" s="1455">
        <f t="shared" si="98"/>
        <v>0</v>
      </c>
      <c r="D851" s="1384" t="str">
        <f t="shared" si="98"/>
        <v>-</v>
      </c>
      <c r="E851" s="1450">
        <f t="shared" si="98"/>
        <v>0</v>
      </c>
      <c r="F851" s="1451">
        <f t="shared" si="99"/>
        <v>2.850001E-3</v>
      </c>
      <c r="G851" s="1451">
        <f t="shared" si="100"/>
        <v>2.850001E-3</v>
      </c>
      <c r="H851" s="1451">
        <f t="shared" si="96"/>
        <v>0</v>
      </c>
      <c r="I851" s="1449">
        <v>0</v>
      </c>
      <c r="J851" s="1449">
        <v>0</v>
      </c>
      <c r="K851" s="1451"/>
      <c r="L851" s="1451"/>
      <c r="M851" s="1451">
        <f t="shared" si="95"/>
        <v>0</v>
      </c>
      <c r="N851" s="1451">
        <f t="shared" si="97"/>
        <v>0</v>
      </c>
    </row>
    <row r="852" spans="1:14" ht="29" outlineLevel="1" x14ac:dyDescent="0.25">
      <c r="A852" s="1457">
        <f t="shared" si="98"/>
        <v>87</v>
      </c>
      <c r="B852" s="1463" t="str">
        <f t="shared" si="98"/>
        <v>Urgent procurement and installation of UV Water Purifier cum cooler at GTPS, Uran on confirmatory  basis.</v>
      </c>
      <c r="C852" s="1455">
        <f t="shared" si="98"/>
        <v>0</v>
      </c>
      <c r="D852" s="1384" t="str">
        <f t="shared" si="98"/>
        <v>-</v>
      </c>
      <c r="E852" s="1450">
        <f t="shared" si="98"/>
        <v>0</v>
      </c>
      <c r="F852" s="1451">
        <f t="shared" si="99"/>
        <v>8.378E-3</v>
      </c>
      <c r="G852" s="1451">
        <f t="shared" si="100"/>
        <v>8.378E-3</v>
      </c>
      <c r="H852" s="1451">
        <f t="shared" si="96"/>
        <v>0</v>
      </c>
      <c r="I852" s="1449">
        <v>0</v>
      </c>
      <c r="J852" s="1449">
        <v>0</v>
      </c>
      <c r="K852" s="1451"/>
      <c r="L852" s="1451"/>
      <c r="M852" s="1451">
        <f t="shared" si="95"/>
        <v>0</v>
      </c>
      <c r="N852" s="1451">
        <f t="shared" si="97"/>
        <v>0</v>
      </c>
    </row>
    <row r="853" spans="1:14" ht="29" outlineLevel="1" x14ac:dyDescent="0.25">
      <c r="A853" s="1457">
        <f t="shared" si="98"/>
        <v>88</v>
      </c>
      <c r="B853" s="1463" t="str">
        <f t="shared" si="98"/>
        <v>Supply, installation and commissioning of RO+UV+UF Storage Type Water Purifiers at GTPS,Uran.</v>
      </c>
      <c r="C853" s="1455">
        <f t="shared" si="98"/>
        <v>0</v>
      </c>
      <c r="D853" s="1384" t="str">
        <f t="shared" si="98"/>
        <v>-</v>
      </c>
      <c r="E853" s="1450">
        <f t="shared" si="98"/>
        <v>0</v>
      </c>
      <c r="F853" s="1451">
        <f t="shared" si="99"/>
        <v>1.2951199E-2</v>
      </c>
      <c r="G853" s="1451">
        <f t="shared" si="100"/>
        <v>1.2951199E-2</v>
      </c>
      <c r="H853" s="1451">
        <f t="shared" si="96"/>
        <v>0</v>
      </c>
      <c r="I853" s="1449">
        <v>0</v>
      </c>
      <c r="J853" s="1449">
        <v>0</v>
      </c>
      <c r="K853" s="1451"/>
      <c r="L853" s="1451"/>
      <c r="M853" s="1451">
        <f t="shared" si="95"/>
        <v>0</v>
      </c>
      <c r="N853" s="1451">
        <f t="shared" si="97"/>
        <v>0</v>
      </c>
    </row>
    <row r="854" spans="1:14" ht="29" outlineLevel="1" x14ac:dyDescent="0.25">
      <c r="A854" s="1457">
        <f t="shared" ref="A854:E862" si="101">A568</f>
        <v>89</v>
      </c>
      <c r="B854" s="1463" t="str">
        <f t="shared" si="101"/>
        <v>Procurement of Hot air oven for general laboratory at Water Treatment Plant, GTPS,Uran</v>
      </c>
      <c r="C854" s="1455">
        <f t="shared" si="101"/>
        <v>0</v>
      </c>
      <c r="D854" s="1384" t="str">
        <f t="shared" si="101"/>
        <v>-</v>
      </c>
      <c r="E854" s="1450">
        <f t="shared" si="101"/>
        <v>0</v>
      </c>
      <c r="F854" s="1451">
        <f t="shared" si="99"/>
        <v>1.475E-3</v>
      </c>
      <c r="G854" s="1451">
        <f t="shared" si="100"/>
        <v>1.475E-3</v>
      </c>
      <c r="H854" s="1451">
        <f t="shared" si="96"/>
        <v>0</v>
      </c>
      <c r="I854" s="1449">
        <v>0</v>
      </c>
      <c r="J854" s="1449">
        <v>0</v>
      </c>
      <c r="K854" s="1451"/>
      <c r="L854" s="1451"/>
      <c r="M854" s="1451">
        <f t="shared" si="95"/>
        <v>0</v>
      </c>
      <c r="N854" s="1451">
        <f t="shared" si="97"/>
        <v>0</v>
      </c>
    </row>
    <row r="855" spans="1:14" ht="29" outlineLevel="1" x14ac:dyDescent="0.25">
      <c r="A855" s="1457">
        <f t="shared" si="101"/>
        <v>90</v>
      </c>
      <c r="B855" s="1463" t="str">
        <f t="shared" si="101"/>
        <v>Supply of Plastic Chair and Dinning table at Guest House &amp; new dormitory of GTPS Uran.</v>
      </c>
      <c r="C855" s="1455">
        <f t="shared" si="101"/>
        <v>0</v>
      </c>
      <c r="D855" s="1384" t="str">
        <f t="shared" si="101"/>
        <v>-</v>
      </c>
      <c r="E855" s="1450">
        <f t="shared" si="101"/>
        <v>0</v>
      </c>
      <c r="F855" s="1451">
        <f t="shared" si="99"/>
        <v>6.1545000000000002E-3</v>
      </c>
      <c r="G855" s="1451">
        <f t="shared" si="100"/>
        <v>6.1545000000000002E-3</v>
      </c>
      <c r="H855" s="1451">
        <f t="shared" si="96"/>
        <v>0</v>
      </c>
      <c r="I855" s="1449">
        <v>0</v>
      </c>
      <c r="J855" s="1449">
        <v>0</v>
      </c>
      <c r="K855" s="1451"/>
      <c r="L855" s="1451"/>
      <c r="M855" s="1451">
        <f t="shared" si="95"/>
        <v>0</v>
      </c>
      <c r="N855" s="1451">
        <f t="shared" si="97"/>
        <v>0</v>
      </c>
    </row>
    <row r="856" spans="1:14" ht="15.5" outlineLevel="1" x14ac:dyDescent="0.25">
      <c r="A856" s="1457">
        <f t="shared" si="101"/>
        <v>91</v>
      </c>
      <c r="B856" s="1463" t="str">
        <f t="shared" si="101"/>
        <v>Procurement of Desktop PC’s and Laptop at GTPS Uran</v>
      </c>
      <c r="C856" s="1455">
        <f t="shared" si="101"/>
        <v>0</v>
      </c>
      <c r="D856" s="1384" t="str">
        <f t="shared" si="101"/>
        <v>-</v>
      </c>
      <c r="E856" s="1450">
        <f t="shared" si="101"/>
        <v>0</v>
      </c>
      <c r="F856" s="1451">
        <f t="shared" si="99"/>
        <v>8.7999990000000011E-3</v>
      </c>
      <c r="G856" s="1451">
        <f t="shared" si="100"/>
        <v>8.7999990000000011E-3</v>
      </c>
      <c r="H856" s="1451">
        <f t="shared" si="96"/>
        <v>0</v>
      </c>
      <c r="I856" s="1449">
        <v>0</v>
      </c>
      <c r="J856" s="1449">
        <v>0</v>
      </c>
      <c r="K856" s="1451"/>
      <c r="L856" s="1451"/>
      <c r="M856" s="1451">
        <f t="shared" si="95"/>
        <v>0</v>
      </c>
      <c r="N856" s="1451">
        <f t="shared" si="97"/>
        <v>0</v>
      </c>
    </row>
    <row r="857" spans="1:14" ht="15.5" outlineLevel="1" x14ac:dyDescent="0.25">
      <c r="A857" s="1457">
        <f t="shared" si="101"/>
        <v>92</v>
      </c>
      <c r="B857" s="1463" t="str">
        <f t="shared" si="101"/>
        <v>COLOR LASER JET PRINTERADMIN BUILDING</v>
      </c>
      <c r="C857" s="1455">
        <f t="shared" si="101"/>
        <v>0</v>
      </c>
      <c r="D857" s="1384" t="str">
        <f t="shared" si="101"/>
        <v>-</v>
      </c>
      <c r="E857" s="1450">
        <f t="shared" si="101"/>
        <v>0</v>
      </c>
      <c r="F857" s="1451">
        <f t="shared" si="99"/>
        <v>6.3790000000000001E-3</v>
      </c>
      <c r="G857" s="1451">
        <f t="shared" si="100"/>
        <v>6.3790000000000001E-3</v>
      </c>
      <c r="H857" s="1451">
        <f t="shared" si="96"/>
        <v>0</v>
      </c>
      <c r="I857" s="1449">
        <v>0</v>
      </c>
      <c r="J857" s="1449">
        <v>0</v>
      </c>
      <c r="K857" s="1451"/>
      <c r="L857" s="1451"/>
      <c r="M857" s="1451">
        <f t="shared" si="95"/>
        <v>0</v>
      </c>
      <c r="N857" s="1451">
        <f t="shared" si="97"/>
        <v>0</v>
      </c>
    </row>
    <row r="858" spans="1:14" ht="15.5" outlineLevel="1" x14ac:dyDescent="0.25">
      <c r="A858" s="1457">
        <f t="shared" si="101"/>
        <v>93</v>
      </c>
      <c r="B858" s="1463" t="str">
        <f t="shared" si="101"/>
        <v>DEEP FREEZER CAP 205 LITERSGuest House</v>
      </c>
      <c r="C858" s="1455">
        <f t="shared" si="101"/>
        <v>0</v>
      </c>
      <c r="D858" s="1384" t="str">
        <f t="shared" si="101"/>
        <v>-</v>
      </c>
      <c r="E858" s="1450">
        <f t="shared" si="101"/>
        <v>0</v>
      </c>
      <c r="F858" s="1451">
        <f t="shared" si="99"/>
        <v>4.248E-3</v>
      </c>
      <c r="G858" s="1451">
        <f t="shared" si="100"/>
        <v>4.248E-3</v>
      </c>
      <c r="H858" s="1451">
        <f t="shared" si="96"/>
        <v>0</v>
      </c>
      <c r="I858" s="1449">
        <v>0</v>
      </c>
      <c r="J858" s="1449">
        <v>0</v>
      </c>
      <c r="K858" s="1451"/>
      <c r="L858" s="1451"/>
      <c r="M858" s="1451">
        <f t="shared" si="95"/>
        <v>0</v>
      </c>
      <c r="N858" s="1451">
        <f t="shared" si="97"/>
        <v>0</v>
      </c>
    </row>
    <row r="859" spans="1:14" ht="15.5" outlineLevel="1" x14ac:dyDescent="0.25">
      <c r="A859" s="1457">
        <f t="shared" si="101"/>
        <v>94</v>
      </c>
      <c r="B859" s="1463" t="str">
        <f t="shared" si="101"/>
        <v>CCTV, DVR , CCTV CableGuest HO&amp;Club HO</v>
      </c>
      <c r="C859" s="1455">
        <f t="shared" si="101"/>
        <v>0</v>
      </c>
      <c r="D859" s="1384" t="str">
        <f t="shared" si="101"/>
        <v>-</v>
      </c>
      <c r="E859" s="1450">
        <f t="shared" si="101"/>
        <v>0</v>
      </c>
      <c r="F859" s="1451">
        <f t="shared" si="99"/>
        <v>1.1741E-2</v>
      </c>
      <c r="G859" s="1451">
        <f t="shared" si="100"/>
        <v>1.1741E-2</v>
      </c>
      <c r="H859" s="1451">
        <f t="shared" si="96"/>
        <v>0</v>
      </c>
      <c r="I859" s="1449">
        <v>0</v>
      </c>
      <c r="J859" s="1449">
        <v>0</v>
      </c>
      <c r="K859" s="1451"/>
      <c r="L859" s="1451"/>
      <c r="M859" s="1451">
        <f t="shared" si="95"/>
        <v>0</v>
      </c>
      <c r="N859" s="1451">
        <f t="shared" si="97"/>
        <v>0</v>
      </c>
    </row>
    <row r="860" spans="1:14" ht="43.5" outlineLevel="1" x14ac:dyDescent="0.25">
      <c r="A860" s="1457">
        <f t="shared" si="101"/>
        <v>95</v>
      </c>
      <c r="B860" s="1463" t="str">
        <f t="shared" si="101"/>
        <v>Supply installation, commissioning and testing of 220 V, 800 Ah Ni-Cadmium/ 220 V, 965 Ah Plante Type battery sets for Stage III WHRP 120 MW A0 &amp; B0 Units at Gas Turbine Power Station, Uran.</v>
      </c>
      <c r="C860" s="1455">
        <f t="shared" si="101"/>
        <v>0</v>
      </c>
      <c r="D860" s="1384" t="str">
        <f t="shared" si="101"/>
        <v>-</v>
      </c>
      <c r="E860" s="1450">
        <f t="shared" si="101"/>
        <v>0</v>
      </c>
      <c r="F860" s="1451">
        <f t="shared" si="99"/>
        <v>0</v>
      </c>
      <c r="G860" s="1451">
        <f t="shared" si="100"/>
        <v>0</v>
      </c>
      <c r="H860" s="1451">
        <f t="shared" si="96"/>
        <v>0</v>
      </c>
      <c r="I860" s="1449">
        <v>0</v>
      </c>
      <c r="J860" s="1449">
        <v>0</v>
      </c>
      <c r="K860" s="1451"/>
      <c r="L860" s="1451"/>
      <c r="M860" s="1451">
        <f t="shared" si="95"/>
        <v>0</v>
      </c>
      <c r="N860" s="1451">
        <f t="shared" si="97"/>
        <v>0</v>
      </c>
    </row>
    <row r="861" spans="1:14" ht="29" outlineLevel="1" x14ac:dyDescent="0.25">
      <c r="A861" s="1457">
        <f t="shared" si="101"/>
        <v>96</v>
      </c>
      <c r="B861" s="1463" t="str">
        <f t="shared" si="101"/>
        <v>Supply, installation and commissioning of Actuators for HP bypass, LP bypass and HP bypass injection spray control valve at GTPS, Uran.</v>
      </c>
      <c r="C861" s="1455">
        <f t="shared" si="101"/>
        <v>0</v>
      </c>
      <c r="D861" s="1384" t="str">
        <f t="shared" si="101"/>
        <v>-</v>
      </c>
      <c r="E861" s="1450">
        <f t="shared" si="101"/>
        <v>0</v>
      </c>
      <c r="F861" s="1451">
        <f t="shared" si="99"/>
        <v>0</v>
      </c>
      <c r="G861" s="1451">
        <f t="shared" si="100"/>
        <v>0</v>
      </c>
      <c r="H861" s="1451">
        <f t="shared" si="96"/>
        <v>0</v>
      </c>
      <c r="I861" s="1449">
        <v>0</v>
      </c>
      <c r="J861" s="1449">
        <v>0</v>
      </c>
      <c r="K861" s="1451"/>
      <c r="L861" s="1451"/>
      <c r="M861" s="1451">
        <f t="shared" si="95"/>
        <v>0</v>
      </c>
      <c r="N861" s="1451">
        <f t="shared" si="97"/>
        <v>0</v>
      </c>
    </row>
    <row r="862" spans="1:14" ht="43.5" outlineLevel="1" x14ac:dyDescent="0.25">
      <c r="A862" s="1457">
        <f t="shared" si="101"/>
        <v>97</v>
      </c>
      <c r="B862" s="1463" t="str">
        <f t="shared" si="101"/>
        <v>Procurement of rotating blades of 29th, 30th and 31st stage (along with installation materials) for 120MW KWU Steam Turbine B-0 at GTPS, Uran</v>
      </c>
      <c r="C862" s="1455">
        <f t="shared" si="101"/>
        <v>0</v>
      </c>
      <c r="D862" s="1384" t="str">
        <f t="shared" si="101"/>
        <v>-</v>
      </c>
      <c r="E862" s="1450">
        <f t="shared" si="101"/>
        <v>0</v>
      </c>
      <c r="F862" s="1451">
        <f t="shared" si="99"/>
        <v>0</v>
      </c>
      <c r="G862" s="1451">
        <f t="shared" si="100"/>
        <v>0</v>
      </c>
      <c r="H862" s="1451">
        <f t="shared" si="96"/>
        <v>0</v>
      </c>
      <c r="I862" s="1449">
        <v>0</v>
      </c>
      <c r="J862" s="1449">
        <v>0</v>
      </c>
      <c r="K862" s="1451"/>
      <c r="L862" s="1451"/>
      <c r="M862" s="1451">
        <f t="shared" si="95"/>
        <v>0</v>
      </c>
      <c r="N862" s="1451">
        <f t="shared" si="97"/>
        <v>0</v>
      </c>
    </row>
    <row r="863" spans="1:14" ht="15.5" x14ac:dyDescent="0.25">
      <c r="A863" s="1370"/>
      <c r="B863" s="1387" t="str">
        <f>B577</f>
        <v>Total</v>
      </c>
      <c r="C863" s="1369"/>
      <c r="D863" s="1373"/>
      <c r="E863" s="1464"/>
      <c r="F863" s="1464">
        <f>SUM(F582:F862)</f>
        <v>95.666011782999973</v>
      </c>
      <c r="G863" s="1464">
        <f t="shared" ref="G863:N863" si="102">SUM(G582:G862)</f>
        <v>87.146011782999977</v>
      </c>
      <c r="H863" s="1464">
        <f t="shared" si="102"/>
        <v>8.52</v>
      </c>
      <c r="I863" s="1464">
        <f t="shared" si="102"/>
        <v>27.43914253306</v>
      </c>
      <c r="J863" s="1464">
        <f t="shared" si="102"/>
        <v>92.404600033059992</v>
      </c>
      <c r="K863" s="1464">
        <f t="shared" si="102"/>
        <v>0</v>
      </c>
      <c r="L863" s="1464">
        <f t="shared" si="102"/>
        <v>0</v>
      </c>
      <c r="M863" s="1464">
        <f t="shared" si="102"/>
        <v>92.404600033059992</v>
      </c>
      <c r="N863" s="1464">
        <f t="shared" si="102"/>
        <v>-56.445457500000003</v>
      </c>
    </row>
    <row r="864" spans="1:14" x14ac:dyDescent="0.25">
      <c r="A864" s="158"/>
      <c r="B864" s="1388"/>
      <c r="C864" s="1434"/>
      <c r="D864" s="1386"/>
      <c r="E864" s="308"/>
      <c r="F864" s="308"/>
      <c r="G864" s="308"/>
      <c r="H864" s="308"/>
      <c r="I864" s="308"/>
      <c r="J864" s="308"/>
      <c r="K864" s="308"/>
      <c r="L864" s="308"/>
      <c r="M864" s="308"/>
      <c r="N864" s="308"/>
    </row>
    <row r="865" spans="1:16" ht="14.5" x14ac:dyDescent="0.25">
      <c r="A865" s="1377"/>
      <c r="B865" s="1378" t="s">
        <v>959</v>
      </c>
      <c r="C865" s="1379"/>
      <c r="D865" s="1380"/>
      <c r="E865" s="1444"/>
      <c r="F865" s="1444"/>
      <c r="G865" s="1444"/>
      <c r="H865" s="1444"/>
      <c r="I865" s="1444"/>
      <c r="J865" s="1444"/>
      <c r="K865" s="1444"/>
      <c r="L865" s="1444"/>
      <c r="M865" s="1444"/>
      <c r="N865" s="1444"/>
    </row>
    <row r="866" spans="1:16" ht="15.5" outlineLevel="1" x14ac:dyDescent="0.25">
      <c r="A866" s="1318"/>
      <c r="B866" s="1319" t="str">
        <f t="shared" ref="B866:B867" si="103">B580</f>
        <v>a) DPR Schemes</v>
      </c>
      <c r="C866" s="1379"/>
      <c r="D866" s="1380"/>
      <c r="E866" s="1444"/>
      <c r="F866" s="1444"/>
      <c r="G866" s="1444"/>
      <c r="H866" s="1444"/>
      <c r="I866" s="1444"/>
      <c r="J866" s="1444"/>
      <c r="K866" s="1444"/>
      <c r="L866" s="1444"/>
      <c r="M866" s="1444"/>
      <c r="N866" s="1444"/>
    </row>
    <row r="867" spans="1:16" ht="15.5" outlineLevel="1" x14ac:dyDescent="0.25">
      <c r="A867" s="1318"/>
      <c r="B867" s="1326" t="str">
        <f t="shared" si="103"/>
        <v>(i) Submitted to MERC</v>
      </c>
      <c r="C867" s="1381"/>
      <c r="D867" s="1382"/>
      <c r="E867" s="1444"/>
      <c r="F867" s="1444"/>
      <c r="G867" s="1444"/>
      <c r="H867" s="1444"/>
      <c r="I867" s="1444"/>
      <c r="J867" s="1444"/>
      <c r="K867" s="1444"/>
      <c r="L867" s="1444"/>
      <c r="M867" s="1444"/>
      <c r="N867" s="1444"/>
    </row>
    <row r="868" spans="1:16" ht="31" outlineLevel="1" x14ac:dyDescent="0.25">
      <c r="A868" s="1445">
        <f t="shared" ref="A868:E883" si="104">A582</f>
        <v>1</v>
      </c>
      <c r="B868" s="1446" t="str">
        <f t="shared" si="104"/>
        <v>Up gradation of Gas Turbine Automation system, SFC and Excitation system</v>
      </c>
      <c r="C868" s="1447" t="str">
        <f t="shared" si="104"/>
        <v>MERC/CAPEX/20122013/02285</v>
      </c>
      <c r="D868" s="1448">
        <f t="shared" si="104"/>
        <v>41283</v>
      </c>
      <c r="E868" s="1449">
        <f t="shared" si="104"/>
        <v>23.310000000000002</v>
      </c>
      <c r="F868" s="1449">
        <f t="shared" ref="F868:F931" si="105">F582+I582</f>
        <v>0</v>
      </c>
      <c r="G868" s="1449">
        <f t="shared" ref="G868:G931" si="106">G582+M582</f>
        <v>0</v>
      </c>
      <c r="H868" s="1449">
        <f>F868-G868</f>
        <v>0</v>
      </c>
      <c r="I868" s="1449">
        <v>0</v>
      </c>
      <c r="J868" s="1449">
        <v>0</v>
      </c>
      <c r="K868" s="1449"/>
      <c r="L868" s="1449"/>
      <c r="M868" s="1449">
        <f>SUM(J868:L868)</f>
        <v>0</v>
      </c>
      <c r="N868" s="1449">
        <f>H868+I868-M868</f>
        <v>0</v>
      </c>
      <c r="O868" s="1452">
        <f t="shared" ref="O868:O896" si="107">MAX(0,IF(M868=0,0,IF(G868+M868&lt;E868,M868,E868-G868)))</f>
        <v>0</v>
      </c>
      <c r="P868" s="1383">
        <f t="shared" ref="P868:P896" si="108">M868-O868</f>
        <v>0</v>
      </c>
    </row>
    <row r="869" spans="1:16" ht="31" outlineLevel="1" x14ac:dyDescent="0.35">
      <c r="A869" s="1453">
        <f t="shared" si="104"/>
        <v>1.1000000000000001</v>
      </c>
      <c r="B869" s="1454" t="str">
        <f t="shared" si="104"/>
        <v>Up-gradation of GT Automation System (Automation System PPA T3000) for Unit - 8 Stage-II</v>
      </c>
      <c r="C869" s="1455" t="str">
        <f t="shared" si="104"/>
        <v>MERC/CAPEX/20122013/02285</v>
      </c>
      <c r="D869" s="1384">
        <f t="shared" si="104"/>
        <v>41283</v>
      </c>
      <c r="E869" s="1450">
        <f t="shared" si="104"/>
        <v>12.4</v>
      </c>
      <c r="F869" s="1451">
        <f t="shared" si="105"/>
        <v>11.25</v>
      </c>
      <c r="G869" s="1451">
        <f t="shared" si="106"/>
        <v>11.25</v>
      </c>
      <c r="H869" s="1451">
        <f t="shared" ref="H869:H1052" si="109">F869-G869</f>
        <v>0</v>
      </c>
      <c r="I869" s="1449">
        <v>0</v>
      </c>
      <c r="J869" s="1449">
        <v>0</v>
      </c>
      <c r="K869" s="1451"/>
      <c r="L869" s="1451"/>
      <c r="M869" s="1451">
        <f t="shared" ref="M869:M896" si="110">SUM(J869:L869)</f>
        <v>0</v>
      </c>
      <c r="N869" s="1451">
        <f t="shared" ref="N869:N1052" si="111">H869+I869-M869</f>
        <v>0</v>
      </c>
      <c r="O869" s="1452">
        <f t="shared" si="107"/>
        <v>0</v>
      </c>
      <c r="P869" s="1383">
        <f t="shared" si="108"/>
        <v>0</v>
      </c>
    </row>
    <row r="870" spans="1:16" ht="31" outlineLevel="1" x14ac:dyDescent="0.35">
      <c r="A870" s="1453">
        <f t="shared" si="104"/>
        <v>1.2</v>
      </c>
      <c r="B870" s="1454" t="str">
        <f t="shared" si="104"/>
        <v>Up-Gradation of Starting Frequency Converter &amp; Static Excitation Equipment for GT-7 &amp; GT-8 of Stage-II</v>
      </c>
      <c r="C870" s="1455" t="str">
        <f t="shared" si="104"/>
        <v>MERC/CAPEX/20122013/02285</v>
      </c>
      <c r="D870" s="1384">
        <f t="shared" si="104"/>
        <v>41283</v>
      </c>
      <c r="E870" s="1450">
        <f t="shared" si="104"/>
        <v>10.91</v>
      </c>
      <c r="F870" s="1451">
        <f t="shared" si="105"/>
        <v>9.8699999999999992</v>
      </c>
      <c r="G870" s="1451">
        <f t="shared" si="106"/>
        <v>9.8699999999999992</v>
      </c>
      <c r="H870" s="1451">
        <f t="shared" si="109"/>
        <v>0</v>
      </c>
      <c r="I870" s="1449">
        <v>0</v>
      </c>
      <c r="J870" s="1449">
        <v>0</v>
      </c>
      <c r="K870" s="1451"/>
      <c r="L870" s="1451"/>
      <c r="M870" s="1451">
        <f t="shared" si="110"/>
        <v>0</v>
      </c>
      <c r="N870" s="1451">
        <f t="shared" si="111"/>
        <v>0</v>
      </c>
      <c r="O870" s="1452">
        <f t="shared" si="107"/>
        <v>0</v>
      </c>
      <c r="P870" s="1383">
        <f t="shared" si="108"/>
        <v>0</v>
      </c>
    </row>
    <row r="871" spans="1:16" ht="31" outlineLevel="1" x14ac:dyDescent="0.25">
      <c r="A871" s="1445">
        <f t="shared" si="104"/>
        <v>2</v>
      </c>
      <c r="B871" s="1446" t="str">
        <f t="shared" si="104"/>
        <v>Procurement of Turbine 1st &amp; 2nd stage blades for Gas Turbine U#6</v>
      </c>
      <c r="C871" s="1447" t="str">
        <f t="shared" si="104"/>
        <v>MERC/TECH 1/CAPEX/20142015/00087</v>
      </c>
      <c r="D871" s="1448">
        <f t="shared" si="104"/>
        <v>41739</v>
      </c>
      <c r="E871" s="1449">
        <f t="shared" si="104"/>
        <v>17.21</v>
      </c>
      <c r="F871" s="1449">
        <f t="shared" si="105"/>
        <v>0</v>
      </c>
      <c r="G871" s="1449">
        <f t="shared" si="106"/>
        <v>0</v>
      </c>
      <c r="H871" s="1449">
        <f t="shared" si="109"/>
        <v>0</v>
      </c>
      <c r="I871" s="1449">
        <v>0</v>
      </c>
      <c r="J871" s="1449">
        <v>0</v>
      </c>
      <c r="K871" s="1449"/>
      <c r="L871" s="1449"/>
      <c r="M871" s="1449">
        <f t="shared" si="110"/>
        <v>0</v>
      </c>
      <c r="N871" s="1449">
        <f t="shared" si="111"/>
        <v>0</v>
      </c>
      <c r="O871" s="1452">
        <f t="shared" si="107"/>
        <v>0</v>
      </c>
      <c r="P871" s="1383">
        <f t="shared" si="108"/>
        <v>0</v>
      </c>
    </row>
    <row r="872" spans="1:16" ht="31" outlineLevel="1" x14ac:dyDescent="0.35">
      <c r="A872" s="1453">
        <f t="shared" si="104"/>
        <v>2.1</v>
      </c>
      <c r="B872" s="1454" t="str">
        <f t="shared" si="104"/>
        <v>Procurement of Turbine 1st &amp; 2nd stage blades for Gas Turbine U#6</v>
      </c>
      <c r="C872" s="1455" t="str">
        <f t="shared" si="104"/>
        <v>MERC/TECH 1/CAPEX/20142015/00087</v>
      </c>
      <c r="D872" s="1384">
        <f t="shared" si="104"/>
        <v>41739</v>
      </c>
      <c r="E872" s="1450">
        <f t="shared" si="104"/>
        <v>17.21</v>
      </c>
      <c r="F872" s="1451">
        <f t="shared" si="105"/>
        <v>17.552469592000001</v>
      </c>
      <c r="G872" s="1451">
        <f t="shared" si="106"/>
        <v>17.552469592000001</v>
      </c>
      <c r="H872" s="1451">
        <f t="shared" si="109"/>
        <v>0</v>
      </c>
      <c r="I872" s="1449">
        <v>0</v>
      </c>
      <c r="J872" s="1449">
        <v>0</v>
      </c>
      <c r="K872" s="1451"/>
      <c r="L872" s="1451"/>
      <c r="M872" s="1451">
        <f t="shared" si="110"/>
        <v>0</v>
      </c>
      <c r="N872" s="1451">
        <f t="shared" si="111"/>
        <v>0</v>
      </c>
      <c r="O872" s="1452">
        <f t="shared" si="107"/>
        <v>0</v>
      </c>
      <c r="P872" s="1383">
        <f t="shared" si="108"/>
        <v>0</v>
      </c>
    </row>
    <row r="873" spans="1:16" ht="15.5" outlineLevel="1" x14ac:dyDescent="0.25">
      <c r="A873" s="1447">
        <f t="shared" si="104"/>
        <v>3</v>
      </c>
      <c r="B873" s="1456" t="str">
        <f t="shared" si="104"/>
        <v>A0/B0 WHRP Unit Automation at GTPS Uran</v>
      </c>
      <c r="C873" s="1447" t="str">
        <f t="shared" si="104"/>
        <v>MERC/CAPEX/20172018/4321</v>
      </c>
      <c r="D873" s="1448">
        <f t="shared" si="104"/>
        <v>43019</v>
      </c>
      <c r="E873" s="1449">
        <f t="shared" si="104"/>
        <v>24.6</v>
      </c>
      <c r="F873" s="1449">
        <f t="shared" si="105"/>
        <v>0</v>
      </c>
      <c r="G873" s="1449">
        <f t="shared" si="106"/>
        <v>0</v>
      </c>
      <c r="H873" s="1449">
        <f t="shared" si="109"/>
        <v>0</v>
      </c>
      <c r="I873" s="1449">
        <v>0</v>
      </c>
      <c r="J873" s="1449">
        <v>0</v>
      </c>
      <c r="K873" s="1449"/>
      <c r="L873" s="1449"/>
      <c r="M873" s="1449">
        <f t="shared" si="110"/>
        <v>0</v>
      </c>
      <c r="N873" s="1449">
        <f t="shared" si="111"/>
        <v>0</v>
      </c>
      <c r="O873" s="1452">
        <f t="shared" si="107"/>
        <v>0</v>
      </c>
      <c r="P873" s="1383">
        <f t="shared" si="108"/>
        <v>0</v>
      </c>
    </row>
    <row r="874" spans="1:16" ht="62" outlineLevel="1" x14ac:dyDescent="0.25">
      <c r="A874" s="1457">
        <f t="shared" si="104"/>
        <v>3.1</v>
      </c>
      <c r="B874" s="1458" t="str">
        <f t="shared" si="104"/>
        <v>Supply of Siemens automation system and operation, monitoring and information system (SPPA-T3000 DCS) along with all necessary accessories for up-gradation and 10% mandatory spares.</v>
      </c>
      <c r="C874" s="1455" t="str">
        <f t="shared" si="104"/>
        <v>MERC/CAPEX/20172018/4321</v>
      </c>
      <c r="D874" s="1384">
        <f t="shared" si="104"/>
        <v>43019</v>
      </c>
      <c r="E874" s="1450">
        <f t="shared" si="104"/>
        <v>20.39</v>
      </c>
      <c r="F874" s="1451">
        <f t="shared" si="105"/>
        <v>17.043667899999999</v>
      </c>
      <c r="G874" s="1451">
        <f t="shared" si="106"/>
        <v>8.5236678999999995</v>
      </c>
      <c r="H874" s="1451">
        <f t="shared" si="109"/>
        <v>8.52</v>
      </c>
      <c r="I874" s="1449">
        <v>0</v>
      </c>
      <c r="J874" s="1449">
        <v>0</v>
      </c>
      <c r="K874" s="1451"/>
      <c r="L874" s="1451"/>
      <c r="M874" s="1451">
        <f t="shared" si="110"/>
        <v>0</v>
      </c>
      <c r="N874" s="1451">
        <f t="shared" si="111"/>
        <v>8.52</v>
      </c>
      <c r="O874" s="1452">
        <f t="shared" si="107"/>
        <v>0</v>
      </c>
      <c r="P874" s="1383">
        <f t="shared" si="108"/>
        <v>0</v>
      </c>
    </row>
    <row r="875" spans="1:16" ht="31" outlineLevel="1" x14ac:dyDescent="0.25">
      <c r="A875" s="1457">
        <f t="shared" si="104"/>
        <v>3.2</v>
      </c>
      <c r="B875" s="1458" t="str">
        <f t="shared" si="104"/>
        <v xml:space="preserve">Service price for design, engineering, testing, erection, supervision, commissioning and training.   </v>
      </c>
      <c r="C875" s="1455" t="str">
        <f t="shared" si="104"/>
        <v>MERC/CAPEX/20172018/4321</v>
      </c>
      <c r="D875" s="1384">
        <f t="shared" si="104"/>
        <v>43019</v>
      </c>
      <c r="E875" s="1450">
        <f t="shared" si="104"/>
        <v>3.57</v>
      </c>
      <c r="F875" s="1451">
        <f t="shared" si="105"/>
        <v>0.75469280000000005</v>
      </c>
      <c r="G875" s="1451">
        <f t="shared" si="106"/>
        <v>0.75469280000000005</v>
      </c>
      <c r="H875" s="1451">
        <f t="shared" si="109"/>
        <v>0</v>
      </c>
      <c r="I875" s="1449">
        <v>0</v>
      </c>
      <c r="J875" s="1449">
        <v>0</v>
      </c>
      <c r="K875" s="1451"/>
      <c r="L875" s="1451"/>
      <c r="M875" s="1451">
        <f t="shared" si="110"/>
        <v>0</v>
      </c>
      <c r="N875" s="1451">
        <f t="shared" si="111"/>
        <v>0</v>
      </c>
      <c r="O875" s="1452">
        <f t="shared" si="107"/>
        <v>0</v>
      </c>
      <c r="P875" s="1383">
        <f t="shared" si="108"/>
        <v>0</v>
      </c>
    </row>
    <row r="876" spans="1:16" ht="15.5" outlineLevel="1" x14ac:dyDescent="0.25">
      <c r="A876" s="1457">
        <f t="shared" si="104"/>
        <v>0</v>
      </c>
      <c r="B876" s="1458" t="str">
        <f t="shared" si="104"/>
        <v>IDC</v>
      </c>
      <c r="C876" s="1455" t="str">
        <f t="shared" si="104"/>
        <v>MERC/CAPEX/20172018/4321</v>
      </c>
      <c r="D876" s="1384">
        <f t="shared" si="104"/>
        <v>43019</v>
      </c>
      <c r="E876" s="1450">
        <f t="shared" si="104"/>
        <v>0.64</v>
      </c>
      <c r="F876" s="1451">
        <f t="shared" si="105"/>
        <v>1.1986755680000001</v>
      </c>
      <c r="G876" s="1451">
        <f t="shared" si="106"/>
        <v>1.1986755680000001</v>
      </c>
      <c r="H876" s="1451">
        <f t="shared" si="109"/>
        <v>0</v>
      </c>
      <c r="I876" s="1449">
        <v>0</v>
      </c>
      <c r="J876" s="1449">
        <v>0</v>
      </c>
      <c r="K876" s="1451"/>
      <c r="L876" s="1451"/>
      <c r="M876" s="1451">
        <f t="shared" si="110"/>
        <v>0</v>
      </c>
      <c r="N876" s="1451">
        <f t="shared" si="111"/>
        <v>0</v>
      </c>
      <c r="O876" s="1452">
        <f t="shared" si="107"/>
        <v>0</v>
      </c>
      <c r="P876" s="1383">
        <f t="shared" si="108"/>
        <v>0</v>
      </c>
    </row>
    <row r="877" spans="1:16" ht="31" outlineLevel="1" x14ac:dyDescent="0.25">
      <c r="A877" s="1447">
        <f t="shared" si="104"/>
        <v>4</v>
      </c>
      <c r="B877" s="1456" t="str">
        <f t="shared" si="104"/>
        <v>Renovation of Gas Turbine Air Intake System (Filter house for two units) at GTPS Uran</v>
      </c>
      <c r="C877" s="1447" t="str">
        <f t="shared" si="104"/>
        <v>MERC/CAPEX/20172018/4645</v>
      </c>
      <c r="D877" s="1448">
        <f t="shared" si="104"/>
        <v>43049</v>
      </c>
      <c r="E877" s="1449">
        <f t="shared" si="104"/>
        <v>17</v>
      </c>
      <c r="F877" s="1449">
        <f t="shared" si="105"/>
        <v>0</v>
      </c>
      <c r="G877" s="1449">
        <f t="shared" si="106"/>
        <v>0</v>
      </c>
      <c r="H877" s="1449">
        <f t="shared" si="109"/>
        <v>0</v>
      </c>
      <c r="I877" s="1449">
        <v>0</v>
      </c>
      <c r="J877" s="1449">
        <v>0</v>
      </c>
      <c r="K877" s="1449"/>
      <c r="L877" s="1449"/>
      <c r="M877" s="1449">
        <f t="shared" si="110"/>
        <v>0</v>
      </c>
      <c r="N877" s="1449">
        <f t="shared" si="111"/>
        <v>0</v>
      </c>
      <c r="O877" s="1452">
        <f t="shared" si="107"/>
        <v>0</v>
      </c>
      <c r="P877" s="1383">
        <f t="shared" si="108"/>
        <v>0</v>
      </c>
    </row>
    <row r="878" spans="1:16" ht="15.5" outlineLevel="1" x14ac:dyDescent="0.25">
      <c r="A878" s="1457">
        <f t="shared" si="104"/>
        <v>4.0999999999999996</v>
      </c>
      <c r="B878" s="1458" t="str">
        <f t="shared" si="104"/>
        <v>SUPPLY &amp; Work COST for 2 GT Units.</v>
      </c>
      <c r="C878" s="1455" t="str">
        <f t="shared" si="104"/>
        <v>MERC/CAPEX/20172018/4645</v>
      </c>
      <c r="D878" s="1384">
        <f t="shared" si="104"/>
        <v>43049</v>
      </c>
      <c r="E878" s="1450">
        <f t="shared" si="104"/>
        <v>17</v>
      </c>
      <c r="F878" s="1451">
        <f t="shared" si="105"/>
        <v>0</v>
      </c>
      <c r="G878" s="1451">
        <f t="shared" si="106"/>
        <v>0</v>
      </c>
      <c r="H878" s="1451">
        <f t="shared" si="109"/>
        <v>0</v>
      </c>
      <c r="I878" s="1449">
        <v>0</v>
      </c>
      <c r="J878" s="1449">
        <v>0</v>
      </c>
      <c r="K878" s="1451"/>
      <c r="L878" s="1451"/>
      <c r="M878" s="1451">
        <f t="shared" si="110"/>
        <v>0</v>
      </c>
      <c r="N878" s="1451">
        <f t="shared" si="111"/>
        <v>0</v>
      </c>
      <c r="O878" s="1452">
        <f t="shared" si="107"/>
        <v>0</v>
      </c>
      <c r="P878" s="1383">
        <f t="shared" si="108"/>
        <v>0</v>
      </c>
    </row>
    <row r="879" spans="1:16" ht="15.5" outlineLevel="1" x14ac:dyDescent="0.35">
      <c r="A879" s="1457">
        <f t="shared" si="104"/>
        <v>0</v>
      </c>
      <c r="B879" s="1459">
        <f t="shared" si="104"/>
        <v>0</v>
      </c>
      <c r="C879" s="1455">
        <f t="shared" si="104"/>
        <v>0</v>
      </c>
      <c r="D879" s="1384" t="str">
        <f t="shared" si="104"/>
        <v>-</v>
      </c>
      <c r="E879" s="1450">
        <f t="shared" si="104"/>
        <v>0</v>
      </c>
      <c r="F879" s="1451">
        <f t="shared" si="105"/>
        <v>0</v>
      </c>
      <c r="G879" s="1451">
        <f t="shared" si="106"/>
        <v>0</v>
      </c>
      <c r="H879" s="1451">
        <f t="shared" si="109"/>
        <v>0</v>
      </c>
      <c r="I879" s="1449">
        <v>0</v>
      </c>
      <c r="J879" s="1449">
        <v>0</v>
      </c>
      <c r="K879" s="1451"/>
      <c r="L879" s="1451"/>
      <c r="M879" s="1451">
        <f t="shared" si="110"/>
        <v>0</v>
      </c>
      <c r="N879" s="1451">
        <f t="shared" si="111"/>
        <v>0</v>
      </c>
      <c r="O879" s="1452">
        <f t="shared" si="107"/>
        <v>0</v>
      </c>
      <c r="P879" s="1383">
        <f t="shared" si="108"/>
        <v>0</v>
      </c>
    </row>
    <row r="880" spans="1:16" ht="31" outlineLevel="1" x14ac:dyDescent="0.25">
      <c r="A880" s="1447">
        <f t="shared" si="104"/>
        <v>5</v>
      </c>
      <c r="B880" s="1456" t="str">
        <f t="shared" si="104"/>
        <v>Procurement of compressor rotor blades and tie rod with front hollow shaft for GT Unit No. 8 at GTPS Uran</v>
      </c>
      <c r="C880" s="1447" t="str">
        <f t="shared" si="104"/>
        <v>MERC/CAPEX/20172018/0151</v>
      </c>
      <c r="D880" s="1448">
        <f t="shared" si="104"/>
        <v>43131</v>
      </c>
      <c r="E880" s="1449">
        <f t="shared" si="104"/>
        <v>19.196999999999996</v>
      </c>
      <c r="F880" s="1449">
        <f t="shared" si="105"/>
        <v>0</v>
      </c>
      <c r="G880" s="1449">
        <f t="shared" si="106"/>
        <v>0</v>
      </c>
      <c r="H880" s="1449">
        <f t="shared" si="109"/>
        <v>0</v>
      </c>
      <c r="I880" s="1449">
        <v>0</v>
      </c>
      <c r="J880" s="1449">
        <v>0</v>
      </c>
      <c r="K880" s="1449"/>
      <c r="L880" s="1449"/>
      <c r="M880" s="1449">
        <f t="shared" si="110"/>
        <v>0</v>
      </c>
      <c r="N880" s="1449">
        <f t="shared" si="111"/>
        <v>0</v>
      </c>
      <c r="O880" s="1452">
        <f t="shared" si="107"/>
        <v>0</v>
      </c>
      <c r="P880" s="1383">
        <f t="shared" si="108"/>
        <v>0</v>
      </c>
    </row>
    <row r="881" spans="1:16" ht="15.5" outlineLevel="1" x14ac:dyDescent="0.25">
      <c r="A881" s="1457">
        <f t="shared" si="104"/>
        <v>5.0999999999999996</v>
      </c>
      <c r="B881" s="1458" t="str">
        <f t="shared" si="104"/>
        <v>Procurement of GT-8 Compressor rotor blades (complete set)</v>
      </c>
      <c r="C881" s="1455" t="str">
        <f t="shared" si="104"/>
        <v>MERC/CAPEX/20172018/0151</v>
      </c>
      <c r="D881" s="1384">
        <f t="shared" si="104"/>
        <v>43131</v>
      </c>
      <c r="E881" s="1450">
        <f t="shared" si="104"/>
        <v>9.0399999999999991</v>
      </c>
      <c r="F881" s="1451">
        <f t="shared" si="105"/>
        <v>7.6515065</v>
      </c>
      <c r="G881" s="1451">
        <f t="shared" si="106"/>
        <v>7.6515065</v>
      </c>
      <c r="H881" s="1451">
        <f t="shared" si="109"/>
        <v>0</v>
      </c>
      <c r="I881" s="1449">
        <v>0</v>
      </c>
      <c r="J881" s="1449">
        <v>0</v>
      </c>
      <c r="K881" s="1451"/>
      <c r="L881" s="1451"/>
      <c r="M881" s="1451">
        <f t="shared" si="110"/>
        <v>0</v>
      </c>
      <c r="N881" s="1451">
        <f t="shared" si="111"/>
        <v>0</v>
      </c>
      <c r="O881" s="1452">
        <f t="shared" si="107"/>
        <v>0</v>
      </c>
      <c r="P881" s="1383">
        <f t="shared" si="108"/>
        <v>0</v>
      </c>
    </row>
    <row r="882" spans="1:16" ht="31" outlineLevel="1" x14ac:dyDescent="0.25">
      <c r="A882" s="1457">
        <f t="shared" si="104"/>
        <v>5.2</v>
      </c>
      <c r="B882" s="1458" t="str">
        <f t="shared" si="104"/>
        <v>Procurement of GT-8 Tie rod &amp; front hollow shaft along with installation materials</v>
      </c>
      <c r="C882" s="1455" t="str">
        <f t="shared" si="104"/>
        <v>MERC/CAPEX/20172018/0151</v>
      </c>
      <c r="D882" s="1384">
        <f t="shared" si="104"/>
        <v>43131</v>
      </c>
      <c r="E882" s="1450">
        <f t="shared" si="104"/>
        <v>9.8059999999999992</v>
      </c>
      <c r="F882" s="1451">
        <f t="shared" si="105"/>
        <v>9.0830830000000002</v>
      </c>
      <c r="G882" s="1451">
        <f t="shared" si="106"/>
        <v>9.0830830000000002</v>
      </c>
      <c r="H882" s="1451">
        <f t="shared" si="109"/>
        <v>0</v>
      </c>
      <c r="I882" s="1449">
        <v>0</v>
      </c>
      <c r="J882" s="1449">
        <v>0</v>
      </c>
      <c r="K882" s="1451"/>
      <c r="L882" s="1451"/>
      <c r="M882" s="1451">
        <f t="shared" si="110"/>
        <v>0</v>
      </c>
      <c r="N882" s="1451">
        <f t="shared" si="111"/>
        <v>0</v>
      </c>
      <c r="O882" s="1452">
        <f t="shared" si="107"/>
        <v>0</v>
      </c>
      <c r="P882" s="1383">
        <f t="shared" si="108"/>
        <v>0</v>
      </c>
    </row>
    <row r="883" spans="1:16" ht="15.5" outlineLevel="1" x14ac:dyDescent="0.25">
      <c r="A883" s="1457">
        <f t="shared" si="104"/>
        <v>0</v>
      </c>
      <c r="B883" s="1458" t="str">
        <f t="shared" si="104"/>
        <v>IDC</v>
      </c>
      <c r="C883" s="1455" t="str">
        <f t="shared" si="104"/>
        <v>MERC/CAPEX/20172018/0151</v>
      </c>
      <c r="D883" s="1384">
        <f t="shared" si="104"/>
        <v>43131</v>
      </c>
      <c r="E883" s="1450">
        <f t="shared" si="104"/>
        <v>0.35099999999999998</v>
      </c>
      <c r="F883" s="1451">
        <f t="shared" si="105"/>
        <v>2.1674433</v>
      </c>
      <c r="G883" s="1451">
        <f t="shared" si="106"/>
        <v>2.1674433</v>
      </c>
      <c r="H883" s="1451">
        <f t="shared" si="109"/>
        <v>0</v>
      </c>
      <c r="I883" s="1449">
        <v>0</v>
      </c>
      <c r="J883" s="1449">
        <v>0</v>
      </c>
      <c r="K883" s="1451"/>
      <c r="L883" s="1451"/>
      <c r="M883" s="1451">
        <f t="shared" si="110"/>
        <v>0</v>
      </c>
      <c r="N883" s="1451">
        <f t="shared" si="111"/>
        <v>0</v>
      </c>
      <c r="O883" s="1452">
        <f t="shared" si="107"/>
        <v>0</v>
      </c>
      <c r="P883" s="1383">
        <f t="shared" si="108"/>
        <v>0</v>
      </c>
    </row>
    <row r="884" spans="1:16" ht="31" outlineLevel="1" x14ac:dyDescent="0.25">
      <c r="A884" s="1447">
        <f t="shared" ref="A884:E899" si="112">A598</f>
        <v>6</v>
      </c>
      <c r="B884" s="1456" t="str">
        <f t="shared" si="112"/>
        <v>Upgradation of Automation Systems of GT-7 &amp; Static Excitation Equipment of B0 Unit at GTPS Uran</v>
      </c>
      <c r="C884" s="1447" t="str">
        <f t="shared" si="112"/>
        <v>MERC/CAPEX/2019-2020/422</v>
      </c>
      <c r="D884" s="1448">
        <f t="shared" si="112"/>
        <v>43675</v>
      </c>
      <c r="E884" s="1449">
        <f t="shared" si="112"/>
        <v>22.569999999999997</v>
      </c>
      <c r="F884" s="1449">
        <f t="shared" si="105"/>
        <v>0</v>
      </c>
      <c r="G884" s="1449">
        <f t="shared" si="106"/>
        <v>0</v>
      </c>
      <c r="H884" s="1449">
        <f t="shared" si="109"/>
        <v>0</v>
      </c>
      <c r="I884" s="1449">
        <v>8.8971999999999998</v>
      </c>
      <c r="J884" s="1449">
        <v>8.8971999999999998</v>
      </c>
      <c r="K884" s="1449"/>
      <c r="L884" s="1449"/>
      <c r="M884" s="1449">
        <f t="shared" si="110"/>
        <v>8.8971999999999998</v>
      </c>
      <c r="N884" s="1449">
        <f t="shared" si="111"/>
        <v>0</v>
      </c>
      <c r="O884" s="1452">
        <f t="shared" si="107"/>
        <v>8.8971999999999998</v>
      </c>
      <c r="P884" s="1383">
        <f t="shared" si="108"/>
        <v>0</v>
      </c>
    </row>
    <row r="885" spans="1:16" ht="15.5" outlineLevel="1" x14ac:dyDescent="0.35">
      <c r="A885" s="1457">
        <f t="shared" si="112"/>
        <v>6.1</v>
      </c>
      <c r="B885" s="1459" t="str">
        <f t="shared" si="112"/>
        <v>Up-gradation of GT Automation System for Unit – 7 (Stage – II)</v>
      </c>
      <c r="C885" s="1455" t="str">
        <f t="shared" si="112"/>
        <v>MERC/CAPEX/2019-2020/422</v>
      </c>
      <c r="D885" s="1384">
        <f t="shared" si="112"/>
        <v>43675</v>
      </c>
      <c r="E885" s="1450">
        <f t="shared" si="112"/>
        <v>15.62</v>
      </c>
      <c r="F885" s="1451">
        <f t="shared" si="105"/>
        <v>0</v>
      </c>
      <c r="G885" s="1451">
        <f t="shared" si="106"/>
        <v>0</v>
      </c>
      <c r="H885" s="1451">
        <f t="shared" si="109"/>
        <v>0</v>
      </c>
      <c r="I885" s="1449">
        <v>0</v>
      </c>
      <c r="J885" s="1449">
        <v>0</v>
      </c>
      <c r="K885" s="1451"/>
      <c r="L885" s="1451"/>
      <c r="M885" s="1451">
        <f t="shared" si="110"/>
        <v>0</v>
      </c>
      <c r="N885" s="1451">
        <f t="shared" si="111"/>
        <v>0</v>
      </c>
      <c r="O885" s="1452">
        <f t="shared" si="107"/>
        <v>0</v>
      </c>
      <c r="P885" s="1383">
        <f t="shared" si="108"/>
        <v>0</v>
      </c>
    </row>
    <row r="886" spans="1:16" ht="15.5" outlineLevel="1" x14ac:dyDescent="0.25">
      <c r="A886" s="1457">
        <f t="shared" si="112"/>
        <v>6.2</v>
      </c>
      <c r="B886" s="1458" t="str">
        <f t="shared" si="112"/>
        <v>Up-gradation of B0 Static Excitation System for Stage – III</v>
      </c>
      <c r="C886" s="1455" t="str">
        <f t="shared" si="112"/>
        <v>MERC/CAPEX/2019-2020/422</v>
      </c>
      <c r="D886" s="1384">
        <f t="shared" si="112"/>
        <v>43675</v>
      </c>
      <c r="E886" s="1450">
        <f t="shared" si="112"/>
        <v>6.43</v>
      </c>
      <c r="F886" s="1451">
        <f t="shared" si="105"/>
        <v>2.27591674</v>
      </c>
      <c r="G886" s="1451">
        <f t="shared" si="106"/>
        <v>2.27591674</v>
      </c>
      <c r="H886" s="1451">
        <f t="shared" si="109"/>
        <v>0</v>
      </c>
      <c r="I886" s="1449">
        <v>0.52</v>
      </c>
      <c r="J886" s="1449">
        <v>0.52</v>
      </c>
      <c r="K886" s="1451"/>
      <c r="L886" s="1451"/>
      <c r="M886" s="1451">
        <f t="shared" si="110"/>
        <v>0.52</v>
      </c>
      <c r="N886" s="1451">
        <f t="shared" si="111"/>
        <v>0</v>
      </c>
      <c r="O886" s="1452">
        <f t="shared" si="107"/>
        <v>0.52</v>
      </c>
      <c r="P886" s="1383">
        <f t="shared" si="108"/>
        <v>0</v>
      </c>
    </row>
    <row r="887" spans="1:16" ht="15.5" outlineLevel="1" x14ac:dyDescent="0.35">
      <c r="A887" s="1457">
        <f t="shared" si="112"/>
        <v>0</v>
      </c>
      <c r="B887" s="1459" t="str">
        <f t="shared" si="112"/>
        <v>IDC</v>
      </c>
      <c r="C887" s="1455" t="str">
        <f t="shared" si="112"/>
        <v>MERC/CAPEX/2019-2020/422</v>
      </c>
      <c r="D887" s="1384">
        <f t="shared" si="112"/>
        <v>43675</v>
      </c>
      <c r="E887" s="1450">
        <f t="shared" si="112"/>
        <v>0.52</v>
      </c>
      <c r="F887" s="1451">
        <f t="shared" si="105"/>
        <v>0</v>
      </c>
      <c r="G887" s="1451">
        <f t="shared" si="106"/>
        <v>0</v>
      </c>
      <c r="H887" s="1451">
        <f t="shared" si="109"/>
        <v>0</v>
      </c>
      <c r="I887" s="1449">
        <v>0</v>
      </c>
      <c r="J887" s="1449">
        <v>0</v>
      </c>
      <c r="K887" s="1451"/>
      <c r="L887" s="1451"/>
      <c r="M887" s="1451">
        <f t="shared" si="110"/>
        <v>0</v>
      </c>
      <c r="N887" s="1451">
        <f t="shared" si="111"/>
        <v>0</v>
      </c>
      <c r="O887" s="1452">
        <f t="shared" si="107"/>
        <v>0</v>
      </c>
      <c r="P887" s="1383">
        <f t="shared" si="108"/>
        <v>0</v>
      </c>
    </row>
    <row r="888" spans="1:16" ht="31" outlineLevel="1" x14ac:dyDescent="0.25">
      <c r="A888" s="1447">
        <f t="shared" si="112"/>
        <v>7</v>
      </c>
      <c r="B888" s="1456" t="str">
        <f t="shared" si="112"/>
        <v>Procurement of MOH Spares &amp; Insurance Spares for Unit-8 at GTPS Uran</v>
      </c>
      <c r="C888" s="1447" t="str">
        <f t="shared" si="112"/>
        <v>MERC/CAPEX/2019-2020/121</v>
      </c>
      <c r="D888" s="1448">
        <f t="shared" si="112"/>
        <v>43865</v>
      </c>
      <c r="E888" s="1449">
        <f t="shared" si="112"/>
        <v>36.138058000000001</v>
      </c>
      <c r="F888" s="1449">
        <f t="shared" si="105"/>
        <v>0</v>
      </c>
      <c r="G888" s="1449">
        <f t="shared" si="106"/>
        <v>0</v>
      </c>
      <c r="H888" s="1449">
        <f t="shared" si="109"/>
        <v>0</v>
      </c>
      <c r="I888" s="1449">
        <v>1.5551078399999998</v>
      </c>
      <c r="J888" s="1449">
        <v>1.5551078399999998</v>
      </c>
      <c r="K888" s="1449"/>
      <c r="L888" s="1449"/>
      <c r="M888" s="1449">
        <f t="shared" si="110"/>
        <v>1.5551078399999998</v>
      </c>
      <c r="N888" s="1449">
        <f t="shared" si="111"/>
        <v>0</v>
      </c>
      <c r="O888" s="1452">
        <f t="shared" si="107"/>
        <v>1.5551078399999998</v>
      </c>
      <c r="P888" s="1383">
        <f t="shared" si="108"/>
        <v>0</v>
      </c>
    </row>
    <row r="889" spans="1:16" ht="15.5" outlineLevel="1" x14ac:dyDescent="0.35">
      <c r="A889" s="1457">
        <f t="shared" si="112"/>
        <v>7.1</v>
      </c>
      <c r="B889" s="1459" t="str">
        <f t="shared" si="112"/>
        <v>GT Unit no.8 Major Over Haul (MOH) Spares</v>
      </c>
      <c r="C889" s="1455" t="str">
        <f t="shared" si="112"/>
        <v>MERC/CAPEX/2019-2020/121</v>
      </c>
      <c r="D889" s="1384">
        <f t="shared" si="112"/>
        <v>43865</v>
      </c>
      <c r="E889" s="1450">
        <f t="shared" si="112"/>
        <v>22.178205999999999</v>
      </c>
      <c r="F889" s="1451">
        <f t="shared" si="105"/>
        <v>17.179546014</v>
      </c>
      <c r="G889" s="1451">
        <f t="shared" si="106"/>
        <v>17.179546014</v>
      </c>
      <c r="H889" s="1451">
        <f t="shared" si="109"/>
        <v>0</v>
      </c>
      <c r="I889" s="1449">
        <v>1.7936000000000001</v>
      </c>
      <c r="J889" s="1449">
        <v>1.7936000000000001</v>
      </c>
      <c r="K889" s="1451"/>
      <c r="L889" s="1451"/>
      <c r="M889" s="1451">
        <f t="shared" si="110"/>
        <v>1.7936000000000001</v>
      </c>
      <c r="N889" s="1451">
        <f t="shared" si="111"/>
        <v>0</v>
      </c>
      <c r="O889" s="1452">
        <f t="shared" si="107"/>
        <v>1.7936000000000001</v>
      </c>
      <c r="P889" s="1383">
        <f t="shared" si="108"/>
        <v>0</v>
      </c>
    </row>
    <row r="890" spans="1:16" ht="15.5" outlineLevel="1" x14ac:dyDescent="0.25">
      <c r="A890" s="1457">
        <f t="shared" si="112"/>
        <v>7.2</v>
      </c>
      <c r="B890" s="1458" t="str">
        <f t="shared" si="112"/>
        <v>GT Unit no.8 Insurance Spares</v>
      </c>
      <c r="C890" s="1455" t="str">
        <f t="shared" si="112"/>
        <v>MERC/CAPEX/2019-2020/121</v>
      </c>
      <c r="D890" s="1384">
        <f t="shared" si="112"/>
        <v>43865</v>
      </c>
      <c r="E890" s="1450">
        <f t="shared" si="112"/>
        <v>13.959852</v>
      </c>
      <c r="F890" s="1451">
        <f t="shared" si="105"/>
        <v>2.8426537339999998</v>
      </c>
      <c r="G890" s="1451">
        <f t="shared" si="106"/>
        <v>2.8426537339999998</v>
      </c>
      <c r="H890" s="1451">
        <f t="shared" si="109"/>
        <v>0</v>
      </c>
      <c r="I890" s="1449">
        <v>0</v>
      </c>
      <c r="J890" s="1449">
        <v>0</v>
      </c>
      <c r="K890" s="1451"/>
      <c r="L890" s="1451"/>
      <c r="M890" s="1451">
        <f t="shared" si="110"/>
        <v>0</v>
      </c>
      <c r="N890" s="1451">
        <f t="shared" si="111"/>
        <v>0</v>
      </c>
      <c r="O890" s="1452">
        <f t="shared" si="107"/>
        <v>0</v>
      </c>
      <c r="P890" s="1383">
        <f t="shared" si="108"/>
        <v>0</v>
      </c>
    </row>
    <row r="891" spans="1:16" ht="15.5" outlineLevel="1" x14ac:dyDescent="0.35">
      <c r="A891" s="1457">
        <f t="shared" si="112"/>
        <v>0</v>
      </c>
      <c r="B891" s="1459" t="str">
        <f t="shared" si="112"/>
        <v>IDC</v>
      </c>
      <c r="C891" s="1455" t="str">
        <f t="shared" si="112"/>
        <v>MERC/CAPEX/2019-2020/121</v>
      </c>
      <c r="D891" s="1384">
        <f t="shared" si="112"/>
        <v>43865</v>
      </c>
      <c r="E891" s="1450">
        <f t="shared" si="112"/>
        <v>0</v>
      </c>
      <c r="F891" s="1451">
        <f t="shared" si="105"/>
        <v>0</v>
      </c>
      <c r="G891" s="1451">
        <f t="shared" si="106"/>
        <v>0</v>
      </c>
      <c r="H891" s="1451">
        <f t="shared" si="109"/>
        <v>0</v>
      </c>
      <c r="I891" s="1449">
        <v>0</v>
      </c>
      <c r="J891" s="1449">
        <v>0</v>
      </c>
      <c r="K891" s="1451"/>
      <c r="L891" s="1451"/>
      <c r="M891" s="1451">
        <f t="shared" si="110"/>
        <v>0</v>
      </c>
      <c r="N891" s="1451">
        <f t="shared" si="111"/>
        <v>0</v>
      </c>
      <c r="O891" s="1452">
        <f t="shared" si="107"/>
        <v>0</v>
      </c>
      <c r="P891" s="1383">
        <f t="shared" si="108"/>
        <v>0</v>
      </c>
    </row>
    <row r="892" spans="1:16" ht="46.5" outlineLevel="1" x14ac:dyDescent="0.25">
      <c r="A892" s="1447">
        <f t="shared" si="112"/>
        <v>8</v>
      </c>
      <c r="B892" s="1456" t="str">
        <f t="shared" si="112"/>
        <v>Implementation of Energy Saving Scheme with VFD for HP Feed Water Pump (HPFWP) and Condensate Extraction Pumps (CEP) for Stage-III at GTPS, Uran</v>
      </c>
      <c r="C892" s="1447" t="str">
        <f t="shared" si="112"/>
        <v>MERC/CAPEX/2020-21/WFH/SBR/1</v>
      </c>
      <c r="D892" s="1448">
        <f t="shared" si="112"/>
        <v>43942</v>
      </c>
      <c r="E892" s="1449">
        <f t="shared" si="112"/>
        <v>11.206</v>
      </c>
      <c r="F892" s="1449">
        <f t="shared" si="105"/>
        <v>0</v>
      </c>
      <c r="G892" s="1449">
        <f t="shared" si="106"/>
        <v>0</v>
      </c>
      <c r="H892" s="1449">
        <f t="shared" si="109"/>
        <v>0</v>
      </c>
      <c r="I892" s="1449">
        <v>11.173445427999999</v>
      </c>
      <c r="J892" s="1449">
        <v>11.173445427999999</v>
      </c>
      <c r="K892" s="1449"/>
      <c r="L892" s="1449"/>
      <c r="M892" s="1449">
        <f t="shared" si="110"/>
        <v>11.173445427999999</v>
      </c>
      <c r="N892" s="1449">
        <f t="shared" si="111"/>
        <v>0</v>
      </c>
      <c r="O892" s="1452">
        <f t="shared" si="107"/>
        <v>11.173445427999999</v>
      </c>
      <c r="P892" s="1383">
        <f t="shared" si="108"/>
        <v>0</v>
      </c>
    </row>
    <row r="893" spans="1:16" ht="46.5" outlineLevel="1" x14ac:dyDescent="0.25">
      <c r="A893" s="1457">
        <f t="shared" si="112"/>
        <v>8.1</v>
      </c>
      <c r="B893" s="1458" t="str">
        <f t="shared" si="112"/>
        <v>Implementation of VFD with Bypass system for HP Feed Water Pumps (HPFWP) and Condensate Extraction Pumps (CEP) for St-III at GTPS, Uran.(Supply + Works)</v>
      </c>
      <c r="C893" s="1455" t="str">
        <f t="shared" si="112"/>
        <v>MERC/CAPEX/2020-21/WFH/SBR/1</v>
      </c>
      <c r="D893" s="1384">
        <f t="shared" si="112"/>
        <v>43942</v>
      </c>
      <c r="E893" s="1450">
        <f t="shared" si="112"/>
        <v>10.856</v>
      </c>
      <c r="F893" s="1451">
        <f t="shared" si="105"/>
        <v>0</v>
      </c>
      <c r="G893" s="1451">
        <f t="shared" si="106"/>
        <v>0</v>
      </c>
      <c r="H893" s="1451">
        <f t="shared" si="109"/>
        <v>0</v>
      </c>
      <c r="I893" s="1449">
        <v>0.35</v>
      </c>
      <c r="J893" s="1449">
        <v>0.35</v>
      </c>
      <c r="K893" s="1451"/>
      <c r="L893" s="1451"/>
      <c r="M893" s="1451">
        <f t="shared" si="110"/>
        <v>0.35</v>
      </c>
      <c r="N893" s="1451">
        <f t="shared" si="111"/>
        <v>0</v>
      </c>
      <c r="O893" s="1452">
        <f t="shared" si="107"/>
        <v>0.35</v>
      </c>
      <c r="P893" s="1383">
        <f t="shared" si="108"/>
        <v>0</v>
      </c>
    </row>
    <row r="894" spans="1:16" ht="15.5" outlineLevel="1" x14ac:dyDescent="0.25">
      <c r="A894" s="1457">
        <f t="shared" si="112"/>
        <v>0</v>
      </c>
      <c r="B894" s="1458" t="str">
        <f t="shared" si="112"/>
        <v>IDC</v>
      </c>
      <c r="C894" s="1455" t="str">
        <f t="shared" si="112"/>
        <v>MERC/CAPEX/2020-21/WFH/SBR/1</v>
      </c>
      <c r="D894" s="1384">
        <f t="shared" si="112"/>
        <v>43942</v>
      </c>
      <c r="E894" s="1450">
        <f t="shared" si="112"/>
        <v>0.35</v>
      </c>
      <c r="F894" s="1451">
        <f t="shared" si="105"/>
        <v>0</v>
      </c>
      <c r="G894" s="1451">
        <f t="shared" si="106"/>
        <v>0</v>
      </c>
      <c r="H894" s="1451">
        <f t="shared" si="109"/>
        <v>0</v>
      </c>
      <c r="I894" s="1449">
        <v>0</v>
      </c>
      <c r="J894" s="1449">
        <v>0</v>
      </c>
      <c r="K894" s="1451"/>
      <c r="L894" s="1451"/>
      <c r="M894" s="1451">
        <f t="shared" si="110"/>
        <v>0</v>
      </c>
      <c r="N894" s="1451">
        <f t="shared" si="111"/>
        <v>0</v>
      </c>
      <c r="O894" s="1452">
        <f t="shared" si="107"/>
        <v>0</v>
      </c>
      <c r="P894" s="1383">
        <f t="shared" si="108"/>
        <v>0</v>
      </c>
    </row>
    <row r="895" spans="1:16" ht="31" outlineLevel="1" x14ac:dyDescent="0.25">
      <c r="A895" s="1447">
        <f t="shared" si="112"/>
        <v>9</v>
      </c>
      <c r="B895" s="1456" t="str">
        <f t="shared" si="112"/>
        <v>Plant Civil Works &amp; Renovation of Colony Civil Works at GTPS Uran</v>
      </c>
      <c r="C895" s="1447" t="str">
        <f t="shared" si="112"/>
        <v>MERC/CAPEX/FY 2021-22/MSPGCL /25</v>
      </c>
      <c r="D895" s="1448">
        <f t="shared" si="112"/>
        <v>44609</v>
      </c>
      <c r="E895" s="1449">
        <f t="shared" si="112"/>
        <v>19.281199999999998</v>
      </c>
      <c r="F895" s="1449">
        <f t="shared" si="105"/>
        <v>0</v>
      </c>
      <c r="G895" s="1449">
        <f t="shared" si="106"/>
        <v>0</v>
      </c>
      <c r="H895" s="1449">
        <f t="shared" si="109"/>
        <v>0</v>
      </c>
      <c r="I895" s="1449">
        <v>0</v>
      </c>
      <c r="J895" s="1449">
        <v>0</v>
      </c>
      <c r="K895" s="1449"/>
      <c r="L895" s="1449"/>
      <c r="M895" s="1449">
        <f t="shared" si="110"/>
        <v>0</v>
      </c>
      <c r="N895" s="1449">
        <f t="shared" si="111"/>
        <v>0</v>
      </c>
      <c r="O895" s="1452">
        <f t="shared" si="107"/>
        <v>0</v>
      </c>
      <c r="P895" s="1383">
        <f t="shared" si="108"/>
        <v>0</v>
      </c>
    </row>
    <row r="896" spans="1:16" ht="31" outlineLevel="1" x14ac:dyDescent="0.35">
      <c r="A896" s="1457">
        <f t="shared" si="112"/>
        <v>9.1</v>
      </c>
      <c r="B896" s="1459" t="str">
        <f t="shared" si="112"/>
        <v>Renovations, refurbishment of Residential colony at GTPS, Uran.</v>
      </c>
      <c r="C896" s="1455" t="str">
        <f t="shared" si="112"/>
        <v>MERC/CAPEX/FY 2021-22/MSPGCL /25</v>
      </c>
      <c r="D896" s="1384">
        <f t="shared" si="112"/>
        <v>44609</v>
      </c>
      <c r="E896" s="1450">
        <f t="shared" si="112"/>
        <v>7.5637999999999996</v>
      </c>
      <c r="F896" s="1451">
        <f t="shared" si="105"/>
        <v>0</v>
      </c>
      <c r="G896" s="1451">
        <f t="shared" si="106"/>
        <v>0</v>
      </c>
      <c r="H896" s="1451">
        <f t="shared" si="109"/>
        <v>0</v>
      </c>
      <c r="I896" s="1449">
        <v>0</v>
      </c>
      <c r="J896" s="1449">
        <v>0</v>
      </c>
      <c r="K896" s="1451"/>
      <c r="L896" s="1451"/>
      <c r="M896" s="1451">
        <f t="shared" si="110"/>
        <v>0</v>
      </c>
      <c r="N896" s="1451">
        <f t="shared" si="111"/>
        <v>0</v>
      </c>
      <c r="O896" s="1452">
        <f t="shared" si="107"/>
        <v>0</v>
      </c>
      <c r="P896" s="1383">
        <f t="shared" si="108"/>
        <v>0</v>
      </c>
    </row>
    <row r="897" spans="1:16" ht="31" outlineLevel="1" x14ac:dyDescent="0.35">
      <c r="A897" s="1457" t="str">
        <f t="shared" si="112"/>
        <v>9.1.1</v>
      </c>
      <c r="B897" s="1459" t="str">
        <f t="shared" si="112"/>
        <v>Providing weather shed over the parpet at Type-I, Type-II, Type-D, Type- III &amp; Type-IV quarters at GTPS , Uran.</v>
      </c>
      <c r="C897" s="1455">
        <f t="shared" si="112"/>
        <v>0</v>
      </c>
      <c r="D897" s="1384" t="str">
        <f t="shared" si="112"/>
        <v>-</v>
      </c>
      <c r="E897" s="1450">
        <f t="shared" si="112"/>
        <v>1.4278</v>
      </c>
      <c r="F897" s="1451">
        <f t="shared" si="105"/>
        <v>1.41</v>
      </c>
      <c r="G897" s="1451">
        <f t="shared" si="106"/>
        <v>1.41</v>
      </c>
      <c r="H897" s="1451">
        <f t="shared" si="109"/>
        <v>0</v>
      </c>
      <c r="I897" s="1449">
        <v>0</v>
      </c>
      <c r="J897" s="1449">
        <v>0</v>
      </c>
      <c r="K897" s="1451"/>
      <c r="L897" s="1451"/>
      <c r="M897" s="1451">
        <f t="shared" ref="M897:M917" si="113">SUM(J897:L897)</f>
        <v>0</v>
      </c>
      <c r="N897" s="1451">
        <f t="shared" si="111"/>
        <v>0</v>
      </c>
      <c r="O897" s="1452"/>
      <c r="P897" s="1383"/>
    </row>
    <row r="898" spans="1:16" ht="15.5" outlineLevel="1" x14ac:dyDescent="0.35">
      <c r="A898" s="1457">
        <f t="shared" si="112"/>
        <v>0</v>
      </c>
      <c r="B898" s="1459" t="str">
        <f t="shared" si="112"/>
        <v>IDC</v>
      </c>
      <c r="C898" s="1455">
        <f t="shared" si="112"/>
        <v>0</v>
      </c>
      <c r="D898" s="1384" t="str">
        <f t="shared" si="112"/>
        <v>-</v>
      </c>
      <c r="E898" s="1450">
        <f t="shared" si="112"/>
        <v>0</v>
      </c>
      <c r="F898" s="1451">
        <f t="shared" si="105"/>
        <v>3.1791899999999998E-2</v>
      </c>
      <c r="G898" s="1451">
        <f t="shared" si="106"/>
        <v>3.1791899999999998E-2</v>
      </c>
      <c r="H898" s="1451">
        <f t="shared" si="109"/>
        <v>0</v>
      </c>
      <c r="I898" s="1449">
        <v>0</v>
      </c>
      <c r="J898" s="1449">
        <v>0</v>
      </c>
      <c r="K898" s="1451"/>
      <c r="L898" s="1451"/>
      <c r="M898" s="1451">
        <f t="shared" si="113"/>
        <v>0</v>
      </c>
      <c r="N898" s="1451">
        <f t="shared" si="111"/>
        <v>0</v>
      </c>
      <c r="O898" s="1452"/>
      <c r="P898" s="1383"/>
    </row>
    <row r="899" spans="1:16" ht="31" outlineLevel="1" x14ac:dyDescent="0.35">
      <c r="A899" s="1457" t="str">
        <f t="shared" si="112"/>
        <v>9.1.2</v>
      </c>
      <c r="B899" s="1459" t="str">
        <f t="shared" si="112"/>
        <v>Providing vitrified flooring to  Type-I, Type-II, Type-D, Type- III &amp;  E quarters at GTPS , Uran.</v>
      </c>
      <c r="C899" s="1455">
        <f t="shared" si="112"/>
        <v>0</v>
      </c>
      <c r="D899" s="1384" t="str">
        <f t="shared" si="112"/>
        <v>-</v>
      </c>
      <c r="E899" s="1450">
        <f t="shared" si="112"/>
        <v>2.0177999999999998</v>
      </c>
      <c r="F899" s="1451">
        <f t="shared" si="105"/>
        <v>1.9088066450000001</v>
      </c>
      <c r="G899" s="1451">
        <f t="shared" si="106"/>
        <v>1.9088066450000001</v>
      </c>
      <c r="H899" s="1451">
        <f t="shared" si="109"/>
        <v>0</v>
      </c>
      <c r="I899" s="1449">
        <v>0</v>
      </c>
      <c r="J899" s="1449">
        <v>0</v>
      </c>
      <c r="K899" s="1451"/>
      <c r="L899" s="1451"/>
      <c r="M899" s="1451">
        <f t="shared" si="113"/>
        <v>0</v>
      </c>
      <c r="N899" s="1451">
        <f t="shared" si="111"/>
        <v>0</v>
      </c>
      <c r="O899" s="1452"/>
      <c r="P899" s="1383"/>
    </row>
    <row r="900" spans="1:16" ht="15.5" outlineLevel="1" x14ac:dyDescent="0.35">
      <c r="A900" s="1457">
        <f t="shared" ref="A900:E915" si="114">A614</f>
        <v>0</v>
      </c>
      <c r="B900" s="1459" t="str">
        <f t="shared" si="114"/>
        <v>IDC</v>
      </c>
      <c r="C900" s="1455">
        <f t="shared" si="114"/>
        <v>0</v>
      </c>
      <c r="D900" s="1384" t="str">
        <f t="shared" si="114"/>
        <v>-</v>
      </c>
      <c r="E900" s="1450">
        <f t="shared" si="114"/>
        <v>0</v>
      </c>
      <c r="F900" s="1451">
        <f t="shared" si="105"/>
        <v>0</v>
      </c>
      <c r="G900" s="1451">
        <f t="shared" si="106"/>
        <v>0</v>
      </c>
      <c r="H900" s="1451">
        <f t="shared" si="109"/>
        <v>0</v>
      </c>
      <c r="I900" s="1449">
        <v>0</v>
      </c>
      <c r="J900" s="1449">
        <v>0</v>
      </c>
      <c r="K900" s="1451"/>
      <c r="L900" s="1451"/>
      <c r="M900" s="1451">
        <f t="shared" si="113"/>
        <v>0</v>
      </c>
      <c r="N900" s="1451">
        <f t="shared" si="111"/>
        <v>0</v>
      </c>
      <c r="O900" s="1452"/>
      <c r="P900" s="1383"/>
    </row>
    <row r="901" spans="1:16" ht="46.5" outlineLevel="1" x14ac:dyDescent="0.35">
      <c r="A901" s="1457" t="str">
        <f t="shared" si="114"/>
        <v>9.1.3</v>
      </c>
      <c r="B901" s="1459" t="str">
        <f t="shared" si="114"/>
        <v>Renovation/ Refurbishment including internal structural strangthing of  Type-I, Type-II, Type-D, Type- III &amp; Type- E &amp; F quarters at GTPS , Uran.</v>
      </c>
      <c r="C901" s="1455">
        <f t="shared" si="114"/>
        <v>0</v>
      </c>
      <c r="D901" s="1384" t="str">
        <f t="shared" si="114"/>
        <v>-</v>
      </c>
      <c r="E901" s="1450">
        <f t="shared" si="114"/>
        <v>0.88500000000000001</v>
      </c>
      <c r="F901" s="1451">
        <f t="shared" si="105"/>
        <v>0.80812447706000001</v>
      </c>
      <c r="G901" s="1451">
        <f t="shared" si="106"/>
        <v>0.80812447706000001</v>
      </c>
      <c r="H901" s="1451">
        <f t="shared" si="109"/>
        <v>0</v>
      </c>
      <c r="I901" s="1449">
        <v>0</v>
      </c>
      <c r="J901" s="1449">
        <v>0</v>
      </c>
      <c r="K901" s="1451"/>
      <c r="L901" s="1451"/>
      <c r="M901" s="1451">
        <f t="shared" si="113"/>
        <v>0</v>
      </c>
      <c r="N901" s="1451">
        <f t="shared" si="111"/>
        <v>0</v>
      </c>
      <c r="O901" s="1452"/>
      <c r="P901" s="1383"/>
    </row>
    <row r="902" spans="1:16" ht="15.5" outlineLevel="1" x14ac:dyDescent="0.35">
      <c r="A902" s="1457">
        <f t="shared" si="114"/>
        <v>0</v>
      </c>
      <c r="B902" s="1459" t="str">
        <f t="shared" si="114"/>
        <v>IDC</v>
      </c>
      <c r="C902" s="1455">
        <f t="shared" si="114"/>
        <v>0</v>
      </c>
      <c r="D902" s="1384" t="str">
        <f t="shared" si="114"/>
        <v>-</v>
      </c>
      <c r="E902" s="1450">
        <f t="shared" si="114"/>
        <v>0</v>
      </c>
      <c r="F902" s="1451">
        <f t="shared" si="105"/>
        <v>0</v>
      </c>
      <c r="G902" s="1451">
        <f t="shared" si="106"/>
        <v>0</v>
      </c>
      <c r="H902" s="1451">
        <f t="shared" si="109"/>
        <v>0</v>
      </c>
      <c r="I902" s="1449">
        <v>0</v>
      </c>
      <c r="J902" s="1449">
        <v>0</v>
      </c>
      <c r="K902" s="1451"/>
      <c r="L902" s="1451"/>
      <c r="M902" s="1451">
        <f t="shared" si="113"/>
        <v>0</v>
      </c>
      <c r="N902" s="1451">
        <f t="shared" si="111"/>
        <v>0</v>
      </c>
      <c r="O902" s="1452"/>
      <c r="P902" s="1383"/>
    </row>
    <row r="903" spans="1:16" ht="31" outlineLevel="1" x14ac:dyDescent="0.35">
      <c r="A903" s="1457" t="str">
        <f t="shared" si="114"/>
        <v>9.1.4</v>
      </c>
      <c r="B903" s="1459" t="str">
        <f t="shared" si="114"/>
        <v>External face-lifting including structural strengthening to walls and RCC structures of TYPE-I, TYPE-II, &amp; D-TYPE quarters:</v>
      </c>
      <c r="C903" s="1455">
        <f t="shared" si="114"/>
        <v>0</v>
      </c>
      <c r="D903" s="1384" t="str">
        <f t="shared" si="114"/>
        <v>-</v>
      </c>
      <c r="E903" s="1450">
        <f t="shared" si="114"/>
        <v>3.2332000000000001</v>
      </c>
      <c r="F903" s="1451">
        <f t="shared" si="105"/>
        <v>2.8465722370000002</v>
      </c>
      <c r="G903" s="1451">
        <f t="shared" si="106"/>
        <v>2.8465722370000002</v>
      </c>
      <c r="H903" s="1451">
        <f t="shared" si="109"/>
        <v>0</v>
      </c>
      <c r="I903" s="1449">
        <v>0</v>
      </c>
      <c r="J903" s="1449">
        <v>0</v>
      </c>
      <c r="K903" s="1451"/>
      <c r="L903" s="1451"/>
      <c r="M903" s="1451">
        <f t="shared" si="113"/>
        <v>0</v>
      </c>
      <c r="N903" s="1451">
        <f t="shared" si="111"/>
        <v>0</v>
      </c>
      <c r="O903" s="1452"/>
      <c r="P903" s="1383"/>
    </row>
    <row r="904" spans="1:16" ht="15.5" outlineLevel="1" x14ac:dyDescent="0.35">
      <c r="A904" s="1457">
        <f t="shared" si="114"/>
        <v>9.1999999999999993</v>
      </c>
      <c r="B904" s="1459" t="str">
        <f t="shared" si="114"/>
        <v>Internal colony Road at GTPS, Uran.</v>
      </c>
      <c r="C904" s="1455" t="str">
        <f t="shared" si="114"/>
        <v>MERC/CAPEX/FY 2021-22/MSPGCL /25</v>
      </c>
      <c r="D904" s="1384">
        <f t="shared" si="114"/>
        <v>44609</v>
      </c>
      <c r="E904" s="1450">
        <f t="shared" si="114"/>
        <v>1.0973999999999999</v>
      </c>
      <c r="F904" s="1451">
        <f t="shared" si="105"/>
        <v>1.0382794</v>
      </c>
      <c r="G904" s="1451">
        <f t="shared" si="106"/>
        <v>1.0382794</v>
      </c>
      <c r="H904" s="1451">
        <f t="shared" si="109"/>
        <v>0</v>
      </c>
      <c r="I904" s="1449">
        <v>0</v>
      </c>
      <c r="J904" s="1449">
        <v>0</v>
      </c>
      <c r="K904" s="1451"/>
      <c r="L904" s="1451"/>
      <c r="M904" s="1451">
        <f t="shared" si="113"/>
        <v>0</v>
      </c>
      <c r="N904" s="1451">
        <f t="shared" si="111"/>
        <v>0</v>
      </c>
      <c r="O904" s="1452">
        <f t="shared" ref="O904:O917" si="115">MAX(0,IF(M904=0,0,IF(G904+M904&lt;E904,M904,E904-G904)))</f>
        <v>0</v>
      </c>
      <c r="P904" s="1383">
        <f t="shared" ref="P904:P917" si="116">M904-O904</f>
        <v>0</v>
      </c>
    </row>
    <row r="905" spans="1:16" ht="31" outlineLevel="1" x14ac:dyDescent="0.35">
      <c r="A905" s="1457">
        <f t="shared" si="114"/>
        <v>9.3000000000000007</v>
      </c>
      <c r="B905" s="1459" t="str">
        <f t="shared" si="114"/>
        <v>Renovation of sanitary system including Replacing sanitary and storm water drainage pipelines in colony area.</v>
      </c>
      <c r="C905" s="1455" t="str">
        <f t="shared" si="114"/>
        <v>MERC/CAPEX/FY 2021-22/MSPGCL /25</v>
      </c>
      <c r="D905" s="1384">
        <f t="shared" si="114"/>
        <v>44609</v>
      </c>
      <c r="E905" s="1450">
        <f t="shared" si="114"/>
        <v>1.5458000000000001</v>
      </c>
      <c r="F905" s="1451">
        <f t="shared" si="105"/>
        <v>1.5079282650000001</v>
      </c>
      <c r="G905" s="1451">
        <f t="shared" si="106"/>
        <v>1.5079282650000001</v>
      </c>
      <c r="H905" s="1451">
        <f t="shared" si="109"/>
        <v>0</v>
      </c>
      <c r="I905" s="1449">
        <v>0</v>
      </c>
      <c r="J905" s="1449">
        <v>0</v>
      </c>
      <c r="K905" s="1451"/>
      <c r="L905" s="1451"/>
      <c r="M905" s="1451">
        <f t="shared" si="113"/>
        <v>0</v>
      </c>
      <c r="N905" s="1451">
        <f t="shared" si="111"/>
        <v>0</v>
      </c>
      <c r="O905" s="1452">
        <f t="shared" si="115"/>
        <v>0</v>
      </c>
      <c r="P905" s="1383">
        <f t="shared" si="116"/>
        <v>0</v>
      </c>
    </row>
    <row r="906" spans="1:16" ht="31" outlineLevel="1" x14ac:dyDescent="0.35">
      <c r="A906" s="1453">
        <f t="shared" si="114"/>
        <v>9.4</v>
      </c>
      <c r="B906" s="1454" t="str">
        <f t="shared" si="114"/>
        <v>Renovations, refurbishment of Recreation Club Building in colony at GTPS Uran</v>
      </c>
      <c r="C906" s="1455" t="str">
        <f t="shared" si="114"/>
        <v>MERC/CAPEX/FY 2021-22/MSPGCL /25</v>
      </c>
      <c r="D906" s="1384">
        <f t="shared" si="114"/>
        <v>44609</v>
      </c>
      <c r="E906" s="1450">
        <f t="shared" si="114"/>
        <v>0</v>
      </c>
      <c r="F906" s="1451">
        <f t="shared" si="105"/>
        <v>0</v>
      </c>
      <c r="G906" s="1451">
        <f t="shared" si="106"/>
        <v>0</v>
      </c>
      <c r="H906" s="1451">
        <f t="shared" si="109"/>
        <v>0</v>
      </c>
      <c r="I906" s="1449">
        <v>0</v>
      </c>
      <c r="J906" s="1449">
        <v>0</v>
      </c>
      <c r="K906" s="1451"/>
      <c r="L906" s="1451"/>
      <c r="M906" s="1451">
        <f t="shared" si="113"/>
        <v>0</v>
      </c>
      <c r="N906" s="1451">
        <f t="shared" si="111"/>
        <v>0</v>
      </c>
      <c r="O906" s="1452">
        <f t="shared" si="115"/>
        <v>0</v>
      </c>
      <c r="P906" s="1383">
        <f t="shared" si="116"/>
        <v>0</v>
      </c>
    </row>
    <row r="907" spans="1:16" ht="31" outlineLevel="1" x14ac:dyDescent="0.35">
      <c r="A907" s="1457">
        <f t="shared" si="114"/>
        <v>9.5</v>
      </c>
      <c r="B907" s="1459" t="str">
        <f t="shared" si="114"/>
        <v>Strengthening to steel structures by epoxy painting within the plant area at GTPS, Uran</v>
      </c>
      <c r="C907" s="1455" t="str">
        <f t="shared" si="114"/>
        <v>MERC/CAPEX/FY 2021-22/MSPGCL /25</v>
      </c>
      <c r="D907" s="1384">
        <f t="shared" si="114"/>
        <v>44609</v>
      </c>
      <c r="E907" s="1450">
        <f t="shared" si="114"/>
        <v>1.5104</v>
      </c>
      <c r="F907" s="1451">
        <f t="shared" si="105"/>
        <v>1.3037510000000001</v>
      </c>
      <c r="G907" s="1451">
        <f t="shared" si="106"/>
        <v>1.3037510000000001</v>
      </c>
      <c r="H907" s="1451">
        <f t="shared" si="109"/>
        <v>0</v>
      </c>
      <c r="I907" s="1449">
        <v>0</v>
      </c>
      <c r="J907" s="1449">
        <v>0</v>
      </c>
      <c r="K907" s="1451"/>
      <c r="L907" s="1451"/>
      <c r="M907" s="1451">
        <f t="shared" si="113"/>
        <v>0</v>
      </c>
      <c r="N907" s="1451">
        <f t="shared" si="111"/>
        <v>0</v>
      </c>
      <c r="O907" s="1452">
        <f t="shared" si="115"/>
        <v>0</v>
      </c>
      <c r="P907" s="1383">
        <f t="shared" si="116"/>
        <v>0</v>
      </c>
    </row>
    <row r="908" spans="1:16" ht="46.5" outlineLevel="1" x14ac:dyDescent="0.25">
      <c r="A908" s="1447">
        <f t="shared" si="114"/>
        <v>10</v>
      </c>
      <c r="B908" s="1456" t="str">
        <f t="shared" si="114"/>
        <v>Procurement of Turbine Rotor blades of all 4 stages &amp; Compressor Rotor blades set (along with installation materials) for GT Unit no.7 at GTPS Uran</v>
      </c>
      <c r="C908" s="1447" t="str">
        <f t="shared" si="114"/>
        <v>MERC/CAPEX/FY 2022-23/0162</v>
      </c>
      <c r="D908" s="1448">
        <f t="shared" si="114"/>
        <v>44669</v>
      </c>
      <c r="E908" s="1449">
        <f t="shared" si="114"/>
        <v>36.9</v>
      </c>
      <c r="F908" s="1449">
        <f t="shared" si="105"/>
        <v>0</v>
      </c>
      <c r="G908" s="1449">
        <f t="shared" si="106"/>
        <v>0</v>
      </c>
      <c r="H908" s="1449">
        <f t="shared" si="109"/>
        <v>0</v>
      </c>
      <c r="I908" s="1449">
        <v>21.838874142799998</v>
      </c>
      <c r="J908" s="1449">
        <v>21.838874142799998</v>
      </c>
      <c r="K908" s="1449"/>
      <c r="L908" s="1449"/>
      <c r="M908" s="1449">
        <f t="shared" si="113"/>
        <v>21.838874142799998</v>
      </c>
      <c r="N908" s="1449">
        <f t="shared" si="111"/>
        <v>0</v>
      </c>
      <c r="O908" s="1452">
        <f t="shared" si="115"/>
        <v>21.838874142799998</v>
      </c>
      <c r="P908" s="1383">
        <f t="shared" si="116"/>
        <v>0</v>
      </c>
    </row>
    <row r="909" spans="1:16" ht="46.5" outlineLevel="1" x14ac:dyDescent="0.35">
      <c r="A909" s="1457">
        <f t="shared" si="114"/>
        <v>10.1</v>
      </c>
      <c r="B909" s="1459" t="str">
        <f t="shared" si="114"/>
        <v>Procurement of Turbine Rotor blades of all 4 stages &amp; Compressor Rotor blades set (along with installation materials) for GT Unit no.7 at GTPS Uran</v>
      </c>
      <c r="C909" s="1455" t="str">
        <f t="shared" si="114"/>
        <v>MERC/CAPEX/FY 2022-23/0162</v>
      </c>
      <c r="D909" s="1384">
        <f t="shared" si="114"/>
        <v>44669</v>
      </c>
      <c r="E909" s="1450">
        <f t="shared" si="114"/>
        <v>36.43</v>
      </c>
      <c r="F909" s="1451">
        <f t="shared" si="105"/>
        <v>0</v>
      </c>
      <c r="G909" s="1451">
        <f t="shared" si="106"/>
        <v>0</v>
      </c>
      <c r="H909" s="1451">
        <f t="shared" si="109"/>
        <v>0</v>
      </c>
      <c r="I909" s="1449">
        <v>0.47199999999999998</v>
      </c>
      <c r="J909" s="1449">
        <v>0.47199999999999998</v>
      </c>
      <c r="K909" s="1451"/>
      <c r="L909" s="1451"/>
      <c r="M909" s="1451">
        <f t="shared" si="113"/>
        <v>0.47199999999999998</v>
      </c>
      <c r="N909" s="1451">
        <f t="shared" si="111"/>
        <v>0</v>
      </c>
      <c r="O909" s="1452">
        <f t="shared" si="115"/>
        <v>0.47199999999999998</v>
      </c>
      <c r="P909" s="1383">
        <f t="shared" si="116"/>
        <v>0</v>
      </c>
    </row>
    <row r="910" spans="1:16" ht="15.5" outlineLevel="1" x14ac:dyDescent="0.35">
      <c r="A910" s="1457">
        <f t="shared" si="114"/>
        <v>0</v>
      </c>
      <c r="B910" s="1459" t="str">
        <f t="shared" si="114"/>
        <v>IDC</v>
      </c>
      <c r="C910" s="1455" t="str">
        <f t="shared" si="114"/>
        <v>MERC/CAPEX/FY 2022-23/0162</v>
      </c>
      <c r="D910" s="1384">
        <f t="shared" si="114"/>
        <v>44669</v>
      </c>
      <c r="E910" s="1450">
        <f t="shared" si="114"/>
        <v>0.47</v>
      </c>
      <c r="F910" s="1451">
        <f t="shared" si="105"/>
        <v>0</v>
      </c>
      <c r="G910" s="1451">
        <f t="shared" si="106"/>
        <v>0</v>
      </c>
      <c r="H910" s="1451">
        <f t="shared" si="109"/>
        <v>0</v>
      </c>
      <c r="I910" s="1449">
        <v>0</v>
      </c>
      <c r="J910" s="1449">
        <v>0</v>
      </c>
      <c r="K910" s="1451"/>
      <c r="L910" s="1451"/>
      <c r="M910" s="1451">
        <f t="shared" si="113"/>
        <v>0</v>
      </c>
      <c r="N910" s="1451">
        <f t="shared" si="111"/>
        <v>0</v>
      </c>
      <c r="O910" s="1452">
        <f t="shared" si="115"/>
        <v>0</v>
      </c>
      <c r="P910" s="1383">
        <f t="shared" si="116"/>
        <v>0</v>
      </c>
    </row>
    <row r="911" spans="1:16" ht="31" outlineLevel="1" x14ac:dyDescent="0.25">
      <c r="A911" s="1447" t="str">
        <f t="shared" si="114"/>
        <v>HO
DPR 8</v>
      </c>
      <c r="B911" s="1456" t="str">
        <f t="shared" si="114"/>
        <v>Replacement of Fire Tenders at Various Power Stations of Mahagenco</v>
      </c>
      <c r="C911" s="1447" t="str">
        <f t="shared" si="114"/>
        <v>MERC/CAPEX/20172018/4653</v>
      </c>
      <c r="D911" s="1448">
        <f t="shared" si="114"/>
        <v>43052</v>
      </c>
      <c r="E911" s="1449">
        <f t="shared" si="114"/>
        <v>2.5</v>
      </c>
      <c r="F911" s="1449">
        <f t="shared" si="105"/>
        <v>0</v>
      </c>
      <c r="G911" s="1449">
        <f t="shared" si="106"/>
        <v>0</v>
      </c>
      <c r="H911" s="1449">
        <f t="shared" si="109"/>
        <v>0</v>
      </c>
      <c r="I911" s="1449">
        <v>0</v>
      </c>
      <c r="J911" s="1449">
        <v>0</v>
      </c>
      <c r="K911" s="1449"/>
      <c r="L911" s="1449"/>
      <c r="M911" s="1449">
        <f t="shared" si="113"/>
        <v>0</v>
      </c>
      <c r="N911" s="1449">
        <f t="shared" si="111"/>
        <v>0</v>
      </c>
      <c r="O911" s="1452">
        <f t="shared" si="115"/>
        <v>0</v>
      </c>
      <c r="P911" s="1383">
        <f t="shared" si="116"/>
        <v>0</v>
      </c>
    </row>
    <row r="912" spans="1:16" ht="31" outlineLevel="1" x14ac:dyDescent="0.35">
      <c r="A912" s="1457" t="str">
        <f t="shared" si="114"/>
        <v>HO
DPR 8.2</v>
      </c>
      <c r="B912" s="1459" t="str">
        <f t="shared" si="114"/>
        <v>Normal Multipurpose Fire Tender</v>
      </c>
      <c r="C912" s="1455" t="str">
        <f t="shared" si="114"/>
        <v>MERC/CAPEX/20172018/4653</v>
      </c>
      <c r="D912" s="1384">
        <f t="shared" si="114"/>
        <v>43052</v>
      </c>
      <c r="E912" s="1450">
        <f t="shared" si="114"/>
        <v>2.5</v>
      </c>
      <c r="F912" s="1451">
        <f t="shared" si="105"/>
        <v>2.1846524</v>
      </c>
      <c r="G912" s="1451">
        <f t="shared" si="106"/>
        <v>2.1846524</v>
      </c>
      <c r="H912" s="1451">
        <f t="shared" si="109"/>
        <v>0</v>
      </c>
      <c r="I912" s="1449">
        <v>0</v>
      </c>
      <c r="J912" s="1449">
        <v>0</v>
      </c>
      <c r="K912" s="1451"/>
      <c r="L912" s="1451"/>
      <c r="M912" s="1451">
        <f t="shared" si="113"/>
        <v>0</v>
      </c>
      <c r="N912" s="1451">
        <f t="shared" si="111"/>
        <v>0</v>
      </c>
      <c r="O912" s="1452">
        <f t="shared" si="115"/>
        <v>0</v>
      </c>
      <c r="P912" s="1383">
        <f t="shared" si="116"/>
        <v>0</v>
      </c>
    </row>
    <row r="913" spans="1:16" ht="15.5" outlineLevel="1" x14ac:dyDescent="0.25">
      <c r="A913" s="1457">
        <f t="shared" si="114"/>
        <v>0</v>
      </c>
      <c r="B913" s="1460" t="str">
        <f t="shared" si="114"/>
        <v>IDC</v>
      </c>
      <c r="C913" s="1455" t="str">
        <f t="shared" si="114"/>
        <v>MERC/CAPEX/20172018/4653</v>
      </c>
      <c r="D913" s="1384">
        <f t="shared" si="114"/>
        <v>43052</v>
      </c>
      <c r="E913" s="1450">
        <f t="shared" si="114"/>
        <v>0</v>
      </c>
      <c r="F913" s="1451">
        <f t="shared" si="105"/>
        <v>4.2562000000000003E-2</v>
      </c>
      <c r="G913" s="1451">
        <f t="shared" si="106"/>
        <v>4.2562000000000003E-2</v>
      </c>
      <c r="H913" s="1451">
        <f t="shared" si="109"/>
        <v>0</v>
      </c>
      <c r="I913" s="1449">
        <v>0</v>
      </c>
      <c r="J913" s="1449">
        <v>0</v>
      </c>
      <c r="K913" s="1451"/>
      <c r="L913" s="1451"/>
      <c r="M913" s="1451">
        <f t="shared" si="113"/>
        <v>0</v>
      </c>
      <c r="N913" s="1451">
        <f t="shared" si="111"/>
        <v>0</v>
      </c>
      <c r="O913" s="1452">
        <f t="shared" si="115"/>
        <v>0</v>
      </c>
      <c r="P913" s="1383">
        <f t="shared" si="116"/>
        <v>0</v>
      </c>
    </row>
    <row r="914" spans="1:16" ht="31" outlineLevel="1" x14ac:dyDescent="0.25">
      <c r="A914" s="1447" t="str">
        <f t="shared" si="114"/>
        <v>HO
DPR-10</v>
      </c>
      <c r="B914" s="1456" t="str">
        <f t="shared" si="114"/>
        <v>Implementation of IB recommendations- Civil works at various TPS of Mahagenco</v>
      </c>
      <c r="C914" s="1447" t="str">
        <f t="shared" si="114"/>
        <v>MERC/CAPEX/20172018/0177</v>
      </c>
      <c r="D914" s="1448">
        <f t="shared" si="114"/>
        <v>43137</v>
      </c>
      <c r="E914" s="1449">
        <f t="shared" si="114"/>
        <v>0.94399999999999995</v>
      </c>
      <c r="F914" s="1449">
        <f t="shared" si="105"/>
        <v>0</v>
      </c>
      <c r="G914" s="1449">
        <f t="shared" si="106"/>
        <v>0</v>
      </c>
      <c r="H914" s="1449">
        <f t="shared" si="109"/>
        <v>0</v>
      </c>
      <c r="I914" s="1449">
        <v>0</v>
      </c>
      <c r="J914" s="1449">
        <v>0</v>
      </c>
      <c r="K914" s="1449"/>
      <c r="L914" s="1449"/>
      <c r="M914" s="1449">
        <f t="shared" si="113"/>
        <v>0</v>
      </c>
      <c r="N914" s="1449">
        <f t="shared" si="111"/>
        <v>0</v>
      </c>
      <c r="O914" s="1452">
        <f t="shared" si="115"/>
        <v>0</v>
      </c>
      <c r="P914" s="1383">
        <f t="shared" si="116"/>
        <v>0</v>
      </c>
    </row>
    <row r="915" spans="1:16" ht="46.5" outlineLevel="1" x14ac:dyDescent="0.35">
      <c r="A915" s="1457" t="str">
        <f t="shared" si="114"/>
        <v>HO
DPR 10.1</v>
      </c>
      <c r="B915" s="1459" t="str">
        <f t="shared" si="114"/>
        <v>GTPS Uran</v>
      </c>
      <c r="C915" s="1455" t="str">
        <f t="shared" si="114"/>
        <v>MERC/CAPEX/20172018/0177</v>
      </c>
      <c r="D915" s="1384">
        <f t="shared" si="114"/>
        <v>43137</v>
      </c>
      <c r="E915" s="1450">
        <f t="shared" si="114"/>
        <v>0.94399999999999995</v>
      </c>
      <c r="F915" s="1451">
        <f t="shared" si="105"/>
        <v>0</v>
      </c>
      <c r="G915" s="1451">
        <f t="shared" si="106"/>
        <v>0</v>
      </c>
      <c r="H915" s="1451">
        <f t="shared" si="109"/>
        <v>0</v>
      </c>
      <c r="I915" s="1449">
        <v>0</v>
      </c>
      <c r="J915" s="1449">
        <v>0</v>
      </c>
      <c r="K915" s="1451"/>
      <c r="L915" s="1451"/>
      <c r="M915" s="1451">
        <f t="shared" si="113"/>
        <v>0</v>
      </c>
      <c r="N915" s="1451">
        <f t="shared" si="111"/>
        <v>0</v>
      </c>
      <c r="O915" s="1452">
        <f t="shared" si="115"/>
        <v>0</v>
      </c>
      <c r="P915" s="1383">
        <f t="shared" si="116"/>
        <v>0</v>
      </c>
    </row>
    <row r="916" spans="1:16" ht="15.5" outlineLevel="1" x14ac:dyDescent="0.35">
      <c r="A916" s="1457">
        <f t="shared" ref="A916:E931" si="117">A630</f>
        <v>0</v>
      </c>
      <c r="B916" s="1459" t="str">
        <f t="shared" si="117"/>
        <v>IDC</v>
      </c>
      <c r="C916" s="1455" t="str">
        <f t="shared" si="117"/>
        <v>MERC/CAPEX/20172018/0177</v>
      </c>
      <c r="D916" s="1384">
        <f t="shared" si="117"/>
        <v>43137</v>
      </c>
      <c r="E916" s="1450">
        <f t="shared" si="117"/>
        <v>0</v>
      </c>
      <c r="F916" s="1451">
        <f t="shared" si="105"/>
        <v>0</v>
      </c>
      <c r="G916" s="1451">
        <f t="shared" si="106"/>
        <v>0</v>
      </c>
      <c r="H916" s="1451">
        <f t="shared" si="109"/>
        <v>0</v>
      </c>
      <c r="I916" s="1449">
        <v>0</v>
      </c>
      <c r="J916" s="1449">
        <v>0</v>
      </c>
      <c r="K916" s="1451"/>
      <c r="L916" s="1451"/>
      <c r="M916" s="1451">
        <f t="shared" si="113"/>
        <v>0</v>
      </c>
      <c r="N916" s="1451">
        <f t="shared" si="111"/>
        <v>0</v>
      </c>
      <c r="O916" s="1452">
        <f t="shared" si="115"/>
        <v>0</v>
      </c>
      <c r="P916" s="1383">
        <f t="shared" si="116"/>
        <v>0</v>
      </c>
    </row>
    <row r="917" spans="1:16" ht="31" outlineLevel="1" x14ac:dyDescent="0.25">
      <c r="A917" s="1289" t="str">
        <f t="shared" si="117"/>
        <v>HO
DPR 11</v>
      </c>
      <c r="B917" s="1352" t="str">
        <f t="shared" si="117"/>
        <v>Construction of new Administrative Building for Mahagenco at Vidyut Bhawan, Katol Road, Nagpur</v>
      </c>
      <c r="C917" s="1447" t="str">
        <f t="shared" si="117"/>
        <v>MERC/CAPEX/2021-2022/MSPGCL/063</v>
      </c>
      <c r="D917" s="1448">
        <f t="shared" si="117"/>
        <v>44604</v>
      </c>
      <c r="E917" s="1449">
        <f t="shared" si="117"/>
        <v>57</v>
      </c>
      <c r="F917" s="1449">
        <f t="shared" si="105"/>
        <v>0</v>
      </c>
      <c r="G917" s="1449">
        <f t="shared" si="106"/>
        <v>0</v>
      </c>
      <c r="H917" s="1449">
        <f t="shared" si="109"/>
        <v>0</v>
      </c>
      <c r="I917" s="1449">
        <v>0</v>
      </c>
      <c r="J917" s="1449">
        <v>0</v>
      </c>
      <c r="K917" s="1449"/>
      <c r="L917" s="1449"/>
      <c r="M917" s="1449">
        <f t="shared" si="113"/>
        <v>0</v>
      </c>
      <c r="N917" s="1449">
        <f t="shared" si="111"/>
        <v>0</v>
      </c>
      <c r="O917" s="1452">
        <f t="shared" si="115"/>
        <v>0</v>
      </c>
      <c r="P917" s="1383">
        <f t="shared" si="116"/>
        <v>0</v>
      </c>
    </row>
    <row r="918" spans="1:16" ht="46.5" outlineLevel="1" x14ac:dyDescent="0.25">
      <c r="A918" s="1293" t="str">
        <f t="shared" si="117"/>
        <v>HO
DPR 11.1</v>
      </c>
      <c r="B918" s="1355" t="str">
        <f t="shared" si="117"/>
        <v>Construction of new Administrative Building for Mahagenco at Vidyut Bhawan, Katol Road, Nagpur</v>
      </c>
      <c r="C918" s="1455" t="str">
        <f t="shared" si="117"/>
        <v>MERC/CAPEX/2021-2022/MSPGCL/063</v>
      </c>
      <c r="D918" s="1384">
        <f t="shared" si="117"/>
        <v>44604</v>
      </c>
      <c r="E918" s="1450">
        <f t="shared" si="117"/>
        <v>54.24</v>
      </c>
      <c r="F918" s="1451">
        <f t="shared" si="105"/>
        <v>0</v>
      </c>
      <c r="G918" s="1451">
        <f t="shared" si="106"/>
        <v>0</v>
      </c>
      <c r="H918" s="1451">
        <f t="shared" si="109"/>
        <v>0</v>
      </c>
      <c r="I918" s="1449">
        <v>0</v>
      </c>
      <c r="J918" s="1449">
        <v>0</v>
      </c>
      <c r="K918" s="1451"/>
      <c r="L918" s="1451"/>
      <c r="M918" s="1451">
        <f t="shared" ref="M918:M981" si="118">SUM(J918:L918)</f>
        <v>0</v>
      </c>
      <c r="N918" s="1451">
        <f t="shared" si="111"/>
        <v>0</v>
      </c>
      <c r="O918" s="1452"/>
      <c r="P918" s="1383"/>
    </row>
    <row r="919" spans="1:16" ht="15.5" outlineLevel="1" x14ac:dyDescent="0.25">
      <c r="A919" s="1385">
        <f t="shared" si="117"/>
        <v>0</v>
      </c>
      <c r="B919" s="1355" t="str">
        <f t="shared" si="117"/>
        <v>IDC</v>
      </c>
      <c r="C919" s="1455" t="str">
        <f t="shared" si="117"/>
        <v>MERC/CAPEX/2021-2022/MSPGCL/063</v>
      </c>
      <c r="D919" s="1384">
        <f t="shared" si="117"/>
        <v>44604</v>
      </c>
      <c r="E919" s="1450">
        <f t="shared" si="117"/>
        <v>2.76</v>
      </c>
      <c r="F919" s="1451">
        <f t="shared" si="105"/>
        <v>0</v>
      </c>
      <c r="G919" s="1451">
        <f t="shared" si="106"/>
        <v>0</v>
      </c>
      <c r="H919" s="1451">
        <f t="shared" si="109"/>
        <v>0</v>
      </c>
      <c r="I919" s="1449">
        <v>0</v>
      </c>
      <c r="J919" s="1449">
        <v>0</v>
      </c>
      <c r="K919" s="1451"/>
      <c r="L919" s="1451"/>
      <c r="M919" s="1451">
        <f t="shared" si="118"/>
        <v>0</v>
      </c>
      <c r="N919" s="1451">
        <f t="shared" si="111"/>
        <v>0</v>
      </c>
      <c r="O919" s="1452"/>
      <c r="P919" s="1383"/>
    </row>
    <row r="920" spans="1:16" ht="31" outlineLevel="1" x14ac:dyDescent="0.25">
      <c r="A920" s="1289" t="str">
        <f t="shared" si="117"/>
        <v>HO
DPR 12</v>
      </c>
      <c r="B920" s="1352" t="str">
        <f t="shared" si="117"/>
        <v>Centralized Monitoring Solution</v>
      </c>
      <c r="C920" s="1447" t="str">
        <f t="shared" si="117"/>
        <v>MERC/CAPEX/MSPGCL/2023-24/0576</v>
      </c>
      <c r="D920" s="1448">
        <f t="shared" si="117"/>
        <v>45232</v>
      </c>
      <c r="E920" s="1449">
        <f t="shared" si="117"/>
        <v>69.308999999999997</v>
      </c>
      <c r="F920" s="1449">
        <f t="shared" si="105"/>
        <v>0</v>
      </c>
      <c r="G920" s="1449">
        <f t="shared" si="106"/>
        <v>0</v>
      </c>
      <c r="H920" s="1449">
        <f t="shared" si="109"/>
        <v>0</v>
      </c>
      <c r="I920" s="1449">
        <v>0</v>
      </c>
      <c r="J920" s="1449">
        <v>0</v>
      </c>
      <c r="K920" s="1449"/>
      <c r="L920" s="1449"/>
      <c r="M920" s="1449">
        <f t="shared" si="118"/>
        <v>0</v>
      </c>
      <c r="N920" s="1449">
        <f t="shared" si="111"/>
        <v>0</v>
      </c>
      <c r="O920" s="1452"/>
      <c r="P920" s="1383"/>
    </row>
    <row r="921" spans="1:16" ht="46.5" outlineLevel="1" x14ac:dyDescent="0.25">
      <c r="A921" s="1293" t="str">
        <f t="shared" si="117"/>
        <v>HO
DPR 12.1</v>
      </c>
      <c r="B921" s="1355" t="str">
        <f t="shared" si="117"/>
        <v>Centralized Monitoring Solution</v>
      </c>
      <c r="C921" s="1455" t="str">
        <f t="shared" si="117"/>
        <v>MERC/CAPEX/MSPGCL/2023-24/0576</v>
      </c>
      <c r="D921" s="1384">
        <f t="shared" si="117"/>
        <v>45232</v>
      </c>
      <c r="E921" s="1450">
        <f t="shared" si="117"/>
        <v>66.009</v>
      </c>
      <c r="F921" s="1451">
        <f t="shared" si="105"/>
        <v>0</v>
      </c>
      <c r="G921" s="1451">
        <f t="shared" si="106"/>
        <v>3.8</v>
      </c>
      <c r="H921" s="1451">
        <f t="shared" si="109"/>
        <v>-3.8</v>
      </c>
      <c r="I921" s="1449">
        <v>0</v>
      </c>
      <c r="J921" s="1449">
        <v>0</v>
      </c>
      <c r="K921" s="1451"/>
      <c r="L921" s="1451"/>
      <c r="M921" s="1451">
        <f t="shared" si="118"/>
        <v>0</v>
      </c>
      <c r="N921" s="1451">
        <f t="shared" si="111"/>
        <v>-3.8</v>
      </c>
      <c r="O921" s="1452"/>
      <c r="P921" s="1383"/>
    </row>
    <row r="922" spans="1:16" ht="15.5" outlineLevel="1" x14ac:dyDescent="0.25">
      <c r="A922" s="1385">
        <f t="shared" si="117"/>
        <v>0</v>
      </c>
      <c r="B922" s="1355" t="str">
        <f t="shared" si="117"/>
        <v>IDC</v>
      </c>
      <c r="C922" s="1455" t="str">
        <f t="shared" si="117"/>
        <v>MERC/CAPEX/MSPGCL/2023-24/0576</v>
      </c>
      <c r="D922" s="1384">
        <f t="shared" si="117"/>
        <v>45232</v>
      </c>
      <c r="E922" s="1450">
        <f t="shared" si="117"/>
        <v>3.3</v>
      </c>
      <c r="F922" s="1451">
        <f t="shared" si="105"/>
        <v>0</v>
      </c>
      <c r="G922" s="1451">
        <f t="shared" si="106"/>
        <v>0</v>
      </c>
      <c r="H922" s="1451">
        <f t="shared" si="109"/>
        <v>0</v>
      </c>
      <c r="I922" s="1449">
        <v>0</v>
      </c>
      <c r="J922" s="1449">
        <v>0</v>
      </c>
      <c r="K922" s="1451"/>
      <c r="L922" s="1451"/>
      <c r="M922" s="1451">
        <f t="shared" si="118"/>
        <v>0</v>
      </c>
      <c r="N922" s="1451">
        <f t="shared" si="111"/>
        <v>0</v>
      </c>
      <c r="O922" s="1452"/>
      <c r="P922" s="1383"/>
    </row>
    <row r="923" spans="1:16" ht="15.5" outlineLevel="1" x14ac:dyDescent="0.25">
      <c r="A923" s="1349">
        <f t="shared" si="117"/>
        <v>0</v>
      </c>
      <c r="B923" s="1326" t="str">
        <f t="shared" si="117"/>
        <v>(ii) Yet to be submitted to MERC</v>
      </c>
      <c r="C923" s="1455">
        <f t="shared" si="117"/>
        <v>0</v>
      </c>
      <c r="D923" s="1384" t="str">
        <f t="shared" si="117"/>
        <v>-</v>
      </c>
      <c r="E923" s="1450">
        <f t="shared" si="117"/>
        <v>0</v>
      </c>
      <c r="F923" s="1451">
        <f t="shared" si="105"/>
        <v>0</v>
      </c>
      <c r="G923" s="1451">
        <f t="shared" si="106"/>
        <v>0</v>
      </c>
      <c r="H923" s="1451">
        <f t="shared" si="109"/>
        <v>0</v>
      </c>
      <c r="I923" s="1449">
        <v>0</v>
      </c>
      <c r="J923" s="1449">
        <v>0</v>
      </c>
      <c r="K923" s="1451"/>
      <c r="L923" s="1451"/>
      <c r="M923" s="1451">
        <f t="shared" si="118"/>
        <v>0</v>
      </c>
      <c r="N923" s="1451">
        <f t="shared" si="111"/>
        <v>0</v>
      </c>
      <c r="O923" s="1452"/>
      <c r="P923" s="1383"/>
    </row>
    <row r="924" spans="1:16" ht="31" outlineLevel="1" x14ac:dyDescent="0.25">
      <c r="A924" s="1351">
        <f t="shared" si="117"/>
        <v>1</v>
      </c>
      <c r="B924" s="1352" t="str">
        <f t="shared" si="117"/>
        <v xml:space="preserve">Procurement of GT blades  &amp; other essential GT Hot gas components </v>
      </c>
      <c r="C924" s="1455">
        <f t="shared" si="117"/>
        <v>0</v>
      </c>
      <c r="D924" s="1384" t="str">
        <f t="shared" si="117"/>
        <v>-</v>
      </c>
      <c r="E924" s="1450">
        <f t="shared" si="117"/>
        <v>0</v>
      </c>
      <c r="F924" s="1451">
        <f t="shared" si="105"/>
        <v>0</v>
      </c>
      <c r="G924" s="1451">
        <f t="shared" si="106"/>
        <v>0</v>
      </c>
      <c r="H924" s="1451">
        <f t="shared" si="109"/>
        <v>0</v>
      </c>
      <c r="I924" s="1449">
        <v>0</v>
      </c>
      <c r="J924" s="1449">
        <v>0</v>
      </c>
      <c r="K924" s="1451"/>
      <c r="L924" s="1451"/>
      <c r="M924" s="1451">
        <f t="shared" si="118"/>
        <v>0</v>
      </c>
      <c r="N924" s="1451">
        <f t="shared" si="111"/>
        <v>0</v>
      </c>
      <c r="O924" s="1452"/>
      <c r="P924" s="1383"/>
    </row>
    <row r="925" spans="1:16" ht="15.5" outlineLevel="1" x14ac:dyDescent="0.25">
      <c r="A925" s="1351">
        <f t="shared" si="117"/>
        <v>0</v>
      </c>
      <c r="B925" s="1355" t="str">
        <f t="shared" si="117"/>
        <v>1) Procurement of GT Stator blades of stages 1&amp;2</v>
      </c>
      <c r="C925" s="1455">
        <f t="shared" si="117"/>
        <v>0</v>
      </c>
      <c r="D925" s="1384" t="str">
        <f t="shared" si="117"/>
        <v>-</v>
      </c>
      <c r="E925" s="1450">
        <f t="shared" si="117"/>
        <v>0</v>
      </c>
      <c r="F925" s="1451">
        <f t="shared" si="105"/>
        <v>0</v>
      </c>
      <c r="G925" s="1451">
        <f t="shared" si="106"/>
        <v>0</v>
      </c>
      <c r="H925" s="1451">
        <f t="shared" si="109"/>
        <v>0</v>
      </c>
      <c r="I925" s="1449">
        <v>17</v>
      </c>
      <c r="J925" s="1449">
        <v>17</v>
      </c>
      <c r="K925" s="1451"/>
      <c r="L925" s="1451"/>
      <c r="M925" s="1451">
        <f t="shared" si="118"/>
        <v>17</v>
      </c>
      <c r="N925" s="1451">
        <f t="shared" si="111"/>
        <v>0</v>
      </c>
      <c r="O925" s="1452"/>
      <c r="P925" s="1383"/>
    </row>
    <row r="926" spans="1:16" ht="15.5" outlineLevel="1" x14ac:dyDescent="0.25">
      <c r="A926" s="1351">
        <f t="shared" si="117"/>
        <v>0</v>
      </c>
      <c r="B926" s="1355" t="str">
        <f t="shared" si="117"/>
        <v>2) Procurement of Bricks / Tiles &amp; tile holders for GT</v>
      </c>
      <c r="C926" s="1455">
        <f t="shared" si="117"/>
        <v>0</v>
      </c>
      <c r="D926" s="1384" t="str">
        <f t="shared" si="117"/>
        <v>-</v>
      </c>
      <c r="E926" s="1450">
        <f t="shared" si="117"/>
        <v>0</v>
      </c>
      <c r="F926" s="1451">
        <f t="shared" si="105"/>
        <v>0</v>
      </c>
      <c r="G926" s="1451">
        <f t="shared" si="106"/>
        <v>0</v>
      </c>
      <c r="H926" s="1451">
        <f t="shared" si="109"/>
        <v>0</v>
      </c>
      <c r="I926" s="1449">
        <v>2.5</v>
      </c>
      <c r="J926" s="1449">
        <v>2.5</v>
      </c>
      <c r="K926" s="1451"/>
      <c r="L926" s="1451"/>
      <c r="M926" s="1451">
        <f t="shared" si="118"/>
        <v>2.5</v>
      </c>
      <c r="N926" s="1451">
        <f t="shared" si="111"/>
        <v>0</v>
      </c>
      <c r="O926" s="1452"/>
      <c r="P926" s="1383"/>
    </row>
    <row r="927" spans="1:16" ht="15.5" outlineLevel="1" x14ac:dyDescent="0.25">
      <c r="A927" s="1351">
        <f t="shared" si="117"/>
        <v>0</v>
      </c>
      <c r="B927" s="1355" t="str">
        <f t="shared" si="117"/>
        <v>3) Procurement of mixing chambers (02 Nos)</v>
      </c>
      <c r="C927" s="1455">
        <f t="shared" si="117"/>
        <v>0</v>
      </c>
      <c r="D927" s="1384" t="str">
        <f t="shared" si="117"/>
        <v>-</v>
      </c>
      <c r="E927" s="1450">
        <f t="shared" si="117"/>
        <v>0</v>
      </c>
      <c r="F927" s="1451">
        <f t="shared" si="105"/>
        <v>0</v>
      </c>
      <c r="G927" s="1451">
        <f t="shared" si="106"/>
        <v>0</v>
      </c>
      <c r="H927" s="1451">
        <f t="shared" si="109"/>
        <v>0</v>
      </c>
      <c r="I927" s="1449">
        <v>8.5</v>
      </c>
      <c r="J927" s="1449">
        <v>8.5</v>
      </c>
      <c r="K927" s="1451"/>
      <c r="L927" s="1451"/>
      <c r="M927" s="1451">
        <f t="shared" si="118"/>
        <v>8.5</v>
      </c>
      <c r="N927" s="1451">
        <f t="shared" si="111"/>
        <v>0</v>
      </c>
      <c r="O927" s="1452"/>
      <c r="P927" s="1383"/>
    </row>
    <row r="928" spans="1:16" ht="15.5" outlineLevel="1" x14ac:dyDescent="0.25">
      <c r="A928" s="1351">
        <f t="shared" si="117"/>
        <v>0</v>
      </c>
      <c r="B928" s="1355" t="str">
        <f t="shared" si="117"/>
        <v>14) Procurement of stage2 rotor blades</v>
      </c>
      <c r="C928" s="1455">
        <f t="shared" si="117"/>
        <v>0</v>
      </c>
      <c r="D928" s="1384" t="str">
        <f t="shared" si="117"/>
        <v>-</v>
      </c>
      <c r="E928" s="1450">
        <f t="shared" si="117"/>
        <v>0</v>
      </c>
      <c r="F928" s="1451">
        <f t="shared" si="105"/>
        <v>0</v>
      </c>
      <c r="G928" s="1451">
        <f t="shared" si="106"/>
        <v>0</v>
      </c>
      <c r="H928" s="1451">
        <f t="shared" si="109"/>
        <v>0</v>
      </c>
      <c r="I928" s="1449">
        <v>0</v>
      </c>
      <c r="J928" s="1449">
        <v>0</v>
      </c>
      <c r="K928" s="1451"/>
      <c r="L928" s="1451"/>
      <c r="M928" s="1451">
        <f t="shared" si="118"/>
        <v>0</v>
      </c>
      <c r="N928" s="1451">
        <f t="shared" si="111"/>
        <v>0</v>
      </c>
      <c r="O928" s="1452"/>
      <c r="P928" s="1383"/>
    </row>
    <row r="929" spans="1:16" ht="15.5" outlineLevel="1" x14ac:dyDescent="0.25">
      <c r="A929" s="1351">
        <f t="shared" si="117"/>
        <v>2</v>
      </c>
      <c r="B929" s="1352" t="str">
        <f t="shared" si="117"/>
        <v>Procurement of all 16 stage Compressor Diaphragms</v>
      </c>
      <c r="C929" s="1455">
        <f t="shared" si="117"/>
        <v>0</v>
      </c>
      <c r="D929" s="1384" t="str">
        <f t="shared" si="117"/>
        <v>-</v>
      </c>
      <c r="E929" s="1450">
        <f t="shared" si="117"/>
        <v>0</v>
      </c>
      <c r="F929" s="1451">
        <f t="shared" si="105"/>
        <v>0</v>
      </c>
      <c r="G929" s="1451">
        <f t="shared" si="106"/>
        <v>0</v>
      </c>
      <c r="H929" s="1451">
        <f t="shared" si="109"/>
        <v>0</v>
      </c>
      <c r="I929" s="1449">
        <v>36</v>
      </c>
      <c r="J929" s="1449">
        <v>36</v>
      </c>
      <c r="K929" s="1451"/>
      <c r="L929" s="1451"/>
      <c r="M929" s="1451">
        <f t="shared" si="118"/>
        <v>36</v>
      </c>
      <c r="N929" s="1451">
        <f t="shared" si="111"/>
        <v>0</v>
      </c>
      <c r="O929" s="1452"/>
      <c r="P929" s="1383"/>
    </row>
    <row r="930" spans="1:16" ht="15.5" outlineLevel="1" x14ac:dyDescent="0.25">
      <c r="A930" s="1351">
        <f t="shared" si="117"/>
        <v>3</v>
      </c>
      <c r="B930" s="1352" t="str">
        <f t="shared" si="117"/>
        <v>Procurement of insurance spares for GT units</v>
      </c>
      <c r="C930" s="1455">
        <f t="shared" si="117"/>
        <v>0</v>
      </c>
      <c r="D930" s="1384" t="str">
        <f t="shared" si="117"/>
        <v>-</v>
      </c>
      <c r="E930" s="1450">
        <f t="shared" si="117"/>
        <v>0</v>
      </c>
      <c r="F930" s="1451">
        <f t="shared" si="105"/>
        <v>0</v>
      </c>
      <c r="G930" s="1451">
        <f t="shared" si="106"/>
        <v>0</v>
      </c>
      <c r="H930" s="1451">
        <f t="shared" si="109"/>
        <v>0</v>
      </c>
      <c r="I930" s="1449">
        <v>0</v>
      </c>
      <c r="J930" s="1449">
        <v>0</v>
      </c>
      <c r="K930" s="1451"/>
      <c r="L930" s="1451"/>
      <c r="M930" s="1451">
        <f t="shared" si="118"/>
        <v>0</v>
      </c>
      <c r="N930" s="1451">
        <f t="shared" si="111"/>
        <v>0</v>
      </c>
      <c r="O930" s="1452"/>
      <c r="P930" s="1383"/>
    </row>
    <row r="931" spans="1:16" ht="15.5" outlineLevel="1" x14ac:dyDescent="0.25">
      <c r="A931" s="1351">
        <f t="shared" si="117"/>
        <v>0</v>
      </c>
      <c r="B931" s="1355" t="str">
        <f t="shared" si="117"/>
        <v xml:space="preserve">1) Procurement of Inconel plates </v>
      </c>
      <c r="C931" s="1455">
        <f t="shared" si="117"/>
        <v>0</v>
      </c>
      <c r="D931" s="1384" t="str">
        <f t="shared" si="117"/>
        <v>-</v>
      </c>
      <c r="E931" s="1450">
        <f t="shared" si="117"/>
        <v>0</v>
      </c>
      <c r="F931" s="1451">
        <f t="shared" si="105"/>
        <v>0</v>
      </c>
      <c r="G931" s="1451">
        <f t="shared" si="106"/>
        <v>0</v>
      </c>
      <c r="H931" s="1451">
        <f t="shared" si="109"/>
        <v>0</v>
      </c>
      <c r="I931" s="1449">
        <v>5</v>
      </c>
      <c r="J931" s="1449">
        <v>5</v>
      </c>
      <c r="K931" s="1451"/>
      <c r="L931" s="1451"/>
      <c r="M931" s="1451">
        <f t="shared" si="118"/>
        <v>5</v>
      </c>
      <c r="N931" s="1451">
        <f t="shared" si="111"/>
        <v>0</v>
      </c>
      <c r="O931" s="1452"/>
      <c r="P931" s="1383"/>
    </row>
    <row r="932" spans="1:16" ht="15.5" outlineLevel="1" x14ac:dyDescent="0.25">
      <c r="A932" s="1351">
        <f t="shared" ref="A932:E947" si="119">A646</f>
        <v>0</v>
      </c>
      <c r="B932" s="1355" t="str">
        <f t="shared" si="119"/>
        <v>2) Procurement of Inner casing washers</v>
      </c>
      <c r="C932" s="1455">
        <f t="shared" si="119"/>
        <v>0</v>
      </c>
      <c r="D932" s="1384" t="str">
        <f t="shared" si="119"/>
        <v>-</v>
      </c>
      <c r="E932" s="1450">
        <f t="shared" si="119"/>
        <v>0</v>
      </c>
      <c r="F932" s="1451">
        <f t="shared" ref="F932:F995" si="120">F646+I646</f>
        <v>0</v>
      </c>
      <c r="G932" s="1451">
        <f t="shared" ref="G932:G995" si="121">G646+M646</f>
        <v>0</v>
      </c>
      <c r="H932" s="1451">
        <f t="shared" si="109"/>
        <v>0</v>
      </c>
      <c r="I932" s="1449">
        <v>1.5</v>
      </c>
      <c r="J932" s="1449">
        <v>1.5</v>
      </c>
      <c r="K932" s="1451"/>
      <c r="L932" s="1451"/>
      <c r="M932" s="1451">
        <f t="shared" si="118"/>
        <v>1.5</v>
      </c>
      <c r="N932" s="1451">
        <f t="shared" si="111"/>
        <v>0</v>
      </c>
      <c r="O932" s="1452"/>
      <c r="P932" s="1383"/>
    </row>
    <row r="933" spans="1:16" ht="15.5" outlineLevel="1" x14ac:dyDescent="0.25">
      <c r="A933" s="1351">
        <f t="shared" si="119"/>
        <v>0</v>
      </c>
      <c r="B933" s="1355" t="str">
        <f t="shared" si="119"/>
        <v>3) Procurement of Upper conical section</v>
      </c>
      <c r="C933" s="1455">
        <f t="shared" si="119"/>
        <v>0</v>
      </c>
      <c r="D933" s="1384" t="str">
        <f t="shared" si="119"/>
        <v>-</v>
      </c>
      <c r="E933" s="1450">
        <f t="shared" si="119"/>
        <v>0</v>
      </c>
      <c r="F933" s="1451">
        <f t="shared" si="120"/>
        <v>0</v>
      </c>
      <c r="G933" s="1451">
        <f t="shared" si="121"/>
        <v>0</v>
      </c>
      <c r="H933" s="1451">
        <f t="shared" si="109"/>
        <v>0</v>
      </c>
      <c r="I933" s="1449">
        <v>0</v>
      </c>
      <c r="J933" s="1449">
        <v>0</v>
      </c>
      <c r="K933" s="1451"/>
      <c r="L933" s="1451"/>
      <c r="M933" s="1451">
        <f t="shared" si="118"/>
        <v>0</v>
      </c>
      <c r="N933" s="1451">
        <f t="shared" si="111"/>
        <v>0</v>
      </c>
      <c r="O933" s="1452"/>
      <c r="P933" s="1383"/>
    </row>
    <row r="934" spans="1:16" ht="15.5" outlineLevel="1" x14ac:dyDescent="0.25">
      <c r="A934" s="1351">
        <f t="shared" si="119"/>
        <v>0</v>
      </c>
      <c r="B934" s="1355" t="str">
        <f t="shared" si="119"/>
        <v>4) Procurement of LUWA cooler panels</v>
      </c>
      <c r="C934" s="1455">
        <f t="shared" si="119"/>
        <v>0</v>
      </c>
      <c r="D934" s="1384" t="str">
        <f t="shared" si="119"/>
        <v>-</v>
      </c>
      <c r="E934" s="1450">
        <f t="shared" si="119"/>
        <v>0</v>
      </c>
      <c r="F934" s="1451">
        <f t="shared" si="120"/>
        <v>0</v>
      </c>
      <c r="G934" s="1451">
        <f t="shared" si="121"/>
        <v>0</v>
      </c>
      <c r="H934" s="1451">
        <f t="shared" si="109"/>
        <v>0</v>
      </c>
      <c r="I934" s="1449">
        <v>1.4</v>
      </c>
      <c r="J934" s="1449">
        <v>1.4</v>
      </c>
      <c r="K934" s="1451"/>
      <c r="L934" s="1451"/>
      <c r="M934" s="1451">
        <f t="shared" si="118"/>
        <v>1.4</v>
      </c>
      <c r="N934" s="1451">
        <f t="shared" si="111"/>
        <v>0</v>
      </c>
      <c r="O934" s="1452"/>
      <c r="P934" s="1383"/>
    </row>
    <row r="935" spans="1:16" ht="15.5" outlineLevel="1" x14ac:dyDescent="0.25">
      <c r="A935" s="1351">
        <f t="shared" si="119"/>
        <v>0</v>
      </c>
      <c r="B935" s="1355" t="str">
        <f t="shared" si="119"/>
        <v>5) Procurement of Burners</v>
      </c>
      <c r="C935" s="1455">
        <f t="shared" si="119"/>
        <v>0</v>
      </c>
      <c r="D935" s="1384" t="str">
        <f t="shared" si="119"/>
        <v>-</v>
      </c>
      <c r="E935" s="1450">
        <f t="shared" si="119"/>
        <v>0</v>
      </c>
      <c r="F935" s="1451">
        <f t="shared" si="120"/>
        <v>0</v>
      </c>
      <c r="G935" s="1451">
        <f t="shared" si="121"/>
        <v>0</v>
      </c>
      <c r="H935" s="1451">
        <f t="shared" si="109"/>
        <v>0</v>
      </c>
      <c r="I935" s="1449">
        <v>0</v>
      </c>
      <c r="J935" s="1449">
        <v>0</v>
      </c>
      <c r="K935" s="1451"/>
      <c r="L935" s="1451"/>
      <c r="M935" s="1451">
        <f t="shared" si="118"/>
        <v>0</v>
      </c>
      <c r="N935" s="1451">
        <f t="shared" si="111"/>
        <v>0</v>
      </c>
      <c r="O935" s="1452"/>
      <c r="P935" s="1383"/>
    </row>
    <row r="936" spans="1:16" ht="15.5" outlineLevel="1" x14ac:dyDescent="0.25">
      <c r="A936" s="1351">
        <f t="shared" si="119"/>
        <v>0</v>
      </c>
      <c r="B936" s="1355" t="str">
        <f t="shared" si="119"/>
        <v>6) Procurement of K rings</v>
      </c>
      <c r="C936" s="1455">
        <f t="shared" si="119"/>
        <v>0</v>
      </c>
      <c r="D936" s="1384" t="str">
        <f t="shared" si="119"/>
        <v>-</v>
      </c>
      <c r="E936" s="1450">
        <f t="shared" si="119"/>
        <v>0</v>
      </c>
      <c r="F936" s="1451">
        <f t="shared" si="120"/>
        <v>0</v>
      </c>
      <c r="G936" s="1451">
        <f t="shared" si="121"/>
        <v>0</v>
      </c>
      <c r="H936" s="1451">
        <f t="shared" si="109"/>
        <v>0</v>
      </c>
      <c r="I936" s="1449">
        <v>0</v>
      </c>
      <c r="J936" s="1449">
        <v>0</v>
      </c>
      <c r="K936" s="1451"/>
      <c r="L936" s="1451"/>
      <c r="M936" s="1451">
        <f t="shared" si="118"/>
        <v>0</v>
      </c>
      <c r="N936" s="1451">
        <f t="shared" si="111"/>
        <v>0</v>
      </c>
      <c r="O936" s="1452"/>
      <c r="P936" s="1383"/>
    </row>
    <row r="937" spans="1:16" ht="15.5" outlineLevel="1" x14ac:dyDescent="0.25">
      <c r="A937" s="1351">
        <f t="shared" si="119"/>
        <v>0</v>
      </c>
      <c r="B937" s="1355" t="str">
        <f t="shared" si="119"/>
        <v>7) GT Fasteners (Mixing chamber, dome fastners)</v>
      </c>
      <c r="C937" s="1455">
        <f t="shared" si="119"/>
        <v>0</v>
      </c>
      <c r="D937" s="1384" t="str">
        <f t="shared" si="119"/>
        <v>-</v>
      </c>
      <c r="E937" s="1450">
        <f t="shared" si="119"/>
        <v>0</v>
      </c>
      <c r="F937" s="1451">
        <f t="shared" si="120"/>
        <v>0</v>
      </c>
      <c r="G937" s="1451">
        <f t="shared" si="121"/>
        <v>0</v>
      </c>
      <c r="H937" s="1451">
        <f t="shared" si="109"/>
        <v>0</v>
      </c>
      <c r="I937" s="1449">
        <v>1</v>
      </c>
      <c r="J937" s="1449">
        <v>1</v>
      </c>
      <c r="K937" s="1451"/>
      <c r="L937" s="1451"/>
      <c r="M937" s="1451">
        <f t="shared" si="118"/>
        <v>1</v>
      </c>
      <c r="N937" s="1451">
        <f t="shared" si="111"/>
        <v>0</v>
      </c>
      <c r="O937" s="1452"/>
      <c r="P937" s="1383"/>
    </row>
    <row r="938" spans="1:16" ht="15.5" outlineLevel="1" x14ac:dyDescent="0.25">
      <c r="A938" s="1351">
        <f t="shared" si="119"/>
        <v>0</v>
      </c>
      <c r="B938" s="1355" t="str">
        <f t="shared" si="119"/>
        <v>8) Procurement of Blow off valves</v>
      </c>
      <c r="C938" s="1455">
        <f t="shared" si="119"/>
        <v>0</v>
      </c>
      <c r="D938" s="1384" t="str">
        <f t="shared" si="119"/>
        <v>-</v>
      </c>
      <c r="E938" s="1450">
        <f t="shared" si="119"/>
        <v>0</v>
      </c>
      <c r="F938" s="1451">
        <f t="shared" si="120"/>
        <v>0</v>
      </c>
      <c r="G938" s="1451">
        <f t="shared" si="121"/>
        <v>0</v>
      </c>
      <c r="H938" s="1451">
        <f t="shared" si="109"/>
        <v>0</v>
      </c>
      <c r="I938" s="1449">
        <v>0</v>
      </c>
      <c r="J938" s="1449">
        <v>0</v>
      </c>
      <c r="K938" s="1451"/>
      <c r="L938" s="1451"/>
      <c r="M938" s="1451">
        <f t="shared" si="118"/>
        <v>0</v>
      </c>
      <c r="N938" s="1451">
        <f t="shared" si="111"/>
        <v>0</v>
      </c>
      <c r="O938" s="1452"/>
      <c r="P938" s="1383"/>
    </row>
    <row r="939" spans="1:16" ht="15.5" outlineLevel="1" x14ac:dyDescent="0.25">
      <c r="A939" s="1351">
        <f t="shared" si="119"/>
        <v>0</v>
      </c>
      <c r="B939" s="1355" t="str">
        <f t="shared" si="119"/>
        <v>9) Procurement of two Flame tubes for one GT unit</v>
      </c>
      <c r="C939" s="1455">
        <f t="shared" si="119"/>
        <v>0</v>
      </c>
      <c r="D939" s="1384" t="str">
        <f t="shared" si="119"/>
        <v>-</v>
      </c>
      <c r="E939" s="1450">
        <f t="shared" si="119"/>
        <v>0</v>
      </c>
      <c r="F939" s="1451">
        <f t="shared" si="120"/>
        <v>0</v>
      </c>
      <c r="G939" s="1451">
        <f t="shared" si="121"/>
        <v>0</v>
      </c>
      <c r="H939" s="1451">
        <f t="shared" si="109"/>
        <v>0</v>
      </c>
      <c r="I939" s="1449">
        <v>0</v>
      </c>
      <c r="J939" s="1449">
        <v>0</v>
      </c>
      <c r="K939" s="1451"/>
      <c r="L939" s="1451"/>
      <c r="M939" s="1451">
        <f t="shared" si="118"/>
        <v>0</v>
      </c>
      <c r="N939" s="1451">
        <f t="shared" si="111"/>
        <v>0</v>
      </c>
      <c r="O939" s="1452"/>
      <c r="P939" s="1383"/>
    </row>
    <row r="940" spans="1:16" ht="31" outlineLevel="1" x14ac:dyDescent="0.25">
      <c r="A940" s="1351">
        <f t="shared" si="119"/>
        <v>4</v>
      </c>
      <c r="B940" s="1352" t="str">
        <f t="shared" si="119"/>
        <v>Procurement of various spares &amp; retrofitting of existing systems for reliability improvement of WHRP Boilers at GTPS Uran</v>
      </c>
      <c r="C940" s="1455">
        <f t="shared" si="119"/>
        <v>0</v>
      </c>
      <c r="D940" s="1384" t="str">
        <f t="shared" si="119"/>
        <v>-</v>
      </c>
      <c r="E940" s="1450">
        <f t="shared" si="119"/>
        <v>0</v>
      </c>
      <c r="F940" s="1451">
        <f t="shared" si="120"/>
        <v>0</v>
      </c>
      <c r="G940" s="1451">
        <f t="shared" si="121"/>
        <v>0</v>
      </c>
      <c r="H940" s="1451">
        <f t="shared" si="109"/>
        <v>0</v>
      </c>
      <c r="I940" s="1449">
        <v>0</v>
      </c>
      <c r="J940" s="1449">
        <v>0</v>
      </c>
      <c r="K940" s="1451"/>
      <c r="L940" s="1451"/>
      <c r="M940" s="1451">
        <f t="shared" si="118"/>
        <v>0</v>
      </c>
      <c r="N940" s="1451">
        <f t="shared" si="111"/>
        <v>0</v>
      </c>
      <c r="O940" s="1452"/>
      <c r="P940" s="1383"/>
    </row>
    <row r="941" spans="1:16" ht="15.5" outlineLevel="1" x14ac:dyDescent="0.25">
      <c r="A941" s="1351">
        <f t="shared" si="119"/>
        <v>0</v>
      </c>
      <c r="B941" s="1355" t="str">
        <f t="shared" si="119"/>
        <v>1) HP BCP (4 Nos) , LP BCP (4 Nos)  pump set</v>
      </c>
      <c r="C941" s="1455">
        <f t="shared" si="119"/>
        <v>0</v>
      </c>
      <c r="D941" s="1384" t="str">
        <f t="shared" si="119"/>
        <v>-</v>
      </c>
      <c r="E941" s="1450">
        <f t="shared" si="119"/>
        <v>0</v>
      </c>
      <c r="F941" s="1451">
        <f t="shared" si="120"/>
        <v>0</v>
      </c>
      <c r="G941" s="1451">
        <f t="shared" si="121"/>
        <v>0</v>
      </c>
      <c r="H941" s="1451">
        <f t="shared" si="109"/>
        <v>0</v>
      </c>
      <c r="I941" s="1449">
        <v>10</v>
      </c>
      <c r="J941" s="1449">
        <v>10</v>
      </c>
      <c r="K941" s="1451"/>
      <c r="L941" s="1451"/>
      <c r="M941" s="1451">
        <f t="shared" si="118"/>
        <v>10</v>
      </c>
      <c r="N941" s="1451">
        <f t="shared" si="111"/>
        <v>0</v>
      </c>
      <c r="O941" s="1452"/>
      <c r="P941" s="1383"/>
    </row>
    <row r="942" spans="1:16" ht="31" outlineLevel="1" x14ac:dyDescent="0.25">
      <c r="A942" s="1351">
        <f t="shared" si="119"/>
        <v>0</v>
      </c>
      <c r="B942" s="1355" t="str">
        <f t="shared" si="119"/>
        <v>2) Preheat pump set ,DM make up pump set, clean drain pump set and CEP pump set</v>
      </c>
      <c r="C942" s="1455">
        <f t="shared" si="119"/>
        <v>0</v>
      </c>
      <c r="D942" s="1384" t="str">
        <f t="shared" si="119"/>
        <v>-</v>
      </c>
      <c r="E942" s="1450">
        <f t="shared" si="119"/>
        <v>0</v>
      </c>
      <c r="F942" s="1451">
        <f t="shared" si="120"/>
        <v>0</v>
      </c>
      <c r="G942" s="1451">
        <f t="shared" si="121"/>
        <v>0</v>
      </c>
      <c r="H942" s="1451">
        <f t="shared" si="109"/>
        <v>0</v>
      </c>
      <c r="I942" s="1449">
        <v>1</v>
      </c>
      <c r="J942" s="1449">
        <v>1</v>
      </c>
      <c r="K942" s="1451"/>
      <c r="L942" s="1451"/>
      <c r="M942" s="1451">
        <f t="shared" si="118"/>
        <v>1</v>
      </c>
      <c r="N942" s="1451">
        <f t="shared" si="111"/>
        <v>0</v>
      </c>
      <c r="O942" s="1452"/>
      <c r="P942" s="1383"/>
    </row>
    <row r="943" spans="1:16" ht="15.5" outlineLevel="1" x14ac:dyDescent="0.25">
      <c r="A943" s="1351">
        <f t="shared" si="119"/>
        <v>0</v>
      </c>
      <c r="B943" s="1355" t="str">
        <f t="shared" si="119"/>
        <v>3) Complete Boiler (2 Nos) duct plate replacement</v>
      </c>
      <c r="C943" s="1455">
        <f t="shared" si="119"/>
        <v>0</v>
      </c>
      <c r="D943" s="1384" t="str">
        <f t="shared" si="119"/>
        <v>-</v>
      </c>
      <c r="E943" s="1450">
        <f t="shared" si="119"/>
        <v>0</v>
      </c>
      <c r="F943" s="1451">
        <f t="shared" si="120"/>
        <v>0</v>
      </c>
      <c r="G943" s="1451">
        <f t="shared" si="121"/>
        <v>0</v>
      </c>
      <c r="H943" s="1451">
        <f t="shared" si="109"/>
        <v>0</v>
      </c>
      <c r="I943" s="1449">
        <v>5</v>
      </c>
      <c r="J943" s="1449">
        <v>5</v>
      </c>
      <c r="K943" s="1451"/>
      <c r="L943" s="1451"/>
      <c r="M943" s="1451">
        <f t="shared" si="118"/>
        <v>5</v>
      </c>
      <c r="N943" s="1451">
        <f t="shared" si="111"/>
        <v>0</v>
      </c>
      <c r="O943" s="1452"/>
      <c r="P943" s="1383"/>
    </row>
    <row r="944" spans="1:16" ht="15.5" outlineLevel="1" x14ac:dyDescent="0.25">
      <c r="A944" s="1351">
        <f t="shared" si="119"/>
        <v>0</v>
      </c>
      <c r="B944" s="1355" t="str">
        <f t="shared" si="119"/>
        <v>4) Insulation replacement of A1 and B2 boiler.</v>
      </c>
      <c r="C944" s="1455">
        <f t="shared" si="119"/>
        <v>0</v>
      </c>
      <c r="D944" s="1384" t="str">
        <f t="shared" si="119"/>
        <v>-</v>
      </c>
      <c r="E944" s="1450">
        <f t="shared" si="119"/>
        <v>0</v>
      </c>
      <c r="F944" s="1451">
        <f t="shared" si="120"/>
        <v>0</v>
      </c>
      <c r="G944" s="1451">
        <f t="shared" si="121"/>
        <v>0</v>
      </c>
      <c r="H944" s="1451">
        <f t="shared" si="109"/>
        <v>0</v>
      </c>
      <c r="I944" s="1449">
        <v>1.8</v>
      </c>
      <c r="J944" s="1449">
        <v>1.8</v>
      </c>
      <c r="K944" s="1451"/>
      <c r="L944" s="1451"/>
      <c r="M944" s="1451">
        <f t="shared" si="118"/>
        <v>1.8</v>
      </c>
      <c r="N944" s="1451">
        <f t="shared" si="111"/>
        <v>0</v>
      </c>
      <c r="O944" s="1452"/>
      <c r="P944" s="1383"/>
    </row>
    <row r="945" spans="1:16" ht="15.5" outlineLevel="1" x14ac:dyDescent="0.25">
      <c r="A945" s="1351">
        <f t="shared" si="119"/>
        <v>0</v>
      </c>
      <c r="B945" s="1355" t="str">
        <f t="shared" si="119"/>
        <v>5) Chimeny insulation of A1,B1 and B2 boiler</v>
      </c>
      <c r="C945" s="1455">
        <f t="shared" si="119"/>
        <v>0</v>
      </c>
      <c r="D945" s="1384" t="str">
        <f t="shared" si="119"/>
        <v>-</v>
      </c>
      <c r="E945" s="1450">
        <f t="shared" si="119"/>
        <v>0</v>
      </c>
      <c r="F945" s="1451">
        <f t="shared" si="120"/>
        <v>0</v>
      </c>
      <c r="G945" s="1451">
        <f t="shared" si="121"/>
        <v>0</v>
      </c>
      <c r="H945" s="1451">
        <f t="shared" si="109"/>
        <v>0</v>
      </c>
      <c r="I945" s="1449">
        <v>0.85</v>
      </c>
      <c r="J945" s="1449">
        <v>0.85</v>
      </c>
      <c r="K945" s="1451"/>
      <c r="L945" s="1451"/>
      <c r="M945" s="1451">
        <f t="shared" si="118"/>
        <v>0.85</v>
      </c>
      <c r="N945" s="1451">
        <f t="shared" si="111"/>
        <v>0</v>
      </c>
      <c r="O945" s="1452"/>
      <c r="P945" s="1383"/>
    </row>
    <row r="946" spans="1:16" ht="15.5" outlineLevel="1" x14ac:dyDescent="0.25">
      <c r="A946" s="1351">
        <f t="shared" si="119"/>
        <v>0</v>
      </c>
      <c r="B946" s="1355" t="str">
        <f t="shared" si="119"/>
        <v>6) A1 boiler LP evaporator tube replacement work.</v>
      </c>
      <c r="C946" s="1455">
        <f t="shared" si="119"/>
        <v>0</v>
      </c>
      <c r="D946" s="1384" t="str">
        <f t="shared" si="119"/>
        <v>-</v>
      </c>
      <c r="E946" s="1450">
        <f t="shared" si="119"/>
        <v>0</v>
      </c>
      <c r="F946" s="1451">
        <f t="shared" si="120"/>
        <v>0</v>
      </c>
      <c r="G946" s="1451">
        <f t="shared" si="121"/>
        <v>0</v>
      </c>
      <c r="H946" s="1451">
        <f t="shared" si="109"/>
        <v>0</v>
      </c>
      <c r="I946" s="1449">
        <v>1.7</v>
      </c>
      <c r="J946" s="1449">
        <v>1.7</v>
      </c>
      <c r="K946" s="1451"/>
      <c r="L946" s="1451"/>
      <c r="M946" s="1451">
        <f t="shared" si="118"/>
        <v>1.7</v>
      </c>
      <c r="N946" s="1451">
        <f t="shared" si="111"/>
        <v>0</v>
      </c>
      <c r="O946" s="1452"/>
      <c r="P946" s="1383"/>
    </row>
    <row r="947" spans="1:16" ht="31" outlineLevel="1" x14ac:dyDescent="0.25">
      <c r="A947" s="1351">
        <f t="shared" si="119"/>
        <v>0</v>
      </c>
      <c r="B947" s="1355" t="str">
        <f t="shared" si="119"/>
        <v>7)B2 boiler HP Evaporator and HP Economiser sagged and need to be replaced</v>
      </c>
      <c r="C947" s="1455">
        <f t="shared" si="119"/>
        <v>0</v>
      </c>
      <c r="D947" s="1384" t="str">
        <f t="shared" si="119"/>
        <v>-</v>
      </c>
      <c r="E947" s="1450">
        <f t="shared" si="119"/>
        <v>0</v>
      </c>
      <c r="F947" s="1451">
        <f t="shared" si="120"/>
        <v>0</v>
      </c>
      <c r="G947" s="1451">
        <f t="shared" si="121"/>
        <v>0</v>
      </c>
      <c r="H947" s="1451">
        <f t="shared" si="109"/>
        <v>0</v>
      </c>
      <c r="I947" s="1449">
        <v>1</v>
      </c>
      <c r="J947" s="1449">
        <v>1</v>
      </c>
      <c r="K947" s="1451"/>
      <c r="L947" s="1451"/>
      <c r="M947" s="1451">
        <f t="shared" si="118"/>
        <v>1</v>
      </c>
      <c r="N947" s="1451">
        <f t="shared" si="111"/>
        <v>0</v>
      </c>
      <c r="O947" s="1452"/>
      <c r="P947" s="1383"/>
    </row>
    <row r="948" spans="1:16" ht="31" outlineLevel="1" x14ac:dyDescent="0.25">
      <c r="A948" s="1351">
        <f t="shared" ref="A948:E963" si="122">A662</f>
        <v>0</v>
      </c>
      <c r="B948" s="1355" t="str">
        <f t="shared" si="122"/>
        <v>8) B1 boiler Hp evaporator tube sagged and need to be replaced</v>
      </c>
      <c r="C948" s="1455">
        <f t="shared" si="122"/>
        <v>0</v>
      </c>
      <c r="D948" s="1384" t="str">
        <f t="shared" si="122"/>
        <v>-</v>
      </c>
      <c r="E948" s="1450">
        <f t="shared" si="122"/>
        <v>0</v>
      </c>
      <c r="F948" s="1451">
        <f t="shared" si="120"/>
        <v>0</v>
      </c>
      <c r="G948" s="1451">
        <f t="shared" si="121"/>
        <v>0</v>
      </c>
      <c r="H948" s="1451">
        <f t="shared" si="109"/>
        <v>0</v>
      </c>
      <c r="I948" s="1449">
        <v>1</v>
      </c>
      <c r="J948" s="1449">
        <v>1</v>
      </c>
      <c r="K948" s="1451"/>
      <c r="L948" s="1451"/>
      <c r="M948" s="1451">
        <f t="shared" si="118"/>
        <v>1</v>
      </c>
      <c r="N948" s="1451">
        <f t="shared" si="111"/>
        <v>0</v>
      </c>
      <c r="O948" s="1452"/>
      <c r="P948" s="1383"/>
    </row>
    <row r="949" spans="1:16" ht="15.5" outlineLevel="1" x14ac:dyDescent="0.25">
      <c r="A949" s="1351">
        <f t="shared" si="122"/>
        <v>0</v>
      </c>
      <c r="B949" s="1355" t="str">
        <f t="shared" si="122"/>
        <v>9) Seal Air FAN WITH MOTOR</v>
      </c>
      <c r="C949" s="1455">
        <f t="shared" si="122"/>
        <v>0</v>
      </c>
      <c r="D949" s="1384" t="str">
        <f t="shared" si="122"/>
        <v>-</v>
      </c>
      <c r="E949" s="1450">
        <f t="shared" si="122"/>
        <v>0</v>
      </c>
      <c r="F949" s="1451">
        <f t="shared" si="120"/>
        <v>0</v>
      </c>
      <c r="G949" s="1451">
        <f t="shared" si="121"/>
        <v>0</v>
      </c>
      <c r="H949" s="1451">
        <f t="shared" si="109"/>
        <v>0</v>
      </c>
      <c r="I949" s="1449">
        <v>2</v>
      </c>
      <c r="J949" s="1449">
        <v>2</v>
      </c>
      <c r="K949" s="1451"/>
      <c r="L949" s="1451"/>
      <c r="M949" s="1451">
        <f t="shared" si="118"/>
        <v>2</v>
      </c>
      <c r="N949" s="1451">
        <f t="shared" si="111"/>
        <v>0</v>
      </c>
      <c r="O949" s="1452"/>
      <c r="P949" s="1383"/>
    </row>
    <row r="950" spans="1:16" ht="31" outlineLevel="1" x14ac:dyDescent="0.25">
      <c r="A950" s="1351">
        <f t="shared" si="122"/>
        <v>0</v>
      </c>
      <c r="B950" s="1355" t="str">
        <f t="shared" si="122"/>
        <v>10) B1 and B2 Boiler BID and BYD Damper Control System Upgradation.</v>
      </c>
      <c r="C950" s="1455">
        <f t="shared" si="122"/>
        <v>0</v>
      </c>
      <c r="D950" s="1384" t="str">
        <f t="shared" si="122"/>
        <v>-</v>
      </c>
      <c r="E950" s="1450">
        <f t="shared" si="122"/>
        <v>0</v>
      </c>
      <c r="F950" s="1451">
        <f t="shared" si="120"/>
        <v>0</v>
      </c>
      <c r="G950" s="1451">
        <f t="shared" si="121"/>
        <v>0</v>
      </c>
      <c r="H950" s="1451">
        <f t="shared" si="109"/>
        <v>0</v>
      </c>
      <c r="I950" s="1449">
        <v>1.25</v>
      </c>
      <c r="J950" s="1449">
        <v>1.25</v>
      </c>
      <c r="K950" s="1451"/>
      <c r="L950" s="1451"/>
      <c r="M950" s="1451">
        <f t="shared" si="118"/>
        <v>1.25</v>
      </c>
      <c r="N950" s="1451">
        <f t="shared" si="111"/>
        <v>0</v>
      </c>
      <c r="O950" s="1452"/>
      <c r="P950" s="1383"/>
    </row>
    <row r="951" spans="1:16" ht="46.5" outlineLevel="1" x14ac:dyDescent="0.25">
      <c r="A951" s="1351">
        <f t="shared" si="122"/>
        <v>5</v>
      </c>
      <c r="B951" s="1352" t="str">
        <f t="shared" si="122"/>
        <v>Supply, Erection &amp; commissioning for GT Unit-5,6, WHRP Unit A0 Automation Up-gradation and up-gradation of 120MW A0 Unit SEE system</v>
      </c>
      <c r="C951" s="1455">
        <f t="shared" si="122"/>
        <v>0</v>
      </c>
      <c r="D951" s="1384" t="str">
        <f t="shared" si="122"/>
        <v>-</v>
      </c>
      <c r="E951" s="1450">
        <f t="shared" si="122"/>
        <v>0</v>
      </c>
      <c r="F951" s="1451">
        <f t="shared" si="120"/>
        <v>0</v>
      </c>
      <c r="G951" s="1451">
        <f t="shared" si="121"/>
        <v>0</v>
      </c>
      <c r="H951" s="1451">
        <f t="shared" si="109"/>
        <v>0</v>
      </c>
      <c r="I951" s="1449">
        <v>0</v>
      </c>
      <c r="J951" s="1449">
        <v>0</v>
      </c>
      <c r="K951" s="1451"/>
      <c r="L951" s="1451"/>
      <c r="M951" s="1451">
        <f t="shared" si="118"/>
        <v>0</v>
      </c>
      <c r="N951" s="1451">
        <f t="shared" si="111"/>
        <v>0</v>
      </c>
      <c r="O951" s="1452"/>
      <c r="P951" s="1383"/>
    </row>
    <row r="952" spans="1:16" ht="31" outlineLevel="1" x14ac:dyDescent="0.25">
      <c r="A952" s="1351">
        <f t="shared" si="122"/>
        <v>0</v>
      </c>
      <c r="B952" s="1355" t="str">
        <f t="shared" si="122"/>
        <v xml:space="preserve">1) Supply, Erection &amp; commissioning for GT Unit-5  Automation Up-gradation at GTPS, Uran.                                                                                       </v>
      </c>
      <c r="C952" s="1455">
        <f t="shared" si="122"/>
        <v>0</v>
      </c>
      <c r="D952" s="1384" t="str">
        <f t="shared" si="122"/>
        <v>-</v>
      </c>
      <c r="E952" s="1450">
        <f t="shared" si="122"/>
        <v>0</v>
      </c>
      <c r="F952" s="1451">
        <f t="shared" si="120"/>
        <v>0</v>
      </c>
      <c r="G952" s="1451">
        <f t="shared" si="121"/>
        <v>0</v>
      </c>
      <c r="H952" s="1451">
        <f t="shared" si="109"/>
        <v>0</v>
      </c>
      <c r="I952" s="1449">
        <v>0</v>
      </c>
      <c r="J952" s="1449">
        <v>0</v>
      </c>
      <c r="K952" s="1451"/>
      <c r="L952" s="1451"/>
      <c r="M952" s="1451">
        <f t="shared" si="118"/>
        <v>0</v>
      </c>
      <c r="N952" s="1451">
        <f t="shared" si="111"/>
        <v>0</v>
      </c>
      <c r="O952" s="1452"/>
      <c r="P952" s="1383"/>
    </row>
    <row r="953" spans="1:16" ht="31" outlineLevel="1" x14ac:dyDescent="0.25">
      <c r="A953" s="1351">
        <f t="shared" si="122"/>
        <v>0</v>
      </c>
      <c r="B953" s="1355" t="str">
        <f t="shared" si="122"/>
        <v>2) Supply, Erection &amp; commissioning for GT Unit-6 Automation Up-gradation at GTPS, Uran.</v>
      </c>
      <c r="C953" s="1455">
        <f t="shared" si="122"/>
        <v>0</v>
      </c>
      <c r="D953" s="1384" t="str">
        <f t="shared" si="122"/>
        <v>-</v>
      </c>
      <c r="E953" s="1450">
        <f t="shared" si="122"/>
        <v>0</v>
      </c>
      <c r="F953" s="1451">
        <f t="shared" si="120"/>
        <v>0</v>
      </c>
      <c r="G953" s="1451">
        <f t="shared" si="121"/>
        <v>0</v>
      </c>
      <c r="H953" s="1451">
        <f t="shared" si="109"/>
        <v>0</v>
      </c>
      <c r="I953" s="1449">
        <v>0</v>
      </c>
      <c r="J953" s="1449">
        <v>0</v>
      </c>
      <c r="K953" s="1451"/>
      <c r="L953" s="1451"/>
      <c r="M953" s="1451">
        <f t="shared" si="118"/>
        <v>0</v>
      </c>
      <c r="N953" s="1451">
        <f t="shared" si="111"/>
        <v>0</v>
      </c>
      <c r="O953" s="1452"/>
      <c r="P953" s="1383"/>
    </row>
    <row r="954" spans="1:16" ht="31" outlineLevel="1" x14ac:dyDescent="0.25">
      <c r="A954" s="1351">
        <f t="shared" si="122"/>
        <v>0</v>
      </c>
      <c r="B954" s="1355" t="str">
        <f t="shared" si="122"/>
        <v>3) Supply, Erection &amp; commissioning for WHRP Unit- A0 Automation Up-gradation at GTPS, Uran.</v>
      </c>
      <c r="C954" s="1455">
        <f t="shared" si="122"/>
        <v>0</v>
      </c>
      <c r="D954" s="1384" t="str">
        <f t="shared" si="122"/>
        <v>-</v>
      </c>
      <c r="E954" s="1450">
        <f t="shared" si="122"/>
        <v>0</v>
      </c>
      <c r="F954" s="1451">
        <f t="shared" si="120"/>
        <v>0</v>
      </c>
      <c r="G954" s="1451">
        <f t="shared" si="121"/>
        <v>0</v>
      </c>
      <c r="H954" s="1451">
        <f t="shared" si="109"/>
        <v>0</v>
      </c>
      <c r="I954" s="1449">
        <v>0</v>
      </c>
      <c r="J954" s="1449">
        <v>0</v>
      </c>
      <c r="K954" s="1451"/>
      <c r="L954" s="1451"/>
      <c r="M954" s="1451">
        <f t="shared" si="118"/>
        <v>0</v>
      </c>
      <c r="N954" s="1451">
        <f t="shared" si="111"/>
        <v>0</v>
      </c>
      <c r="O954" s="1452"/>
      <c r="P954" s="1383"/>
    </row>
    <row r="955" spans="1:16" ht="15.5" outlineLevel="1" x14ac:dyDescent="0.25">
      <c r="A955" s="1351">
        <f t="shared" si="122"/>
        <v>0</v>
      </c>
      <c r="B955" s="1355" t="str">
        <f t="shared" si="122"/>
        <v>4) Up-gradation of 120MW A0 Unit SEE system at GTPS, Uran. </v>
      </c>
      <c r="C955" s="1455">
        <f t="shared" si="122"/>
        <v>0</v>
      </c>
      <c r="D955" s="1384" t="str">
        <f t="shared" si="122"/>
        <v>-</v>
      </c>
      <c r="E955" s="1450">
        <f t="shared" si="122"/>
        <v>0</v>
      </c>
      <c r="F955" s="1451">
        <f t="shared" si="120"/>
        <v>0</v>
      </c>
      <c r="G955" s="1451">
        <f t="shared" si="121"/>
        <v>0</v>
      </c>
      <c r="H955" s="1451">
        <f t="shared" si="109"/>
        <v>0</v>
      </c>
      <c r="I955" s="1449">
        <v>0</v>
      </c>
      <c r="J955" s="1449">
        <v>0</v>
      </c>
      <c r="K955" s="1451"/>
      <c r="L955" s="1451"/>
      <c r="M955" s="1451">
        <f t="shared" si="118"/>
        <v>0</v>
      </c>
      <c r="N955" s="1451">
        <f t="shared" si="111"/>
        <v>0</v>
      </c>
      <c r="O955" s="1452"/>
      <c r="P955" s="1383"/>
    </row>
    <row r="956" spans="1:16" ht="46.5" outlineLevel="1" x14ac:dyDescent="0.25">
      <c r="A956" s="1351">
        <f t="shared" si="122"/>
        <v>6</v>
      </c>
      <c r="B956" s="1352" t="str">
        <f t="shared" si="122"/>
        <v>Procurement of Steam Turbine spares for A0 restoaration at GTPS, Uran. (Procurement of Stator, Rotor casing alongwith blades &amp; Bearing.)</v>
      </c>
      <c r="C956" s="1455">
        <f t="shared" si="122"/>
        <v>0</v>
      </c>
      <c r="D956" s="1384" t="str">
        <f t="shared" si="122"/>
        <v>-</v>
      </c>
      <c r="E956" s="1450">
        <f t="shared" si="122"/>
        <v>0</v>
      </c>
      <c r="F956" s="1451">
        <f t="shared" si="120"/>
        <v>0</v>
      </c>
      <c r="G956" s="1451">
        <f t="shared" si="121"/>
        <v>0</v>
      </c>
      <c r="H956" s="1451">
        <f t="shared" si="109"/>
        <v>0</v>
      </c>
      <c r="I956" s="1449">
        <v>0</v>
      </c>
      <c r="J956" s="1449">
        <v>0</v>
      </c>
      <c r="K956" s="1451"/>
      <c r="L956" s="1451"/>
      <c r="M956" s="1451">
        <f t="shared" si="118"/>
        <v>0</v>
      </c>
      <c r="N956" s="1451">
        <f t="shared" si="111"/>
        <v>0</v>
      </c>
      <c r="O956" s="1452"/>
      <c r="P956" s="1383"/>
    </row>
    <row r="957" spans="1:16" ht="31" outlineLevel="1" x14ac:dyDescent="0.25">
      <c r="A957" s="1351">
        <f t="shared" si="122"/>
        <v>7</v>
      </c>
      <c r="B957" s="1352" t="str">
        <f t="shared" si="122"/>
        <v>Procurement of various spares &amp; retrofitting of existing systems for reliability improvement of CCPP units at GTPS Uran</v>
      </c>
      <c r="C957" s="1455">
        <f t="shared" si="122"/>
        <v>0</v>
      </c>
      <c r="D957" s="1384" t="str">
        <f t="shared" si="122"/>
        <v>-</v>
      </c>
      <c r="E957" s="1450">
        <f t="shared" si="122"/>
        <v>0</v>
      </c>
      <c r="F957" s="1451">
        <f t="shared" si="120"/>
        <v>0</v>
      </c>
      <c r="G957" s="1451">
        <f t="shared" si="121"/>
        <v>0</v>
      </c>
      <c r="H957" s="1451">
        <f t="shared" si="109"/>
        <v>0</v>
      </c>
      <c r="I957" s="1449">
        <v>0</v>
      </c>
      <c r="J957" s="1449">
        <v>0</v>
      </c>
      <c r="K957" s="1451"/>
      <c r="L957" s="1451"/>
      <c r="M957" s="1451">
        <f t="shared" si="118"/>
        <v>0</v>
      </c>
      <c r="N957" s="1451">
        <f t="shared" si="111"/>
        <v>0</v>
      </c>
      <c r="O957" s="1452"/>
      <c r="P957" s="1383"/>
    </row>
    <row r="958" spans="1:16" ht="15.5" outlineLevel="1" x14ac:dyDescent="0.25">
      <c r="A958" s="1351">
        <f t="shared" si="122"/>
        <v>0</v>
      </c>
      <c r="B958" s="1355" t="str">
        <f t="shared" si="122"/>
        <v>1) Modification of HT LT Radiators of 4MW DG set.</v>
      </c>
      <c r="C958" s="1455">
        <f t="shared" si="122"/>
        <v>0</v>
      </c>
      <c r="D958" s="1384" t="str">
        <f t="shared" si="122"/>
        <v>-</v>
      </c>
      <c r="E958" s="1450">
        <f t="shared" si="122"/>
        <v>0</v>
      </c>
      <c r="F958" s="1451">
        <f t="shared" si="120"/>
        <v>0</v>
      </c>
      <c r="G958" s="1451">
        <f t="shared" si="121"/>
        <v>0</v>
      </c>
      <c r="H958" s="1451">
        <f t="shared" si="109"/>
        <v>0</v>
      </c>
      <c r="I958" s="1449">
        <v>1</v>
      </c>
      <c r="J958" s="1449">
        <v>1</v>
      </c>
      <c r="K958" s="1451"/>
      <c r="L958" s="1451"/>
      <c r="M958" s="1451">
        <f t="shared" si="118"/>
        <v>1</v>
      </c>
      <c r="N958" s="1451">
        <f t="shared" si="111"/>
        <v>0</v>
      </c>
      <c r="O958" s="1452"/>
      <c r="P958" s="1383"/>
    </row>
    <row r="959" spans="1:16" ht="15.5" outlineLevel="1" x14ac:dyDescent="0.25">
      <c r="A959" s="1351">
        <f t="shared" si="122"/>
        <v>0</v>
      </c>
      <c r="B959" s="1355" t="str">
        <f t="shared" si="122"/>
        <v>2) MODIFIED Air FILTERS FOR GT UNITS</v>
      </c>
      <c r="C959" s="1455">
        <f t="shared" si="122"/>
        <v>0</v>
      </c>
      <c r="D959" s="1384" t="str">
        <f t="shared" si="122"/>
        <v>-</v>
      </c>
      <c r="E959" s="1450">
        <f t="shared" si="122"/>
        <v>0</v>
      </c>
      <c r="F959" s="1451">
        <f t="shared" si="120"/>
        <v>0</v>
      </c>
      <c r="G959" s="1451">
        <f t="shared" si="121"/>
        <v>0</v>
      </c>
      <c r="H959" s="1451">
        <f t="shared" si="109"/>
        <v>0</v>
      </c>
      <c r="I959" s="1449">
        <v>0.7</v>
      </c>
      <c r="J959" s="1449">
        <v>0.7</v>
      </c>
      <c r="K959" s="1451"/>
      <c r="L959" s="1451"/>
      <c r="M959" s="1451">
        <f t="shared" si="118"/>
        <v>0.7</v>
      </c>
      <c r="N959" s="1451">
        <f t="shared" si="111"/>
        <v>0</v>
      </c>
      <c r="O959" s="1452"/>
      <c r="P959" s="1383"/>
    </row>
    <row r="960" spans="1:16" ht="15.5" outlineLevel="1" x14ac:dyDescent="0.25">
      <c r="A960" s="1351">
        <f t="shared" si="122"/>
        <v>0</v>
      </c>
      <c r="B960" s="1355" t="str">
        <f t="shared" si="122"/>
        <v>3) Procurement of Oil Separator (2 Nos.)</v>
      </c>
      <c r="C960" s="1455">
        <f t="shared" si="122"/>
        <v>0</v>
      </c>
      <c r="D960" s="1384" t="str">
        <f t="shared" si="122"/>
        <v>-</v>
      </c>
      <c r="E960" s="1450">
        <f t="shared" si="122"/>
        <v>0</v>
      </c>
      <c r="F960" s="1451">
        <f t="shared" si="120"/>
        <v>0</v>
      </c>
      <c r="G960" s="1451">
        <f t="shared" si="121"/>
        <v>0</v>
      </c>
      <c r="H960" s="1451">
        <f t="shared" si="109"/>
        <v>0</v>
      </c>
      <c r="I960" s="1449">
        <v>0.5</v>
      </c>
      <c r="J960" s="1449">
        <v>0.5</v>
      </c>
      <c r="K960" s="1451"/>
      <c r="L960" s="1451"/>
      <c r="M960" s="1451">
        <f t="shared" si="118"/>
        <v>0.5</v>
      </c>
      <c r="N960" s="1451">
        <f t="shared" si="111"/>
        <v>0</v>
      </c>
      <c r="O960" s="1452"/>
      <c r="P960" s="1383"/>
    </row>
    <row r="961" spans="1:16" ht="15.5" outlineLevel="1" x14ac:dyDescent="0.25">
      <c r="A961" s="1351">
        <f t="shared" si="122"/>
        <v>0</v>
      </c>
      <c r="B961" s="1355" t="str">
        <f t="shared" si="122"/>
        <v>4) CCR and Admin HVAC system replacement work</v>
      </c>
      <c r="C961" s="1455">
        <f t="shared" si="122"/>
        <v>0</v>
      </c>
      <c r="D961" s="1384" t="str">
        <f t="shared" si="122"/>
        <v>-</v>
      </c>
      <c r="E961" s="1450">
        <f t="shared" si="122"/>
        <v>0</v>
      </c>
      <c r="F961" s="1451">
        <f t="shared" si="120"/>
        <v>0</v>
      </c>
      <c r="G961" s="1451">
        <f t="shared" si="121"/>
        <v>0</v>
      </c>
      <c r="H961" s="1451">
        <f t="shared" si="109"/>
        <v>0</v>
      </c>
      <c r="I961" s="1449">
        <v>0</v>
      </c>
      <c r="J961" s="1449">
        <v>0</v>
      </c>
      <c r="K961" s="1451"/>
      <c r="L961" s="1451"/>
      <c r="M961" s="1451">
        <f t="shared" si="118"/>
        <v>0</v>
      </c>
      <c r="N961" s="1451">
        <f t="shared" si="111"/>
        <v>0</v>
      </c>
      <c r="O961" s="1452"/>
      <c r="P961" s="1383"/>
    </row>
    <row r="962" spans="1:16" ht="15.5" outlineLevel="1" x14ac:dyDescent="0.25">
      <c r="A962" s="1351">
        <f t="shared" si="122"/>
        <v>0</v>
      </c>
      <c r="B962" s="1355" t="str">
        <f t="shared" si="122"/>
        <v>5) ACW  pumps and Pipeline procurement and replacement</v>
      </c>
      <c r="C962" s="1455">
        <f t="shared" si="122"/>
        <v>0</v>
      </c>
      <c r="D962" s="1384" t="str">
        <f t="shared" si="122"/>
        <v>-</v>
      </c>
      <c r="E962" s="1450">
        <f t="shared" si="122"/>
        <v>0</v>
      </c>
      <c r="F962" s="1451">
        <f t="shared" si="120"/>
        <v>0</v>
      </c>
      <c r="G962" s="1451">
        <f t="shared" si="121"/>
        <v>0</v>
      </c>
      <c r="H962" s="1451">
        <f t="shared" si="109"/>
        <v>0</v>
      </c>
      <c r="I962" s="1449">
        <v>0</v>
      </c>
      <c r="J962" s="1449">
        <v>0</v>
      </c>
      <c r="K962" s="1451"/>
      <c r="L962" s="1451"/>
      <c r="M962" s="1451">
        <f t="shared" si="118"/>
        <v>0</v>
      </c>
      <c r="N962" s="1451">
        <f t="shared" si="111"/>
        <v>0</v>
      </c>
      <c r="O962" s="1452"/>
      <c r="P962" s="1383"/>
    </row>
    <row r="963" spans="1:16" ht="31" outlineLevel="1" x14ac:dyDescent="0.25">
      <c r="A963" s="1351">
        <f t="shared" si="122"/>
        <v>0</v>
      </c>
      <c r="B963" s="1355" t="str">
        <f t="shared" si="122"/>
        <v>6) Procurement and Replacement work of corroded cooling water line, Firefighting pipeline in the plant.</v>
      </c>
      <c r="C963" s="1455">
        <f t="shared" si="122"/>
        <v>0</v>
      </c>
      <c r="D963" s="1384" t="str">
        <f t="shared" si="122"/>
        <v>-</v>
      </c>
      <c r="E963" s="1450">
        <f t="shared" si="122"/>
        <v>0</v>
      </c>
      <c r="F963" s="1451">
        <f t="shared" si="120"/>
        <v>0</v>
      </c>
      <c r="G963" s="1451">
        <f t="shared" si="121"/>
        <v>0</v>
      </c>
      <c r="H963" s="1451">
        <f t="shared" si="109"/>
        <v>0</v>
      </c>
      <c r="I963" s="1449">
        <v>0</v>
      </c>
      <c r="J963" s="1449">
        <v>0</v>
      </c>
      <c r="K963" s="1451"/>
      <c r="L963" s="1451"/>
      <c r="M963" s="1451">
        <f t="shared" si="118"/>
        <v>0</v>
      </c>
      <c r="N963" s="1451">
        <f t="shared" si="111"/>
        <v>0</v>
      </c>
      <c r="O963" s="1452"/>
      <c r="P963" s="1383"/>
    </row>
    <row r="964" spans="1:16" ht="15.5" outlineLevel="1" x14ac:dyDescent="0.25">
      <c r="A964" s="1351">
        <f t="shared" ref="A964:E979" si="123">A678</f>
        <v>0</v>
      </c>
      <c r="B964" s="1355" t="str">
        <f t="shared" si="123"/>
        <v xml:space="preserve">7) Fixed Fire fighting installation at Gas skid near MM Section </v>
      </c>
      <c r="C964" s="1455">
        <f t="shared" si="123"/>
        <v>0</v>
      </c>
      <c r="D964" s="1384" t="str">
        <f t="shared" si="123"/>
        <v>-</v>
      </c>
      <c r="E964" s="1450">
        <f t="shared" si="123"/>
        <v>0</v>
      </c>
      <c r="F964" s="1451">
        <f t="shared" si="120"/>
        <v>0</v>
      </c>
      <c r="G964" s="1451">
        <f t="shared" si="121"/>
        <v>0</v>
      </c>
      <c r="H964" s="1451">
        <f t="shared" si="109"/>
        <v>0</v>
      </c>
      <c r="I964" s="1449">
        <v>0</v>
      </c>
      <c r="J964" s="1449">
        <v>0</v>
      </c>
      <c r="K964" s="1451"/>
      <c r="L964" s="1451"/>
      <c r="M964" s="1451">
        <f t="shared" si="118"/>
        <v>0</v>
      </c>
      <c r="N964" s="1451">
        <f t="shared" si="111"/>
        <v>0</v>
      </c>
      <c r="O964" s="1452"/>
      <c r="P964" s="1383"/>
    </row>
    <row r="965" spans="1:16" ht="31" outlineLevel="1" x14ac:dyDescent="0.25">
      <c r="A965" s="1351">
        <f t="shared" si="123"/>
        <v>0</v>
      </c>
      <c r="B965" s="1355" t="str">
        <f t="shared" si="123"/>
        <v>8) Fixed Fire fighting installation  at Gas skid  near Unit -5 A1 Boiler</v>
      </c>
      <c r="C965" s="1455">
        <f t="shared" si="123"/>
        <v>0</v>
      </c>
      <c r="D965" s="1384" t="str">
        <f t="shared" si="123"/>
        <v>-</v>
      </c>
      <c r="E965" s="1450">
        <f t="shared" si="123"/>
        <v>0</v>
      </c>
      <c r="F965" s="1451">
        <f t="shared" si="120"/>
        <v>0</v>
      </c>
      <c r="G965" s="1451">
        <f t="shared" si="121"/>
        <v>0</v>
      </c>
      <c r="H965" s="1451">
        <f t="shared" si="109"/>
        <v>0</v>
      </c>
      <c r="I965" s="1449">
        <v>0</v>
      </c>
      <c r="J965" s="1449">
        <v>0</v>
      </c>
      <c r="K965" s="1451"/>
      <c r="L965" s="1451"/>
      <c r="M965" s="1451">
        <f t="shared" si="118"/>
        <v>0</v>
      </c>
      <c r="N965" s="1451">
        <f t="shared" si="111"/>
        <v>0</v>
      </c>
      <c r="O965" s="1452"/>
      <c r="P965" s="1383"/>
    </row>
    <row r="966" spans="1:16" ht="31" outlineLevel="1" x14ac:dyDescent="0.25">
      <c r="A966" s="1351">
        <f t="shared" si="123"/>
        <v>0</v>
      </c>
      <c r="B966" s="1355" t="str">
        <f t="shared" si="123"/>
        <v xml:space="preserve">9) Replacment of CO2 flooding system with advance system at Unit-5,6,7,8 </v>
      </c>
      <c r="C966" s="1455">
        <f t="shared" si="123"/>
        <v>0</v>
      </c>
      <c r="D966" s="1384" t="str">
        <f t="shared" si="123"/>
        <v>-</v>
      </c>
      <c r="E966" s="1450">
        <f t="shared" si="123"/>
        <v>0</v>
      </c>
      <c r="F966" s="1451">
        <f t="shared" si="120"/>
        <v>0</v>
      </c>
      <c r="G966" s="1451">
        <f t="shared" si="121"/>
        <v>0</v>
      </c>
      <c r="H966" s="1451">
        <f t="shared" si="109"/>
        <v>0</v>
      </c>
      <c r="I966" s="1449">
        <v>0</v>
      </c>
      <c r="J966" s="1449">
        <v>0</v>
      </c>
      <c r="K966" s="1451"/>
      <c r="L966" s="1451"/>
      <c r="M966" s="1451">
        <f t="shared" si="118"/>
        <v>0</v>
      </c>
      <c r="N966" s="1451">
        <f t="shared" si="111"/>
        <v>0</v>
      </c>
      <c r="O966" s="1452"/>
      <c r="P966" s="1383"/>
    </row>
    <row r="967" spans="1:16" ht="15.5" outlineLevel="1" x14ac:dyDescent="0.25">
      <c r="A967" s="1351">
        <f t="shared" si="123"/>
        <v>0</v>
      </c>
      <c r="B967" s="1355" t="str">
        <f t="shared" si="123"/>
        <v>10) Stage II EOP motor</v>
      </c>
      <c r="C967" s="1455">
        <f t="shared" si="123"/>
        <v>0</v>
      </c>
      <c r="D967" s="1384" t="str">
        <f t="shared" si="123"/>
        <v>-</v>
      </c>
      <c r="E967" s="1450">
        <f t="shared" si="123"/>
        <v>0</v>
      </c>
      <c r="F967" s="1451">
        <f t="shared" si="120"/>
        <v>0</v>
      </c>
      <c r="G967" s="1451">
        <f t="shared" si="121"/>
        <v>0</v>
      </c>
      <c r="H967" s="1451">
        <f t="shared" si="109"/>
        <v>0</v>
      </c>
      <c r="I967" s="1449">
        <v>0.03</v>
      </c>
      <c r="J967" s="1449">
        <v>0.03</v>
      </c>
      <c r="K967" s="1451"/>
      <c r="L967" s="1451"/>
      <c r="M967" s="1451">
        <f t="shared" si="118"/>
        <v>0.03</v>
      </c>
      <c r="N967" s="1451">
        <f t="shared" si="111"/>
        <v>0</v>
      </c>
      <c r="O967" s="1452"/>
      <c r="P967" s="1383"/>
    </row>
    <row r="968" spans="1:16" ht="15.5" outlineLevel="1" x14ac:dyDescent="0.25">
      <c r="A968" s="1351">
        <f t="shared" si="123"/>
        <v>0</v>
      </c>
      <c r="B968" s="1355" t="str">
        <f t="shared" si="123"/>
        <v>11) Evacuation pump motor</v>
      </c>
      <c r="C968" s="1455">
        <f t="shared" si="123"/>
        <v>0</v>
      </c>
      <c r="D968" s="1384" t="str">
        <f t="shared" si="123"/>
        <v>-</v>
      </c>
      <c r="E968" s="1450">
        <f t="shared" si="123"/>
        <v>0</v>
      </c>
      <c r="F968" s="1451">
        <f t="shared" si="120"/>
        <v>0</v>
      </c>
      <c r="G968" s="1451">
        <f t="shared" si="121"/>
        <v>0</v>
      </c>
      <c r="H968" s="1451">
        <f t="shared" si="109"/>
        <v>0</v>
      </c>
      <c r="I968" s="1449">
        <v>0.05</v>
      </c>
      <c r="J968" s="1449">
        <v>0.05</v>
      </c>
      <c r="K968" s="1451"/>
      <c r="L968" s="1451"/>
      <c r="M968" s="1451">
        <f t="shared" si="118"/>
        <v>0.05</v>
      </c>
      <c r="N968" s="1451">
        <f t="shared" si="111"/>
        <v>0</v>
      </c>
      <c r="O968" s="1452"/>
      <c r="P968" s="1383"/>
    </row>
    <row r="969" spans="1:16" ht="15.5" outlineLevel="1" x14ac:dyDescent="0.25">
      <c r="A969" s="1351">
        <f t="shared" si="123"/>
        <v>0</v>
      </c>
      <c r="B969" s="1355" t="str">
        <f t="shared" si="123"/>
        <v>12) St III Boiler Hydac Pump motor</v>
      </c>
      <c r="C969" s="1455">
        <f t="shared" si="123"/>
        <v>0</v>
      </c>
      <c r="D969" s="1384" t="str">
        <f t="shared" si="123"/>
        <v>-</v>
      </c>
      <c r="E969" s="1450">
        <f t="shared" si="123"/>
        <v>0</v>
      </c>
      <c r="F969" s="1451">
        <f t="shared" si="120"/>
        <v>0</v>
      </c>
      <c r="G969" s="1451">
        <f t="shared" si="121"/>
        <v>0</v>
      </c>
      <c r="H969" s="1451">
        <f t="shared" si="109"/>
        <v>0</v>
      </c>
      <c r="I969" s="1449">
        <v>0.01</v>
      </c>
      <c r="J969" s="1449">
        <v>0.01</v>
      </c>
      <c r="K969" s="1451"/>
      <c r="L969" s="1451"/>
      <c r="M969" s="1451">
        <f t="shared" si="118"/>
        <v>0.01</v>
      </c>
      <c r="N969" s="1451">
        <f t="shared" si="111"/>
        <v>0</v>
      </c>
      <c r="O969" s="1452"/>
      <c r="P969" s="1383"/>
    </row>
    <row r="970" spans="1:16" ht="15.5" outlineLevel="1" x14ac:dyDescent="0.25">
      <c r="A970" s="1351">
        <f t="shared" si="123"/>
        <v>0</v>
      </c>
      <c r="B970" s="1355" t="str">
        <f t="shared" si="123"/>
        <v>13) LT BREAKER ST II (1600) AMP</v>
      </c>
      <c r="C970" s="1455">
        <f t="shared" si="123"/>
        <v>0</v>
      </c>
      <c r="D970" s="1384" t="str">
        <f t="shared" si="123"/>
        <v>-</v>
      </c>
      <c r="E970" s="1450">
        <f t="shared" si="123"/>
        <v>0</v>
      </c>
      <c r="F970" s="1451">
        <f t="shared" si="120"/>
        <v>0</v>
      </c>
      <c r="G970" s="1451">
        <f t="shared" si="121"/>
        <v>0</v>
      </c>
      <c r="H970" s="1451">
        <f t="shared" si="109"/>
        <v>0</v>
      </c>
      <c r="I970" s="1449">
        <v>0.2</v>
      </c>
      <c r="J970" s="1449">
        <v>0.2</v>
      </c>
      <c r="K970" s="1451"/>
      <c r="L970" s="1451"/>
      <c r="M970" s="1451">
        <f t="shared" si="118"/>
        <v>0.2</v>
      </c>
      <c r="N970" s="1451">
        <f t="shared" si="111"/>
        <v>0</v>
      </c>
      <c r="O970" s="1452"/>
      <c r="P970" s="1383"/>
    </row>
    <row r="971" spans="1:16" ht="15.5" outlineLevel="1" x14ac:dyDescent="0.25">
      <c r="A971" s="1351">
        <f t="shared" si="123"/>
        <v>0</v>
      </c>
      <c r="B971" s="1355" t="str">
        <f t="shared" si="123"/>
        <v>14) LT BREAKER ST III and WTP  (3200) AMP</v>
      </c>
      <c r="C971" s="1455">
        <f t="shared" si="123"/>
        <v>0</v>
      </c>
      <c r="D971" s="1384" t="str">
        <f t="shared" si="123"/>
        <v>-</v>
      </c>
      <c r="E971" s="1450">
        <f t="shared" si="123"/>
        <v>0</v>
      </c>
      <c r="F971" s="1451">
        <f t="shared" si="120"/>
        <v>0</v>
      </c>
      <c r="G971" s="1451">
        <f t="shared" si="121"/>
        <v>0</v>
      </c>
      <c r="H971" s="1451">
        <f t="shared" si="109"/>
        <v>0</v>
      </c>
      <c r="I971" s="1449">
        <v>0.4</v>
      </c>
      <c r="J971" s="1449">
        <v>0.4</v>
      </c>
      <c r="K971" s="1451"/>
      <c r="L971" s="1451"/>
      <c r="M971" s="1451">
        <f t="shared" si="118"/>
        <v>0.4</v>
      </c>
      <c r="N971" s="1451">
        <f t="shared" si="111"/>
        <v>0</v>
      </c>
      <c r="O971" s="1452"/>
      <c r="P971" s="1383"/>
    </row>
    <row r="972" spans="1:16" ht="15.5" outlineLevel="1" x14ac:dyDescent="0.25">
      <c r="A972" s="1351">
        <f t="shared" si="123"/>
        <v>0</v>
      </c>
      <c r="B972" s="1355" t="str">
        <f t="shared" si="123"/>
        <v>15) Battery replacement</v>
      </c>
      <c r="C972" s="1455">
        <f t="shared" si="123"/>
        <v>0</v>
      </c>
      <c r="D972" s="1384" t="str">
        <f t="shared" si="123"/>
        <v>-</v>
      </c>
      <c r="E972" s="1450">
        <f t="shared" si="123"/>
        <v>0</v>
      </c>
      <c r="F972" s="1451">
        <f t="shared" si="120"/>
        <v>0</v>
      </c>
      <c r="G972" s="1451">
        <f t="shared" si="121"/>
        <v>0</v>
      </c>
      <c r="H972" s="1451">
        <f t="shared" si="109"/>
        <v>0</v>
      </c>
      <c r="I972" s="1449">
        <v>0</v>
      </c>
      <c r="J972" s="1449">
        <v>0</v>
      </c>
      <c r="K972" s="1451"/>
      <c r="L972" s="1451"/>
      <c r="M972" s="1451">
        <f t="shared" si="118"/>
        <v>0</v>
      </c>
      <c r="N972" s="1451">
        <f t="shared" si="111"/>
        <v>0</v>
      </c>
      <c r="O972" s="1452"/>
      <c r="P972" s="1383"/>
    </row>
    <row r="973" spans="1:16" ht="15.5" outlineLevel="1" x14ac:dyDescent="0.25">
      <c r="A973" s="1351">
        <f t="shared" si="123"/>
        <v>0</v>
      </c>
      <c r="B973" s="1355" t="str">
        <f t="shared" si="123"/>
        <v>16) Rennovation of AC plant piping</v>
      </c>
      <c r="C973" s="1455">
        <f t="shared" si="123"/>
        <v>0</v>
      </c>
      <c r="D973" s="1384" t="str">
        <f t="shared" si="123"/>
        <v>-</v>
      </c>
      <c r="E973" s="1450">
        <f t="shared" si="123"/>
        <v>0</v>
      </c>
      <c r="F973" s="1451">
        <f t="shared" si="120"/>
        <v>0</v>
      </c>
      <c r="G973" s="1451">
        <f t="shared" si="121"/>
        <v>0</v>
      </c>
      <c r="H973" s="1451">
        <f t="shared" si="109"/>
        <v>0</v>
      </c>
      <c r="I973" s="1449">
        <v>0.5</v>
      </c>
      <c r="J973" s="1449">
        <v>0.5</v>
      </c>
      <c r="K973" s="1451"/>
      <c r="L973" s="1451"/>
      <c r="M973" s="1451">
        <f t="shared" si="118"/>
        <v>0.5</v>
      </c>
      <c r="N973" s="1451">
        <f t="shared" si="111"/>
        <v>0</v>
      </c>
      <c r="O973" s="1452"/>
      <c r="P973" s="1383"/>
    </row>
    <row r="974" spans="1:16" ht="46.5" outlineLevel="1" x14ac:dyDescent="0.25">
      <c r="A974" s="1351">
        <f t="shared" si="123"/>
        <v>0</v>
      </c>
      <c r="B974" s="1355" t="str">
        <f t="shared" si="123"/>
        <v xml:space="preserve">17) Up gradation Of Old Generator Protection System with Advance Series Microprocessor based System for GT  at GTPS Uran                       </v>
      </c>
      <c r="C974" s="1455">
        <f t="shared" si="123"/>
        <v>0</v>
      </c>
      <c r="D974" s="1384" t="str">
        <f t="shared" si="123"/>
        <v>-</v>
      </c>
      <c r="E974" s="1450">
        <f t="shared" si="123"/>
        <v>0</v>
      </c>
      <c r="F974" s="1451">
        <f t="shared" si="120"/>
        <v>0</v>
      </c>
      <c r="G974" s="1451">
        <f t="shared" si="121"/>
        <v>0</v>
      </c>
      <c r="H974" s="1451">
        <f t="shared" si="109"/>
        <v>0</v>
      </c>
      <c r="I974" s="1449">
        <v>0.6</v>
      </c>
      <c r="J974" s="1449">
        <v>0.6</v>
      </c>
      <c r="K974" s="1451"/>
      <c r="L974" s="1451"/>
      <c r="M974" s="1451">
        <f t="shared" si="118"/>
        <v>0.6</v>
      </c>
      <c r="N974" s="1451">
        <f t="shared" si="111"/>
        <v>0</v>
      </c>
      <c r="O974" s="1452"/>
      <c r="P974" s="1383"/>
    </row>
    <row r="975" spans="1:16" ht="31" outlineLevel="1" x14ac:dyDescent="0.25">
      <c r="A975" s="1351">
        <f t="shared" si="123"/>
        <v>0</v>
      </c>
      <c r="B975" s="1355" t="str">
        <f t="shared" si="123"/>
        <v>18) Supply, Installation and commissioning of battery chargers at Stage-II at GTPS,Uran.</v>
      </c>
      <c r="C975" s="1455">
        <f t="shared" si="123"/>
        <v>0</v>
      </c>
      <c r="D975" s="1384" t="str">
        <f t="shared" si="123"/>
        <v>-</v>
      </c>
      <c r="E975" s="1450">
        <f t="shared" si="123"/>
        <v>0</v>
      </c>
      <c r="F975" s="1451">
        <f t="shared" si="120"/>
        <v>0</v>
      </c>
      <c r="G975" s="1451">
        <f t="shared" si="121"/>
        <v>0</v>
      </c>
      <c r="H975" s="1451">
        <f t="shared" si="109"/>
        <v>0</v>
      </c>
      <c r="I975" s="1449">
        <v>0.2</v>
      </c>
      <c r="J975" s="1449">
        <v>0.2</v>
      </c>
      <c r="K975" s="1451"/>
      <c r="L975" s="1451"/>
      <c r="M975" s="1451">
        <f t="shared" si="118"/>
        <v>0.2</v>
      </c>
      <c r="N975" s="1451">
        <f t="shared" si="111"/>
        <v>0</v>
      </c>
      <c r="O975" s="1452"/>
      <c r="P975" s="1383"/>
    </row>
    <row r="976" spans="1:16" ht="46.5" outlineLevel="1" x14ac:dyDescent="0.25">
      <c r="A976" s="1351">
        <f t="shared" si="123"/>
        <v>0</v>
      </c>
      <c r="B976" s="1355" t="str">
        <f t="shared" si="123"/>
        <v>19) Procurement of on-line  dissolve oxygen, pH &amp; conductivity measurement with transmitter for boiler and steam turbine at GTPS Uran</v>
      </c>
      <c r="C976" s="1455">
        <f t="shared" si="123"/>
        <v>0</v>
      </c>
      <c r="D976" s="1384" t="str">
        <f t="shared" si="123"/>
        <v>-</v>
      </c>
      <c r="E976" s="1450">
        <f t="shared" si="123"/>
        <v>0</v>
      </c>
      <c r="F976" s="1451">
        <f t="shared" si="120"/>
        <v>0</v>
      </c>
      <c r="G976" s="1451">
        <f t="shared" si="121"/>
        <v>0</v>
      </c>
      <c r="H976" s="1451">
        <f t="shared" si="109"/>
        <v>0</v>
      </c>
      <c r="I976" s="1449">
        <v>0</v>
      </c>
      <c r="J976" s="1449">
        <v>0</v>
      </c>
      <c r="K976" s="1451"/>
      <c r="L976" s="1451"/>
      <c r="M976" s="1451">
        <f t="shared" si="118"/>
        <v>0</v>
      </c>
      <c r="N976" s="1451">
        <f t="shared" si="111"/>
        <v>0</v>
      </c>
      <c r="O976" s="1452"/>
      <c r="P976" s="1383"/>
    </row>
    <row r="977" spans="1:16" ht="31" outlineLevel="1" x14ac:dyDescent="0.25">
      <c r="A977" s="1351">
        <f t="shared" si="123"/>
        <v>0</v>
      </c>
      <c r="B977" s="1355" t="str">
        <f t="shared" si="123"/>
        <v>20) Procurement of Optical Gas Leak imaging Camera for gas leak detection at GTPS,Uran.</v>
      </c>
      <c r="C977" s="1455">
        <f t="shared" si="123"/>
        <v>0</v>
      </c>
      <c r="D977" s="1384" t="str">
        <f t="shared" si="123"/>
        <v>-</v>
      </c>
      <c r="E977" s="1450">
        <f t="shared" si="123"/>
        <v>0</v>
      </c>
      <c r="F977" s="1451">
        <f t="shared" si="120"/>
        <v>0</v>
      </c>
      <c r="G977" s="1451">
        <f t="shared" si="121"/>
        <v>0</v>
      </c>
      <c r="H977" s="1451">
        <f t="shared" si="109"/>
        <v>0</v>
      </c>
      <c r="I977" s="1449">
        <v>0</v>
      </c>
      <c r="J977" s="1449">
        <v>0</v>
      </c>
      <c r="K977" s="1451"/>
      <c r="L977" s="1451"/>
      <c r="M977" s="1451">
        <f t="shared" si="118"/>
        <v>0</v>
      </c>
      <c r="N977" s="1451">
        <f t="shared" si="111"/>
        <v>0</v>
      </c>
      <c r="O977" s="1452"/>
      <c r="P977" s="1383"/>
    </row>
    <row r="978" spans="1:16" ht="31" outlineLevel="1" x14ac:dyDescent="0.25">
      <c r="A978" s="1351">
        <f t="shared" si="123"/>
        <v>0</v>
      </c>
      <c r="B978" s="1355" t="str">
        <f t="shared" si="123"/>
        <v>21) Procurement of HP and LP bypass control valve actuator and HP bypass spray control valve actuator at GTPS uran (3 No)</v>
      </c>
      <c r="C978" s="1455">
        <f t="shared" si="123"/>
        <v>0</v>
      </c>
      <c r="D978" s="1384" t="str">
        <f t="shared" si="123"/>
        <v>-</v>
      </c>
      <c r="E978" s="1450">
        <f t="shared" si="123"/>
        <v>0</v>
      </c>
      <c r="F978" s="1451">
        <f t="shared" si="120"/>
        <v>0</v>
      </c>
      <c r="G978" s="1451">
        <f t="shared" si="121"/>
        <v>0</v>
      </c>
      <c r="H978" s="1451">
        <f t="shared" si="109"/>
        <v>0</v>
      </c>
      <c r="I978" s="1449">
        <v>1.9</v>
      </c>
      <c r="J978" s="1449">
        <v>1.9</v>
      </c>
      <c r="K978" s="1451"/>
      <c r="L978" s="1451"/>
      <c r="M978" s="1451">
        <f t="shared" si="118"/>
        <v>1.9</v>
      </c>
      <c r="N978" s="1451">
        <f t="shared" si="111"/>
        <v>0</v>
      </c>
      <c r="O978" s="1452"/>
      <c r="P978" s="1383"/>
    </row>
    <row r="979" spans="1:16" ht="15.5" outlineLevel="1" x14ac:dyDescent="0.25">
      <c r="A979" s="1351">
        <f t="shared" si="123"/>
        <v>0</v>
      </c>
      <c r="B979" s="1355" t="str">
        <f t="shared" si="123"/>
        <v>22) New SCADA system for WTP operation at GTPS Uran</v>
      </c>
      <c r="C979" s="1455">
        <f t="shared" si="123"/>
        <v>0</v>
      </c>
      <c r="D979" s="1384" t="str">
        <f t="shared" si="123"/>
        <v>-</v>
      </c>
      <c r="E979" s="1450">
        <f t="shared" si="123"/>
        <v>0</v>
      </c>
      <c r="F979" s="1451">
        <f t="shared" si="120"/>
        <v>0</v>
      </c>
      <c r="G979" s="1451">
        <f t="shared" si="121"/>
        <v>0</v>
      </c>
      <c r="H979" s="1451">
        <f t="shared" si="109"/>
        <v>0</v>
      </c>
      <c r="I979" s="1449">
        <v>0.25</v>
      </c>
      <c r="J979" s="1449">
        <v>0.25</v>
      </c>
      <c r="K979" s="1451"/>
      <c r="L979" s="1451"/>
      <c r="M979" s="1451">
        <f t="shared" si="118"/>
        <v>0.25</v>
      </c>
      <c r="N979" s="1451">
        <f t="shared" si="111"/>
        <v>0</v>
      </c>
      <c r="O979" s="1452"/>
      <c r="P979" s="1383"/>
    </row>
    <row r="980" spans="1:16" ht="77.5" outlineLevel="1" x14ac:dyDescent="0.25">
      <c r="A980" s="1351">
        <f t="shared" ref="A980:E995" si="124">A694</f>
        <v>0</v>
      </c>
      <c r="B980" s="1355" t="str">
        <f t="shared" si="124"/>
        <v>23) Replacement of existing field instruments of WTP ( level transmitters, level switches, pH meter with sensor, flow meters and Transmittres,conductivity meter with sensors, dissolve oxygen meter with sensors, pressure gauges, pneumatic valves with feedback) at GTPS Uran</v>
      </c>
      <c r="C980" s="1455">
        <f t="shared" si="124"/>
        <v>0</v>
      </c>
      <c r="D980" s="1384" t="str">
        <f t="shared" si="124"/>
        <v>-</v>
      </c>
      <c r="E980" s="1450">
        <f t="shared" si="124"/>
        <v>0</v>
      </c>
      <c r="F980" s="1451">
        <f t="shared" si="120"/>
        <v>0</v>
      </c>
      <c r="G980" s="1451">
        <f t="shared" si="121"/>
        <v>0</v>
      </c>
      <c r="H980" s="1451">
        <f t="shared" si="109"/>
        <v>0</v>
      </c>
      <c r="I980" s="1449">
        <v>0.75</v>
      </c>
      <c r="J980" s="1449">
        <v>0.75</v>
      </c>
      <c r="K980" s="1451"/>
      <c r="L980" s="1451"/>
      <c r="M980" s="1451">
        <f t="shared" si="118"/>
        <v>0.75</v>
      </c>
      <c r="N980" s="1451">
        <f t="shared" si="111"/>
        <v>0</v>
      </c>
      <c r="O980" s="1452"/>
      <c r="P980" s="1383"/>
    </row>
    <row r="981" spans="1:16" ht="31" outlineLevel="1" x14ac:dyDescent="0.25">
      <c r="A981" s="1356">
        <f t="shared" si="124"/>
        <v>8</v>
      </c>
      <c r="B981" s="1352" t="str">
        <f t="shared" si="124"/>
        <v>DPR-1 DPR for Condenser Vacuum imrovement  by procurement and erection/Upgradation of ACC pannels of A0 Unit</v>
      </c>
      <c r="C981" s="1455">
        <f t="shared" si="124"/>
        <v>0</v>
      </c>
      <c r="D981" s="1384" t="str">
        <f t="shared" si="124"/>
        <v>-</v>
      </c>
      <c r="E981" s="1450">
        <f t="shared" si="124"/>
        <v>0</v>
      </c>
      <c r="F981" s="1451">
        <f t="shared" si="120"/>
        <v>0</v>
      </c>
      <c r="G981" s="1451">
        <f t="shared" si="121"/>
        <v>0</v>
      </c>
      <c r="H981" s="1451">
        <f t="shared" si="109"/>
        <v>0</v>
      </c>
      <c r="I981" s="1449">
        <v>0</v>
      </c>
      <c r="J981" s="1449">
        <v>0</v>
      </c>
      <c r="K981" s="1451"/>
      <c r="L981" s="1451"/>
      <c r="M981" s="1451">
        <f t="shared" si="118"/>
        <v>0</v>
      </c>
      <c r="N981" s="1451">
        <f t="shared" si="111"/>
        <v>0</v>
      </c>
      <c r="O981" s="1452"/>
      <c r="P981" s="1383"/>
    </row>
    <row r="982" spans="1:16" ht="31" outlineLevel="1" x14ac:dyDescent="0.25">
      <c r="A982" s="1365">
        <f t="shared" si="124"/>
        <v>9</v>
      </c>
      <c r="B982" s="1352" t="str">
        <f t="shared" si="124"/>
        <v xml:space="preserve"> Supply and erection of ACC Pannels/ Upgradation (A0 ACC Pannels)</v>
      </c>
      <c r="C982" s="1455">
        <f t="shared" si="124"/>
        <v>0</v>
      </c>
      <c r="D982" s="1384" t="str">
        <f t="shared" si="124"/>
        <v>-</v>
      </c>
      <c r="E982" s="1450">
        <f t="shared" si="124"/>
        <v>0</v>
      </c>
      <c r="F982" s="1451">
        <f t="shared" si="120"/>
        <v>0</v>
      </c>
      <c r="G982" s="1451">
        <f t="shared" si="121"/>
        <v>0</v>
      </c>
      <c r="H982" s="1451">
        <f t="shared" si="109"/>
        <v>0</v>
      </c>
      <c r="I982" s="1449">
        <v>0</v>
      </c>
      <c r="J982" s="1449">
        <v>0</v>
      </c>
      <c r="K982" s="1451"/>
      <c r="L982" s="1451"/>
      <c r="M982" s="1451">
        <f t="shared" ref="M982:M1045" si="125">SUM(J982:L982)</f>
        <v>0</v>
      </c>
      <c r="N982" s="1451">
        <f t="shared" si="111"/>
        <v>0</v>
      </c>
      <c r="O982" s="1452"/>
      <c r="P982" s="1383"/>
    </row>
    <row r="983" spans="1:16" ht="15.5" outlineLevel="1" x14ac:dyDescent="0.25">
      <c r="A983" s="1365">
        <f t="shared" si="124"/>
        <v>10</v>
      </c>
      <c r="B983" s="1352" t="str">
        <f t="shared" si="124"/>
        <v>DPR for Replacement of HP and LP cycle valves of Boilers.</v>
      </c>
      <c r="C983" s="1455">
        <f t="shared" si="124"/>
        <v>0</v>
      </c>
      <c r="D983" s="1384" t="str">
        <f t="shared" si="124"/>
        <v>-</v>
      </c>
      <c r="E983" s="1450">
        <f t="shared" si="124"/>
        <v>0</v>
      </c>
      <c r="F983" s="1451">
        <f t="shared" si="120"/>
        <v>0</v>
      </c>
      <c r="G983" s="1451">
        <f t="shared" si="121"/>
        <v>0</v>
      </c>
      <c r="H983" s="1451">
        <f t="shared" si="109"/>
        <v>0</v>
      </c>
      <c r="I983" s="1449">
        <v>0</v>
      </c>
      <c r="J983" s="1449">
        <v>0</v>
      </c>
      <c r="K983" s="1451"/>
      <c r="L983" s="1451"/>
      <c r="M983" s="1451">
        <f t="shared" si="125"/>
        <v>0</v>
      </c>
      <c r="N983" s="1451">
        <f t="shared" si="111"/>
        <v>0</v>
      </c>
      <c r="O983" s="1452"/>
      <c r="P983" s="1383"/>
    </row>
    <row r="984" spans="1:16" ht="31" outlineLevel="1" x14ac:dyDescent="0.25">
      <c r="A984" s="1365">
        <f t="shared" si="124"/>
        <v>0</v>
      </c>
      <c r="B984" s="1355" t="str">
        <f t="shared" si="124"/>
        <v xml:space="preserve"> Supply of all valves of Boiler HP feed station valves, overflow valves, MIV valve, shutoff valve (A1,A2,B1,B2 Boilers)</v>
      </c>
      <c r="C984" s="1455">
        <f t="shared" si="124"/>
        <v>0</v>
      </c>
      <c r="D984" s="1384" t="str">
        <f t="shared" si="124"/>
        <v>-</v>
      </c>
      <c r="E984" s="1450">
        <f t="shared" si="124"/>
        <v>0</v>
      </c>
      <c r="F984" s="1451">
        <f t="shared" si="120"/>
        <v>0</v>
      </c>
      <c r="G984" s="1451">
        <f t="shared" si="121"/>
        <v>0</v>
      </c>
      <c r="H984" s="1451">
        <f t="shared" si="109"/>
        <v>0</v>
      </c>
      <c r="I984" s="1449">
        <v>0</v>
      </c>
      <c r="J984" s="1449">
        <v>0</v>
      </c>
      <c r="K984" s="1451"/>
      <c r="L984" s="1451"/>
      <c r="M984" s="1451">
        <f t="shared" si="125"/>
        <v>0</v>
      </c>
      <c r="N984" s="1451">
        <f t="shared" si="111"/>
        <v>0</v>
      </c>
      <c r="O984" s="1452"/>
      <c r="P984" s="1383"/>
    </row>
    <row r="985" spans="1:16" ht="31" outlineLevel="1" x14ac:dyDescent="0.25">
      <c r="A985" s="1365">
        <f t="shared" si="124"/>
        <v>0</v>
      </c>
      <c r="B985" s="1355" t="str">
        <f t="shared" si="124"/>
        <v xml:space="preserve"> Supply all valves of Boiler LP feed station valves, Overflow valves, MIV valve, shutoff valve (A1,A2,B1,B2 Boilers)</v>
      </c>
      <c r="C985" s="1455">
        <f t="shared" si="124"/>
        <v>0</v>
      </c>
      <c r="D985" s="1384" t="str">
        <f t="shared" si="124"/>
        <v>-</v>
      </c>
      <c r="E985" s="1450">
        <f t="shared" si="124"/>
        <v>0</v>
      </c>
      <c r="F985" s="1451">
        <f t="shared" si="120"/>
        <v>0</v>
      </c>
      <c r="G985" s="1451">
        <f t="shared" si="121"/>
        <v>0</v>
      </c>
      <c r="H985" s="1451">
        <f t="shared" si="109"/>
        <v>0</v>
      </c>
      <c r="I985" s="1449">
        <v>0</v>
      </c>
      <c r="J985" s="1449">
        <v>0</v>
      </c>
      <c r="K985" s="1451"/>
      <c r="L985" s="1451"/>
      <c r="M985" s="1451">
        <f t="shared" si="125"/>
        <v>0</v>
      </c>
      <c r="N985" s="1451">
        <f t="shared" si="111"/>
        <v>0</v>
      </c>
      <c r="O985" s="1452"/>
      <c r="P985" s="1383"/>
    </row>
    <row r="986" spans="1:16" ht="15.5" outlineLevel="1" x14ac:dyDescent="0.25">
      <c r="A986" s="1365">
        <f t="shared" si="124"/>
        <v>11</v>
      </c>
      <c r="B986" s="1352" t="str">
        <f t="shared" si="124"/>
        <v>DPR for Turbine section upgrade of GT unit 5</v>
      </c>
      <c r="C986" s="1455">
        <f t="shared" si="124"/>
        <v>0</v>
      </c>
      <c r="D986" s="1384" t="str">
        <f t="shared" si="124"/>
        <v>-</v>
      </c>
      <c r="E986" s="1450">
        <f t="shared" si="124"/>
        <v>0</v>
      </c>
      <c r="F986" s="1451">
        <f t="shared" si="120"/>
        <v>0</v>
      </c>
      <c r="G986" s="1451">
        <f t="shared" si="121"/>
        <v>0</v>
      </c>
      <c r="H986" s="1451">
        <f t="shared" si="109"/>
        <v>0</v>
      </c>
      <c r="I986" s="1449">
        <v>0</v>
      </c>
      <c r="J986" s="1449">
        <v>0</v>
      </c>
      <c r="K986" s="1451"/>
      <c r="L986" s="1451"/>
      <c r="M986" s="1451">
        <f t="shared" si="125"/>
        <v>0</v>
      </c>
      <c r="N986" s="1451">
        <f t="shared" si="111"/>
        <v>0</v>
      </c>
      <c r="O986" s="1452"/>
      <c r="P986" s="1383"/>
    </row>
    <row r="987" spans="1:16" ht="31" outlineLevel="1" x14ac:dyDescent="0.25">
      <c r="A987" s="1365">
        <f t="shared" si="124"/>
        <v>0</v>
      </c>
      <c r="B987" s="1355" t="str">
        <f t="shared" si="124"/>
        <v xml:space="preserve">  Supply of Turbine rotor blades 3 &amp; 4 and Turbine stator blades 3 &amp; 4 along with installation material (TSU) GT 5</v>
      </c>
      <c r="C987" s="1455">
        <f t="shared" si="124"/>
        <v>0</v>
      </c>
      <c r="D987" s="1384" t="str">
        <f t="shared" si="124"/>
        <v>-</v>
      </c>
      <c r="E987" s="1450">
        <f t="shared" si="124"/>
        <v>0</v>
      </c>
      <c r="F987" s="1451">
        <f t="shared" si="120"/>
        <v>0</v>
      </c>
      <c r="G987" s="1451">
        <f t="shared" si="121"/>
        <v>0</v>
      </c>
      <c r="H987" s="1451">
        <f t="shared" si="109"/>
        <v>0</v>
      </c>
      <c r="I987" s="1449">
        <v>75</v>
      </c>
      <c r="J987" s="1449">
        <v>75</v>
      </c>
      <c r="K987" s="1451"/>
      <c r="L987" s="1451"/>
      <c r="M987" s="1451">
        <f t="shared" si="125"/>
        <v>75</v>
      </c>
      <c r="N987" s="1451">
        <f t="shared" si="111"/>
        <v>0</v>
      </c>
      <c r="O987" s="1452"/>
      <c r="P987" s="1383"/>
    </row>
    <row r="988" spans="1:16" ht="31" outlineLevel="1" x14ac:dyDescent="0.25">
      <c r="A988" s="1365">
        <f t="shared" si="124"/>
        <v>12</v>
      </c>
      <c r="B988" s="1352" t="str">
        <f t="shared" si="124"/>
        <v xml:space="preserve">DPR for Replacement of Various pumps of A0 &amp; B0 block and HP LP drum, HP LP BCP allied valves of boiler </v>
      </c>
      <c r="C988" s="1455">
        <f t="shared" si="124"/>
        <v>0</v>
      </c>
      <c r="D988" s="1384" t="str">
        <f t="shared" si="124"/>
        <v>-</v>
      </c>
      <c r="E988" s="1450">
        <f t="shared" si="124"/>
        <v>0</v>
      </c>
      <c r="F988" s="1451">
        <f t="shared" si="120"/>
        <v>0</v>
      </c>
      <c r="G988" s="1451">
        <f t="shared" si="121"/>
        <v>0</v>
      </c>
      <c r="H988" s="1451">
        <f t="shared" si="109"/>
        <v>0</v>
      </c>
      <c r="I988" s="1449">
        <v>0</v>
      </c>
      <c r="J988" s="1449">
        <v>0</v>
      </c>
      <c r="K988" s="1451"/>
      <c r="L988" s="1451"/>
      <c r="M988" s="1451">
        <f t="shared" si="125"/>
        <v>0</v>
      </c>
      <c r="N988" s="1451">
        <f t="shared" si="111"/>
        <v>0</v>
      </c>
      <c r="O988" s="1452"/>
      <c r="P988" s="1383"/>
    </row>
    <row r="989" spans="1:16" ht="46.5" outlineLevel="1" x14ac:dyDescent="0.25">
      <c r="A989" s="1365">
        <f t="shared" si="124"/>
        <v>0</v>
      </c>
      <c r="B989" s="1355" t="str">
        <f t="shared" si="124"/>
        <v xml:space="preserve"> Supply of various pumps (HP BCP , LP BCP, HP and LP Feed water pumps, preheater, evacuation pumps, CEP pumps etc Pumps (A0 and B0 Block)</v>
      </c>
      <c r="C989" s="1455">
        <f t="shared" si="124"/>
        <v>0</v>
      </c>
      <c r="D989" s="1384" t="str">
        <f t="shared" si="124"/>
        <v>-</v>
      </c>
      <c r="E989" s="1450">
        <f t="shared" si="124"/>
        <v>0</v>
      </c>
      <c r="F989" s="1451">
        <f t="shared" si="120"/>
        <v>0</v>
      </c>
      <c r="G989" s="1451">
        <f t="shared" si="121"/>
        <v>0</v>
      </c>
      <c r="H989" s="1451">
        <f t="shared" si="109"/>
        <v>0</v>
      </c>
      <c r="I989" s="1449">
        <v>19.12</v>
      </c>
      <c r="J989" s="1449">
        <v>19.12</v>
      </c>
      <c r="K989" s="1451"/>
      <c r="L989" s="1451"/>
      <c r="M989" s="1451">
        <f t="shared" si="125"/>
        <v>19.12</v>
      </c>
      <c r="N989" s="1451">
        <f t="shared" si="111"/>
        <v>0</v>
      </c>
      <c r="O989" s="1452"/>
      <c r="P989" s="1383"/>
    </row>
    <row r="990" spans="1:16" ht="31" outlineLevel="1" x14ac:dyDescent="0.25">
      <c r="A990" s="1365">
        <f t="shared" si="124"/>
        <v>0</v>
      </c>
      <c r="B990" s="1355" t="str">
        <f t="shared" si="124"/>
        <v xml:space="preserve"> Supply of HP &amp; LP Drum and superheater safety valve, drain station valves (A1,A2,B1,B2 Boilers)</v>
      </c>
      <c r="C990" s="1455">
        <f t="shared" si="124"/>
        <v>0</v>
      </c>
      <c r="D990" s="1384" t="str">
        <f t="shared" si="124"/>
        <v>-</v>
      </c>
      <c r="E990" s="1450">
        <f t="shared" si="124"/>
        <v>0</v>
      </c>
      <c r="F990" s="1451">
        <f t="shared" si="120"/>
        <v>0</v>
      </c>
      <c r="G990" s="1451">
        <f t="shared" si="121"/>
        <v>0</v>
      </c>
      <c r="H990" s="1451">
        <f t="shared" si="109"/>
        <v>0</v>
      </c>
      <c r="I990" s="1449">
        <v>0</v>
      </c>
      <c r="J990" s="1449">
        <v>0</v>
      </c>
      <c r="K990" s="1451"/>
      <c r="L990" s="1451"/>
      <c r="M990" s="1451">
        <f t="shared" si="125"/>
        <v>0</v>
      </c>
      <c r="N990" s="1451">
        <f t="shared" si="111"/>
        <v>0</v>
      </c>
      <c r="O990" s="1452"/>
      <c r="P990" s="1383"/>
    </row>
    <row r="991" spans="1:16" ht="31" outlineLevel="1" x14ac:dyDescent="0.25">
      <c r="A991" s="1365">
        <f t="shared" si="124"/>
        <v>0</v>
      </c>
      <c r="B991" s="1355" t="str">
        <f t="shared" si="124"/>
        <v xml:space="preserve"> Supply of HP &amp; LP BCP suction valves, discharge valves , NRV (A1,A2,B1,B2 Boilers)</v>
      </c>
      <c r="C991" s="1455">
        <f t="shared" si="124"/>
        <v>0</v>
      </c>
      <c r="D991" s="1384" t="str">
        <f t="shared" si="124"/>
        <v>-</v>
      </c>
      <c r="E991" s="1450">
        <f t="shared" si="124"/>
        <v>0</v>
      </c>
      <c r="F991" s="1451">
        <f t="shared" si="120"/>
        <v>0</v>
      </c>
      <c r="G991" s="1451">
        <f t="shared" si="121"/>
        <v>0</v>
      </c>
      <c r="H991" s="1451">
        <f t="shared" si="109"/>
        <v>0</v>
      </c>
      <c r="I991" s="1449">
        <v>0</v>
      </c>
      <c r="J991" s="1449">
        <v>0</v>
      </c>
      <c r="K991" s="1451"/>
      <c r="L991" s="1451"/>
      <c r="M991" s="1451">
        <f t="shared" si="125"/>
        <v>0</v>
      </c>
      <c r="N991" s="1451">
        <f t="shared" si="111"/>
        <v>0</v>
      </c>
      <c r="O991" s="1452"/>
      <c r="P991" s="1383"/>
    </row>
    <row r="992" spans="1:16" ht="46.5" outlineLevel="1" x14ac:dyDescent="0.25">
      <c r="A992" s="1365">
        <f t="shared" si="124"/>
        <v>13</v>
      </c>
      <c r="B992" s="1352" t="str">
        <f t="shared" si="124"/>
        <v>DPR for Life extension of B0 block by replacement of LP evaporator header and tubes, boiler duct plate, B0 steam turbine free standing blades and bearing</v>
      </c>
      <c r="C992" s="1455">
        <f t="shared" si="124"/>
        <v>0</v>
      </c>
      <c r="D992" s="1384" t="str">
        <f t="shared" si="124"/>
        <v>-</v>
      </c>
      <c r="E992" s="1450">
        <f t="shared" si="124"/>
        <v>0</v>
      </c>
      <c r="F992" s="1451">
        <f t="shared" si="120"/>
        <v>0</v>
      </c>
      <c r="G992" s="1451">
        <f t="shared" si="121"/>
        <v>0</v>
      </c>
      <c r="H992" s="1451">
        <f t="shared" si="109"/>
        <v>0</v>
      </c>
      <c r="I992" s="1449">
        <v>0</v>
      </c>
      <c r="J992" s="1449">
        <v>0</v>
      </c>
      <c r="K992" s="1451"/>
      <c r="L992" s="1451"/>
      <c r="M992" s="1451">
        <f t="shared" si="125"/>
        <v>0</v>
      </c>
      <c r="N992" s="1451">
        <f t="shared" si="111"/>
        <v>0</v>
      </c>
      <c r="O992" s="1452"/>
      <c r="P992" s="1383"/>
    </row>
    <row r="993" spans="1:16" ht="31" outlineLevel="1" x14ac:dyDescent="0.25">
      <c r="A993" s="1365">
        <f t="shared" si="124"/>
        <v>0</v>
      </c>
      <c r="B993" s="1355" t="str">
        <f t="shared" si="124"/>
        <v xml:space="preserve"> Supply and eretion of LP Evaporator header and Tubes (B1Boiler)</v>
      </c>
      <c r="C993" s="1455">
        <f t="shared" si="124"/>
        <v>0</v>
      </c>
      <c r="D993" s="1384" t="str">
        <f t="shared" si="124"/>
        <v>-</v>
      </c>
      <c r="E993" s="1450">
        <f t="shared" si="124"/>
        <v>0</v>
      </c>
      <c r="F993" s="1451">
        <f t="shared" si="120"/>
        <v>0</v>
      </c>
      <c r="G993" s="1451">
        <f t="shared" si="121"/>
        <v>0</v>
      </c>
      <c r="H993" s="1451">
        <f t="shared" si="109"/>
        <v>0</v>
      </c>
      <c r="I993" s="1449">
        <v>0</v>
      </c>
      <c r="J993" s="1449">
        <v>0</v>
      </c>
      <c r="K993" s="1451"/>
      <c r="L993" s="1451"/>
      <c r="M993" s="1451">
        <f t="shared" si="125"/>
        <v>0</v>
      </c>
      <c r="N993" s="1451">
        <f t="shared" si="111"/>
        <v>0</v>
      </c>
      <c r="O993" s="1452"/>
      <c r="P993" s="1383"/>
    </row>
    <row r="994" spans="1:16" ht="15.5" outlineLevel="1" x14ac:dyDescent="0.25">
      <c r="A994" s="1365">
        <f t="shared" si="124"/>
        <v>0</v>
      </c>
      <c r="B994" s="1355" t="str">
        <f t="shared" si="124"/>
        <v>Supply of boiler duct plate (B1,B2 Boiler)</v>
      </c>
      <c r="C994" s="1455">
        <f t="shared" si="124"/>
        <v>0</v>
      </c>
      <c r="D994" s="1384" t="str">
        <f t="shared" si="124"/>
        <v>-</v>
      </c>
      <c r="E994" s="1450">
        <f t="shared" si="124"/>
        <v>0</v>
      </c>
      <c r="F994" s="1451">
        <f t="shared" si="120"/>
        <v>0</v>
      </c>
      <c r="G994" s="1451">
        <f t="shared" si="121"/>
        <v>0</v>
      </c>
      <c r="H994" s="1451">
        <f t="shared" si="109"/>
        <v>0</v>
      </c>
      <c r="I994" s="1449">
        <v>0</v>
      </c>
      <c r="J994" s="1449">
        <v>0</v>
      </c>
      <c r="K994" s="1451"/>
      <c r="L994" s="1451"/>
      <c r="M994" s="1451">
        <f t="shared" si="125"/>
        <v>0</v>
      </c>
      <c r="N994" s="1451">
        <f t="shared" si="111"/>
        <v>0</v>
      </c>
      <c r="O994" s="1452"/>
      <c r="P994" s="1383"/>
    </row>
    <row r="995" spans="1:16" ht="31" outlineLevel="1" x14ac:dyDescent="0.25">
      <c r="A995" s="1365">
        <f t="shared" si="124"/>
        <v>0</v>
      </c>
      <c r="B995" s="1355" t="str">
        <f t="shared" si="124"/>
        <v xml:space="preserve"> Supply of Steam turbine free standing blades (B0 steam turbine)</v>
      </c>
      <c r="C995" s="1455">
        <f t="shared" si="124"/>
        <v>0</v>
      </c>
      <c r="D995" s="1384" t="str">
        <f t="shared" si="124"/>
        <v>-</v>
      </c>
      <c r="E995" s="1450">
        <f t="shared" si="124"/>
        <v>0</v>
      </c>
      <c r="F995" s="1451">
        <f t="shared" si="120"/>
        <v>0</v>
      </c>
      <c r="G995" s="1451">
        <f t="shared" si="121"/>
        <v>0</v>
      </c>
      <c r="H995" s="1451">
        <f t="shared" si="109"/>
        <v>0</v>
      </c>
      <c r="I995" s="1449">
        <v>0</v>
      </c>
      <c r="J995" s="1449">
        <v>0</v>
      </c>
      <c r="K995" s="1451"/>
      <c r="L995" s="1451"/>
      <c r="M995" s="1451">
        <f t="shared" si="125"/>
        <v>0</v>
      </c>
      <c r="N995" s="1451">
        <f t="shared" si="111"/>
        <v>0</v>
      </c>
      <c r="O995" s="1452"/>
      <c r="P995" s="1383"/>
    </row>
    <row r="996" spans="1:16" ht="31" outlineLevel="1" x14ac:dyDescent="0.25">
      <c r="A996" s="1365">
        <f t="shared" ref="A996:E1011" si="126">A710</f>
        <v>0</v>
      </c>
      <c r="B996" s="1355" t="str">
        <f t="shared" si="126"/>
        <v xml:space="preserve"> Supply of Steam turbine Journal cum Thrust bearing (A0 Steam Turbine)</v>
      </c>
      <c r="C996" s="1455">
        <f t="shared" si="126"/>
        <v>0</v>
      </c>
      <c r="D996" s="1384" t="str">
        <f t="shared" si="126"/>
        <v>-</v>
      </c>
      <c r="E996" s="1450">
        <f t="shared" si="126"/>
        <v>0</v>
      </c>
      <c r="F996" s="1451">
        <f t="shared" ref="F996:F1059" si="127">F710+I710</f>
        <v>0</v>
      </c>
      <c r="G996" s="1451">
        <f t="shared" ref="G996:G1059" si="128">G710+M710</f>
        <v>0</v>
      </c>
      <c r="H996" s="1451">
        <f t="shared" si="109"/>
        <v>0</v>
      </c>
      <c r="I996" s="1449">
        <v>0</v>
      </c>
      <c r="J996" s="1449">
        <v>0</v>
      </c>
      <c r="K996" s="1451"/>
      <c r="L996" s="1451"/>
      <c r="M996" s="1451">
        <f t="shared" si="125"/>
        <v>0</v>
      </c>
      <c r="N996" s="1451">
        <f t="shared" si="111"/>
        <v>0</v>
      </c>
      <c r="O996" s="1452"/>
      <c r="P996" s="1383"/>
    </row>
    <row r="997" spans="1:16" ht="46.5" outlineLevel="1" x14ac:dyDescent="0.25">
      <c r="A997" s="1365">
        <f t="shared" si="126"/>
        <v>14</v>
      </c>
      <c r="B997" s="1352" t="str">
        <f t="shared" si="126"/>
        <v>DPR for Life extension of GT Units by replacement of GT Gas ESV , Control valves and GT transmitter unit (barring gear assembly), Hand barring assembly.</v>
      </c>
      <c r="C997" s="1455">
        <f t="shared" si="126"/>
        <v>0</v>
      </c>
      <c r="D997" s="1384" t="str">
        <f t="shared" si="126"/>
        <v>-</v>
      </c>
      <c r="E997" s="1450">
        <f t="shared" si="126"/>
        <v>0</v>
      </c>
      <c r="F997" s="1451">
        <f t="shared" si="127"/>
        <v>0</v>
      </c>
      <c r="G997" s="1451">
        <f t="shared" si="128"/>
        <v>0</v>
      </c>
      <c r="H997" s="1451">
        <f t="shared" si="109"/>
        <v>0</v>
      </c>
      <c r="I997" s="1449">
        <v>0</v>
      </c>
      <c r="J997" s="1449">
        <v>0</v>
      </c>
      <c r="K997" s="1451"/>
      <c r="L997" s="1451"/>
      <c r="M997" s="1451">
        <f t="shared" si="125"/>
        <v>0</v>
      </c>
      <c r="N997" s="1451">
        <f t="shared" si="111"/>
        <v>0</v>
      </c>
      <c r="O997" s="1452"/>
      <c r="P997" s="1383"/>
    </row>
    <row r="998" spans="1:16" ht="15.5" outlineLevel="1" x14ac:dyDescent="0.25">
      <c r="A998" s="1365">
        <f t="shared" si="126"/>
        <v>0</v>
      </c>
      <c r="B998" s="1355" t="str">
        <f t="shared" si="126"/>
        <v xml:space="preserve"> Supply of GT Gas ESV &amp; Control valve (GT 6,7 &amp; 8)</v>
      </c>
      <c r="C998" s="1455">
        <f t="shared" si="126"/>
        <v>0</v>
      </c>
      <c r="D998" s="1384" t="str">
        <f t="shared" si="126"/>
        <v>-</v>
      </c>
      <c r="E998" s="1450">
        <f t="shared" si="126"/>
        <v>0</v>
      </c>
      <c r="F998" s="1451">
        <f t="shared" si="127"/>
        <v>0</v>
      </c>
      <c r="G998" s="1451">
        <f t="shared" si="128"/>
        <v>0</v>
      </c>
      <c r="H998" s="1451">
        <f t="shared" si="109"/>
        <v>0</v>
      </c>
      <c r="I998" s="1449">
        <v>0</v>
      </c>
      <c r="J998" s="1449">
        <v>0</v>
      </c>
      <c r="K998" s="1451"/>
      <c r="L998" s="1451"/>
      <c r="M998" s="1451">
        <f t="shared" si="125"/>
        <v>0</v>
      </c>
      <c r="N998" s="1451">
        <f t="shared" si="111"/>
        <v>0</v>
      </c>
      <c r="O998" s="1452"/>
      <c r="P998" s="1383"/>
    </row>
    <row r="999" spans="1:16" ht="31" outlineLevel="1" x14ac:dyDescent="0.25">
      <c r="A999" s="1365">
        <f t="shared" si="126"/>
        <v>0</v>
      </c>
      <c r="B999" s="1355" t="str">
        <f t="shared" si="126"/>
        <v xml:space="preserve"> Supply of GT Transmitter unit with Hand barring assembly (GT 5 &amp; 6 Transmitter Unit and GT 5,6,7,8 Hand Barring assembly ) </v>
      </c>
      <c r="C999" s="1455">
        <f t="shared" si="126"/>
        <v>0</v>
      </c>
      <c r="D999" s="1384" t="str">
        <f t="shared" si="126"/>
        <v>-</v>
      </c>
      <c r="E999" s="1450">
        <f t="shared" si="126"/>
        <v>0</v>
      </c>
      <c r="F999" s="1451">
        <f t="shared" si="127"/>
        <v>0</v>
      </c>
      <c r="G999" s="1451">
        <f t="shared" si="128"/>
        <v>0</v>
      </c>
      <c r="H999" s="1451">
        <f t="shared" si="109"/>
        <v>0</v>
      </c>
      <c r="I999" s="1449">
        <v>0</v>
      </c>
      <c r="J999" s="1449">
        <v>0</v>
      </c>
      <c r="K999" s="1451"/>
      <c r="L999" s="1451"/>
      <c r="M999" s="1451">
        <f t="shared" si="125"/>
        <v>0</v>
      </c>
      <c r="N999" s="1451">
        <f t="shared" si="111"/>
        <v>0</v>
      </c>
      <c r="O999" s="1452"/>
      <c r="P999" s="1383"/>
    </row>
    <row r="1000" spans="1:16" ht="31" outlineLevel="1" x14ac:dyDescent="0.25">
      <c r="A1000" s="1365">
        <f t="shared" si="126"/>
        <v>15</v>
      </c>
      <c r="B1000" s="1352" t="str">
        <f t="shared" si="126"/>
        <v>DPR for procurement of Inconel 617 plate for mixing chambers and Replacement of GT exhaust bellows, honeycomb.</v>
      </c>
      <c r="C1000" s="1455">
        <f t="shared" si="126"/>
        <v>0</v>
      </c>
      <c r="D1000" s="1384" t="str">
        <f t="shared" si="126"/>
        <v>-</v>
      </c>
      <c r="E1000" s="1450">
        <f t="shared" si="126"/>
        <v>0</v>
      </c>
      <c r="F1000" s="1451">
        <f t="shared" si="127"/>
        <v>0</v>
      </c>
      <c r="G1000" s="1451">
        <f t="shared" si="128"/>
        <v>0</v>
      </c>
      <c r="H1000" s="1451">
        <f t="shared" si="109"/>
        <v>0</v>
      </c>
      <c r="I1000" s="1449">
        <v>0</v>
      </c>
      <c r="J1000" s="1449">
        <v>0</v>
      </c>
      <c r="K1000" s="1451"/>
      <c r="L1000" s="1451"/>
      <c r="M1000" s="1451">
        <f t="shared" si="125"/>
        <v>0</v>
      </c>
      <c r="N1000" s="1451">
        <f t="shared" si="111"/>
        <v>0</v>
      </c>
      <c r="O1000" s="1452"/>
      <c r="P1000" s="1383"/>
    </row>
    <row r="1001" spans="1:16" ht="15.5" outlineLevel="1" x14ac:dyDescent="0.25">
      <c r="A1001" s="1365">
        <f t="shared" si="126"/>
        <v>0</v>
      </c>
      <c r="B1001" s="1355" t="str">
        <f t="shared" si="126"/>
        <v xml:space="preserve"> Supply of inconel 617 plate for mixing chambers (All GT)</v>
      </c>
      <c r="C1001" s="1455">
        <f t="shared" si="126"/>
        <v>0</v>
      </c>
      <c r="D1001" s="1384" t="str">
        <f t="shared" si="126"/>
        <v>-</v>
      </c>
      <c r="E1001" s="1450">
        <f t="shared" si="126"/>
        <v>0</v>
      </c>
      <c r="F1001" s="1451">
        <f t="shared" si="127"/>
        <v>0</v>
      </c>
      <c r="G1001" s="1451">
        <f t="shared" si="128"/>
        <v>0</v>
      </c>
      <c r="H1001" s="1451">
        <f t="shared" si="109"/>
        <v>0</v>
      </c>
      <c r="I1001" s="1449">
        <v>0</v>
      </c>
      <c r="J1001" s="1449">
        <v>0</v>
      </c>
      <c r="K1001" s="1451"/>
      <c r="L1001" s="1451"/>
      <c r="M1001" s="1451">
        <f t="shared" si="125"/>
        <v>0</v>
      </c>
      <c r="N1001" s="1451">
        <f t="shared" si="111"/>
        <v>0</v>
      </c>
      <c r="O1001" s="1452"/>
      <c r="P1001" s="1383"/>
    </row>
    <row r="1002" spans="1:16" ht="31" outlineLevel="1" x14ac:dyDescent="0.25">
      <c r="A1002" s="1365">
        <f t="shared" si="126"/>
        <v>0</v>
      </c>
      <c r="B1002" s="1355" t="str">
        <f t="shared" si="126"/>
        <v xml:space="preserve"> Replacement of GT exhaust bellows and  honeycomb. (GT7 &amp; 8)</v>
      </c>
      <c r="C1002" s="1455">
        <f t="shared" si="126"/>
        <v>0</v>
      </c>
      <c r="D1002" s="1384" t="str">
        <f t="shared" si="126"/>
        <v>-</v>
      </c>
      <c r="E1002" s="1450">
        <f t="shared" si="126"/>
        <v>0</v>
      </c>
      <c r="F1002" s="1451">
        <f t="shared" si="127"/>
        <v>0</v>
      </c>
      <c r="G1002" s="1451">
        <f t="shared" si="128"/>
        <v>0</v>
      </c>
      <c r="H1002" s="1451">
        <f t="shared" si="109"/>
        <v>0</v>
      </c>
      <c r="I1002" s="1449">
        <v>0</v>
      </c>
      <c r="J1002" s="1449">
        <v>0</v>
      </c>
      <c r="K1002" s="1451"/>
      <c r="L1002" s="1451"/>
      <c r="M1002" s="1451">
        <f t="shared" si="125"/>
        <v>0</v>
      </c>
      <c r="N1002" s="1451">
        <f t="shared" si="111"/>
        <v>0</v>
      </c>
      <c r="O1002" s="1452"/>
      <c r="P1002" s="1383"/>
    </row>
    <row r="1003" spans="1:16" ht="15.5" outlineLevel="1" x14ac:dyDescent="0.25">
      <c r="A1003" s="1365">
        <f t="shared" si="126"/>
        <v>16</v>
      </c>
      <c r="B1003" s="1352" t="str">
        <f t="shared" si="126"/>
        <v>DPR for Turbine section upgrade of GT unit 7</v>
      </c>
      <c r="C1003" s="1455">
        <f t="shared" si="126"/>
        <v>0</v>
      </c>
      <c r="D1003" s="1384" t="str">
        <f t="shared" si="126"/>
        <v>-</v>
      </c>
      <c r="E1003" s="1450">
        <f t="shared" si="126"/>
        <v>0</v>
      </c>
      <c r="F1003" s="1451">
        <f t="shared" si="127"/>
        <v>0</v>
      </c>
      <c r="G1003" s="1451">
        <f t="shared" si="128"/>
        <v>0</v>
      </c>
      <c r="H1003" s="1451">
        <f t="shared" si="109"/>
        <v>0</v>
      </c>
      <c r="I1003" s="1449">
        <v>0</v>
      </c>
      <c r="J1003" s="1449">
        <v>0</v>
      </c>
      <c r="K1003" s="1451"/>
      <c r="L1003" s="1451"/>
      <c r="M1003" s="1451">
        <f t="shared" si="125"/>
        <v>0</v>
      </c>
      <c r="N1003" s="1451">
        <f t="shared" si="111"/>
        <v>0</v>
      </c>
      <c r="O1003" s="1452"/>
      <c r="P1003" s="1383"/>
    </row>
    <row r="1004" spans="1:16" ht="31" outlineLevel="1" x14ac:dyDescent="0.25">
      <c r="A1004" s="1365">
        <f t="shared" si="126"/>
        <v>0</v>
      </c>
      <c r="B1004" s="1355" t="str">
        <f t="shared" si="126"/>
        <v xml:space="preserve"> Supply of Turbine rotor blades 3 &amp; 4 and Turbine stator blades 3 &amp; 4 along with installation material (TSU) GT 7</v>
      </c>
      <c r="C1004" s="1455">
        <f t="shared" si="126"/>
        <v>0</v>
      </c>
      <c r="D1004" s="1384" t="str">
        <f t="shared" si="126"/>
        <v>-</v>
      </c>
      <c r="E1004" s="1450">
        <f t="shared" si="126"/>
        <v>0</v>
      </c>
      <c r="F1004" s="1451">
        <f t="shared" si="127"/>
        <v>0</v>
      </c>
      <c r="G1004" s="1451">
        <f t="shared" si="128"/>
        <v>0</v>
      </c>
      <c r="H1004" s="1451">
        <f t="shared" si="109"/>
        <v>0</v>
      </c>
      <c r="I1004" s="1449">
        <v>0</v>
      </c>
      <c r="J1004" s="1449">
        <v>0</v>
      </c>
      <c r="K1004" s="1451"/>
      <c r="L1004" s="1451"/>
      <c r="M1004" s="1451">
        <f t="shared" si="125"/>
        <v>0</v>
      </c>
      <c r="N1004" s="1451">
        <f t="shared" si="111"/>
        <v>0</v>
      </c>
      <c r="O1004" s="1452"/>
      <c r="P1004" s="1383"/>
    </row>
    <row r="1005" spans="1:16" ht="46.5" outlineLevel="1" x14ac:dyDescent="0.25">
      <c r="A1005" s="1365">
        <f t="shared" si="126"/>
        <v>17</v>
      </c>
      <c r="B1005" s="1352" t="str">
        <f t="shared" si="126"/>
        <v>DPR for Supply and erection of new air compressor system with screw type compressor, HVAC system with Screw type  Compressor  and  Stg II and Stg III DG set at GTPS Uran</v>
      </c>
      <c r="C1005" s="1455">
        <f t="shared" si="126"/>
        <v>0</v>
      </c>
      <c r="D1005" s="1384" t="str">
        <f t="shared" si="126"/>
        <v>-</v>
      </c>
      <c r="E1005" s="1450">
        <f t="shared" si="126"/>
        <v>0</v>
      </c>
      <c r="F1005" s="1451">
        <f t="shared" si="127"/>
        <v>0</v>
      </c>
      <c r="G1005" s="1451">
        <f t="shared" si="128"/>
        <v>0</v>
      </c>
      <c r="H1005" s="1451">
        <f t="shared" si="109"/>
        <v>0</v>
      </c>
      <c r="I1005" s="1449">
        <v>0</v>
      </c>
      <c r="J1005" s="1449">
        <v>0</v>
      </c>
      <c r="K1005" s="1451"/>
      <c r="L1005" s="1451"/>
      <c r="M1005" s="1451">
        <f t="shared" si="125"/>
        <v>0</v>
      </c>
      <c r="N1005" s="1451">
        <f t="shared" si="111"/>
        <v>0</v>
      </c>
      <c r="O1005" s="1452"/>
      <c r="P1005" s="1383"/>
    </row>
    <row r="1006" spans="1:16" ht="31" outlineLevel="1" x14ac:dyDescent="0.25">
      <c r="A1006" s="1365">
        <f t="shared" si="126"/>
        <v>0</v>
      </c>
      <c r="B1006" s="1355" t="str">
        <f t="shared" si="126"/>
        <v xml:space="preserve"> Supply and erection of new Air compressor system with Screw type Compressor (Service &amp; instrument air compressors)</v>
      </c>
      <c r="C1006" s="1455">
        <f t="shared" si="126"/>
        <v>0</v>
      </c>
      <c r="D1006" s="1384" t="str">
        <f t="shared" si="126"/>
        <v>-</v>
      </c>
      <c r="E1006" s="1450">
        <f t="shared" si="126"/>
        <v>0</v>
      </c>
      <c r="F1006" s="1451">
        <f t="shared" si="127"/>
        <v>0</v>
      </c>
      <c r="G1006" s="1451">
        <f t="shared" si="128"/>
        <v>0</v>
      </c>
      <c r="H1006" s="1451">
        <f t="shared" si="109"/>
        <v>0</v>
      </c>
      <c r="I1006" s="1449">
        <v>0</v>
      </c>
      <c r="J1006" s="1449">
        <v>0</v>
      </c>
      <c r="K1006" s="1451"/>
      <c r="L1006" s="1451"/>
      <c r="M1006" s="1451">
        <f t="shared" si="125"/>
        <v>0</v>
      </c>
      <c r="N1006" s="1451">
        <f t="shared" si="111"/>
        <v>0</v>
      </c>
      <c r="O1006" s="1452"/>
      <c r="P1006" s="1383"/>
    </row>
    <row r="1007" spans="1:16" ht="31" outlineLevel="1" x14ac:dyDescent="0.25">
      <c r="A1007" s="1365">
        <f t="shared" si="126"/>
        <v>0</v>
      </c>
      <c r="B1007" s="1355" t="str">
        <f t="shared" si="126"/>
        <v xml:space="preserve">  Supply and erection of new HVAC system with Screw type Compressor </v>
      </c>
      <c r="C1007" s="1455">
        <f t="shared" si="126"/>
        <v>0</v>
      </c>
      <c r="D1007" s="1384" t="str">
        <f t="shared" si="126"/>
        <v>-</v>
      </c>
      <c r="E1007" s="1450">
        <f t="shared" si="126"/>
        <v>0</v>
      </c>
      <c r="F1007" s="1451">
        <f t="shared" si="127"/>
        <v>0</v>
      </c>
      <c r="G1007" s="1451">
        <f t="shared" si="128"/>
        <v>0</v>
      </c>
      <c r="H1007" s="1451">
        <f t="shared" si="109"/>
        <v>0</v>
      </c>
      <c r="I1007" s="1449">
        <v>0</v>
      </c>
      <c r="J1007" s="1449">
        <v>0</v>
      </c>
      <c r="K1007" s="1451"/>
      <c r="L1007" s="1451"/>
      <c r="M1007" s="1451">
        <f t="shared" si="125"/>
        <v>0</v>
      </c>
      <c r="N1007" s="1451">
        <f t="shared" si="111"/>
        <v>0</v>
      </c>
      <c r="O1007" s="1452"/>
      <c r="P1007" s="1383"/>
    </row>
    <row r="1008" spans="1:16" ht="15.5" outlineLevel="1" x14ac:dyDescent="0.25">
      <c r="A1008" s="1365">
        <f t="shared" si="126"/>
        <v>0</v>
      </c>
      <c r="B1008" s="1355" t="str">
        <f t="shared" si="126"/>
        <v xml:space="preserve"> Supply &amp; Errection of Stage II and Stage III DG set</v>
      </c>
      <c r="C1008" s="1455">
        <f t="shared" si="126"/>
        <v>0</v>
      </c>
      <c r="D1008" s="1384" t="str">
        <f t="shared" si="126"/>
        <v>-</v>
      </c>
      <c r="E1008" s="1450">
        <f t="shared" si="126"/>
        <v>0</v>
      </c>
      <c r="F1008" s="1451">
        <f t="shared" si="127"/>
        <v>0</v>
      </c>
      <c r="G1008" s="1451">
        <f t="shared" si="128"/>
        <v>0</v>
      </c>
      <c r="H1008" s="1451">
        <f t="shared" si="109"/>
        <v>0</v>
      </c>
      <c r="I1008" s="1449">
        <v>0</v>
      </c>
      <c r="J1008" s="1449">
        <v>0</v>
      </c>
      <c r="K1008" s="1451"/>
      <c r="L1008" s="1451"/>
      <c r="M1008" s="1451">
        <f t="shared" si="125"/>
        <v>0</v>
      </c>
      <c r="N1008" s="1451">
        <f t="shared" si="111"/>
        <v>0</v>
      </c>
      <c r="O1008" s="1452"/>
      <c r="P1008" s="1383"/>
    </row>
    <row r="1009" spans="1:16" ht="46.5" outlineLevel="1" x14ac:dyDescent="0.25">
      <c r="A1009" s="1365">
        <f t="shared" si="126"/>
        <v>18</v>
      </c>
      <c r="B1009" s="1352" t="str">
        <f t="shared" si="126"/>
        <v>DPR for Life extension of GT by procurement of Mixing chambers with installation material and Procurement of GT flametube bricks &amp; brick holders.</v>
      </c>
      <c r="C1009" s="1455">
        <f t="shared" si="126"/>
        <v>0</v>
      </c>
      <c r="D1009" s="1384" t="str">
        <f t="shared" si="126"/>
        <v>-</v>
      </c>
      <c r="E1009" s="1450">
        <f t="shared" si="126"/>
        <v>0</v>
      </c>
      <c r="F1009" s="1451">
        <f t="shared" si="127"/>
        <v>0</v>
      </c>
      <c r="G1009" s="1451">
        <f t="shared" si="128"/>
        <v>0</v>
      </c>
      <c r="H1009" s="1451">
        <f t="shared" si="109"/>
        <v>0</v>
      </c>
      <c r="I1009" s="1449">
        <v>0</v>
      </c>
      <c r="J1009" s="1449">
        <v>0</v>
      </c>
      <c r="K1009" s="1451"/>
      <c r="L1009" s="1451"/>
      <c r="M1009" s="1451">
        <f t="shared" si="125"/>
        <v>0</v>
      </c>
      <c r="N1009" s="1451">
        <f t="shared" si="111"/>
        <v>0</v>
      </c>
      <c r="O1009" s="1452"/>
      <c r="P1009" s="1383"/>
    </row>
    <row r="1010" spans="1:16" ht="15.5" outlineLevel="1" x14ac:dyDescent="0.25">
      <c r="A1010" s="1365">
        <f t="shared" si="126"/>
        <v>0</v>
      </c>
      <c r="B1010" s="1355" t="str">
        <f t="shared" si="126"/>
        <v xml:space="preserve"> Supply of Mixing chambers with installation material (GT 5)</v>
      </c>
      <c r="C1010" s="1455">
        <f t="shared" si="126"/>
        <v>0</v>
      </c>
      <c r="D1010" s="1384" t="str">
        <f t="shared" si="126"/>
        <v>-</v>
      </c>
      <c r="E1010" s="1450">
        <f t="shared" si="126"/>
        <v>0</v>
      </c>
      <c r="F1010" s="1451">
        <f t="shared" si="127"/>
        <v>0</v>
      </c>
      <c r="G1010" s="1451">
        <f t="shared" si="128"/>
        <v>0</v>
      </c>
      <c r="H1010" s="1451">
        <f t="shared" si="109"/>
        <v>0</v>
      </c>
      <c r="I1010" s="1449">
        <v>0</v>
      </c>
      <c r="J1010" s="1449">
        <v>0</v>
      </c>
      <c r="K1010" s="1451"/>
      <c r="L1010" s="1451"/>
      <c r="M1010" s="1451">
        <f t="shared" si="125"/>
        <v>0</v>
      </c>
      <c r="N1010" s="1451">
        <f t="shared" si="111"/>
        <v>0</v>
      </c>
      <c r="O1010" s="1452"/>
      <c r="P1010" s="1383"/>
    </row>
    <row r="1011" spans="1:16" ht="15.5" outlineLevel="1" x14ac:dyDescent="0.25">
      <c r="A1011" s="1365">
        <f t="shared" si="126"/>
        <v>0</v>
      </c>
      <c r="B1011" s="1355" t="str">
        <f t="shared" si="126"/>
        <v xml:space="preserve">  Supply of GT Flametube bricks &amp; brick holders (All GT)</v>
      </c>
      <c r="C1011" s="1455">
        <f t="shared" si="126"/>
        <v>0</v>
      </c>
      <c r="D1011" s="1384" t="str">
        <f t="shared" si="126"/>
        <v>-</v>
      </c>
      <c r="E1011" s="1450">
        <f t="shared" si="126"/>
        <v>0</v>
      </c>
      <c r="F1011" s="1451">
        <f t="shared" si="127"/>
        <v>0</v>
      </c>
      <c r="G1011" s="1451">
        <f t="shared" si="128"/>
        <v>0</v>
      </c>
      <c r="H1011" s="1451">
        <f t="shared" si="109"/>
        <v>0</v>
      </c>
      <c r="I1011" s="1449">
        <v>0</v>
      </c>
      <c r="J1011" s="1449">
        <v>0</v>
      </c>
      <c r="K1011" s="1451"/>
      <c r="L1011" s="1451"/>
      <c r="M1011" s="1451">
        <f t="shared" si="125"/>
        <v>0</v>
      </c>
      <c r="N1011" s="1451">
        <f t="shared" si="111"/>
        <v>0</v>
      </c>
      <c r="O1011" s="1452"/>
      <c r="P1011" s="1383"/>
    </row>
    <row r="1012" spans="1:16" ht="31" outlineLevel="1" x14ac:dyDescent="0.25">
      <c r="A1012" s="1365">
        <f t="shared" ref="A1012:E1027" si="129">A726</f>
        <v>19</v>
      </c>
      <c r="B1012" s="1352" t="str">
        <f t="shared" si="129"/>
        <v>DPR for Life extension of GT by Procurement of  Compressor diaphragm rings with stator blades– 1 to 16 for GT Unit 6.</v>
      </c>
      <c r="C1012" s="1455">
        <f t="shared" si="129"/>
        <v>0</v>
      </c>
      <c r="D1012" s="1384" t="str">
        <f t="shared" si="129"/>
        <v>-</v>
      </c>
      <c r="E1012" s="1450">
        <f t="shared" si="129"/>
        <v>0</v>
      </c>
      <c r="F1012" s="1451">
        <f t="shared" si="127"/>
        <v>0</v>
      </c>
      <c r="G1012" s="1451">
        <f t="shared" si="128"/>
        <v>0</v>
      </c>
      <c r="H1012" s="1451">
        <f t="shared" si="109"/>
        <v>0</v>
      </c>
      <c r="I1012" s="1449">
        <v>0</v>
      </c>
      <c r="J1012" s="1449">
        <v>0</v>
      </c>
      <c r="K1012" s="1451"/>
      <c r="L1012" s="1451"/>
      <c r="M1012" s="1451">
        <f t="shared" si="125"/>
        <v>0</v>
      </c>
      <c r="N1012" s="1451">
        <f t="shared" si="111"/>
        <v>0</v>
      </c>
      <c r="O1012" s="1452"/>
      <c r="P1012" s="1383"/>
    </row>
    <row r="1013" spans="1:16" ht="31" outlineLevel="1" x14ac:dyDescent="0.25">
      <c r="A1013" s="1365">
        <f t="shared" si="129"/>
        <v>0</v>
      </c>
      <c r="B1013" s="1355" t="str">
        <f t="shared" si="129"/>
        <v xml:space="preserve"> Supply of Compressor diaphragm rings with stator blades– 1 to 16 (GT 6)</v>
      </c>
      <c r="C1013" s="1455">
        <f t="shared" si="129"/>
        <v>0</v>
      </c>
      <c r="D1013" s="1384" t="str">
        <f t="shared" si="129"/>
        <v>-</v>
      </c>
      <c r="E1013" s="1450">
        <f t="shared" si="129"/>
        <v>0</v>
      </c>
      <c r="F1013" s="1451">
        <f t="shared" si="127"/>
        <v>0</v>
      </c>
      <c r="G1013" s="1451">
        <f t="shared" si="128"/>
        <v>0</v>
      </c>
      <c r="H1013" s="1451">
        <f t="shared" si="109"/>
        <v>0</v>
      </c>
      <c r="I1013" s="1449">
        <v>0</v>
      </c>
      <c r="J1013" s="1449">
        <v>0</v>
      </c>
      <c r="K1013" s="1451"/>
      <c r="L1013" s="1451"/>
      <c r="M1013" s="1451">
        <f t="shared" si="125"/>
        <v>0</v>
      </c>
      <c r="N1013" s="1451">
        <f t="shared" si="111"/>
        <v>0</v>
      </c>
      <c r="O1013" s="1452"/>
      <c r="P1013" s="1383"/>
    </row>
    <row r="1014" spans="1:16" ht="31" outlineLevel="1" x14ac:dyDescent="0.25">
      <c r="A1014" s="1365">
        <f t="shared" si="129"/>
        <v>20</v>
      </c>
      <c r="B1014" s="1352" t="str">
        <f t="shared" si="129"/>
        <v>DPR for Procurement of Turbine stator blades 1 &amp; 2 and Turbine rotor blades 1 &amp; 2 along with installation material for GT unit 5.</v>
      </c>
      <c r="C1014" s="1455">
        <f t="shared" si="129"/>
        <v>0</v>
      </c>
      <c r="D1014" s="1384" t="str">
        <f t="shared" si="129"/>
        <v>-</v>
      </c>
      <c r="E1014" s="1450">
        <f t="shared" si="129"/>
        <v>0</v>
      </c>
      <c r="F1014" s="1451">
        <f t="shared" si="127"/>
        <v>0</v>
      </c>
      <c r="G1014" s="1451">
        <f t="shared" si="128"/>
        <v>0</v>
      </c>
      <c r="H1014" s="1451">
        <f t="shared" si="109"/>
        <v>0</v>
      </c>
      <c r="I1014" s="1449">
        <v>0</v>
      </c>
      <c r="J1014" s="1449">
        <v>0</v>
      </c>
      <c r="K1014" s="1451"/>
      <c r="L1014" s="1451"/>
      <c r="M1014" s="1451">
        <f t="shared" si="125"/>
        <v>0</v>
      </c>
      <c r="N1014" s="1451">
        <f t="shared" si="111"/>
        <v>0</v>
      </c>
      <c r="O1014" s="1452"/>
      <c r="P1014" s="1383"/>
    </row>
    <row r="1015" spans="1:16" ht="31" outlineLevel="1" x14ac:dyDescent="0.25">
      <c r="A1015" s="1365">
        <f t="shared" si="129"/>
        <v>0</v>
      </c>
      <c r="B1015" s="1355" t="str">
        <f t="shared" si="129"/>
        <v xml:space="preserve"> Supply of Turbine stator blades 1 &amp; 2 and Turbine rotor blades 1 &amp; 2 along with installation material (GT 5)</v>
      </c>
      <c r="C1015" s="1455">
        <f t="shared" si="129"/>
        <v>0</v>
      </c>
      <c r="D1015" s="1384" t="str">
        <f t="shared" si="129"/>
        <v>-</v>
      </c>
      <c r="E1015" s="1450">
        <f t="shared" si="129"/>
        <v>0</v>
      </c>
      <c r="F1015" s="1451">
        <f t="shared" si="127"/>
        <v>0</v>
      </c>
      <c r="G1015" s="1451">
        <f t="shared" si="128"/>
        <v>0</v>
      </c>
      <c r="H1015" s="1451">
        <f t="shared" si="109"/>
        <v>0</v>
      </c>
      <c r="I1015" s="1449">
        <v>0</v>
      </c>
      <c r="J1015" s="1449">
        <v>0</v>
      </c>
      <c r="K1015" s="1451"/>
      <c r="L1015" s="1451"/>
      <c r="M1015" s="1451">
        <f t="shared" si="125"/>
        <v>0</v>
      </c>
      <c r="N1015" s="1451">
        <f t="shared" si="111"/>
        <v>0</v>
      </c>
      <c r="O1015" s="1452"/>
      <c r="P1015" s="1383"/>
    </row>
    <row r="1016" spans="1:16" ht="46.5" outlineLevel="1" x14ac:dyDescent="0.25">
      <c r="A1016" s="1365">
        <f t="shared" si="129"/>
        <v>21</v>
      </c>
      <c r="B1016" s="1352" t="str">
        <f t="shared" si="129"/>
        <v>DPR for Procurement of Various oil pumps, water pumps of GT Units and Procurement of GT blow off valves and IGV blades along with its complete operating mechanism.</v>
      </c>
      <c r="C1016" s="1455">
        <f t="shared" si="129"/>
        <v>0</v>
      </c>
      <c r="D1016" s="1384" t="str">
        <f t="shared" si="129"/>
        <v>-</v>
      </c>
      <c r="E1016" s="1450">
        <f t="shared" si="129"/>
        <v>0</v>
      </c>
      <c r="F1016" s="1451">
        <f t="shared" si="127"/>
        <v>0</v>
      </c>
      <c r="G1016" s="1451">
        <f t="shared" si="128"/>
        <v>0</v>
      </c>
      <c r="H1016" s="1451">
        <f t="shared" si="109"/>
        <v>0</v>
      </c>
      <c r="I1016" s="1449">
        <v>0</v>
      </c>
      <c r="J1016" s="1449">
        <v>0</v>
      </c>
      <c r="K1016" s="1451"/>
      <c r="L1016" s="1451"/>
      <c r="M1016" s="1451">
        <f t="shared" si="125"/>
        <v>0</v>
      </c>
      <c r="N1016" s="1451">
        <f t="shared" si="111"/>
        <v>0</v>
      </c>
      <c r="O1016" s="1452"/>
      <c r="P1016" s="1383"/>
    </row>
    <row r="1017" spans="1:16" ht="46.5" outlineLevel="1" x14ac:dyDescent="0.25">
      <c r="A1017" s="1365">
        <f t="shared" si="129"/>
        <v>0</v>
      </c>
      <c r="B1017" s="1355" t="str">
        <f t="shared" si="129"/>
        <v xml:space="preserve"> Supply of all GT pumps (MOP,JOP, Boosster pump, EOP, oil vapour fan, CW pumps, Makeup pumps, colony water pumps, drinking water pumps) for all GT</v>
      </c>
      <c r="C1017" s="1455">
        <f t="shared" si="129"/>
        <v>0</v>
      </c>
      <c r="D1017" s="1384" t="str">
        <f t="shared" si="129"/>
        <v>-</v>
      </c>
      <c r="E1017" s="1450">
        <f t="shared" si="129"/>
        <v>0</v>
      </c>
      <c r="F1017" s="1451">
        <f t="shared" si="127"/>
        <v>0</v>
      </c>
      <c r="G1017" s="1451">
        <f t="shared" si="128"/>
        <v>0</v>
      </c>
      <c r="H1017" s="1451">
        <f t="shared" si="109"/>
        <v>0</v>
      </c>
      <c r="I1017" s="1449">
        <v>0</v>
      </c>
      <c r="J1017" s="1449">
        <v>0</v>
      </c>
      <c r="K1017" s="1451"/>
      <c r="L1017" s="1451"/>
      <c r="M1017" s="1451">
        <f t="shared" si="125"/>
        <v>0</v>
      </c>
      <c r="N1017" s="1451">
        <f t="shared" si="111"/>
        <v>0</v>
      </c>
      <c r="O1017" s="1452"/>
      <c r="P1017" s="1383"/>
    </row>
    <row r="1018" spans="1:16" ht="15.5" outlineLevel="1" x14ac:dyDescent="0.25">
      <c r="A1018" s="1365">
        <f t="shared" si="129"/>
        <v>0</v>
      </c>
      <c r="B1018" s="1355" t="str">
        <f t="shared" si="129"/>
        <v xml:space="preserve">  Supply of GT Blow-off valves (All GT)</v>
      </c>
      <c r="C1018" s="1455">
        <f t="shared" si="129"/>
        <v>0</v>
      </c>
      <c r="D1018" s="1384" t="str">
        <f t="shared" si="129"/>
        <v>-</v>
      </c>
      <c r="E1018" s="1450">
        <f t="shared" si="129"/>
        <v>0</v>
      </c>
      <c r="F1018" s="1451">
        <f t="shared" si="127"/>
        <v>0</v>
      </c>
      <c r="G1018" s="1451">
        <f t="shared" si="128"/>
        <v>0</v>
      </c>
      <c r="H1018" s="1451">
        <f t="shared" si="109"/>
        <v>0</v>
      </c>
      <c r="I1018" s="1449">
        <v>0</v>
      </c>
      <c r="J1018" s="1449">
        <v>0</v>
      </c>
      <c r="K1018" s="1451"/>
      <c r="L1018" s="1451"/>
      <c r="M1018" s="1451">
        <f t="shared" si="125"/>
        <v>0</v>
      </c>
      <c r="N1018" s="1451">
        <f t="shared" si="111"/>
        <v>0</v>
      </c>
      <c r="O1018" s="1452"/>
      <c r="P1018" s="1383"/>
    </row>
    <row r="1019" spans="1:16" ht="31" outlineLevel="1" x14ac:dyDescent="0.25">
      <c r="A1019" s="1365">
        <f t="shared" si="129"/>
        <v>0</v>
      </c>
      <c r="B1019" s="1355" t="str">
        <f t="shared" si="129"/>
        <v xml:space="preserve"> Supply of IGV blades along with its complete operating mechanism (GT 5,6,8)</v>
      </c>
      <c r="C1019" s="1455">
        <f t="shared" si="129"/>
        <v>0</v>
      </c>
      <c r="D1019" s="1384" t="str">
        <f t="shared" si="129"/>
        <v>-</v>
      </c>
      <c r="E1019" s="1450">
        <f t="shared" si="129"/>
        <v>0</v>
      </c>
      <c r="F1019" s="1451">
        <f t="shared" si="127"/>
        <v>0</v>
      </c>
      <c r="G1019" s="1451">
        <f t="shared" si="128"/>
        <v>0</v>
      </c>
      <c r="H1019" s="1451">
        <f t="shared" si="109"/>
        <v>0</v>
      </c>
      <c r="I1019" s="1449">
        <v>0</v>
      </c>
      <c r="J1019" s="1449">
        <v>0</v>
      </c>
      <c r="K1019" s="1451"/>
      <c r="L1019" s="1451"/>
      <c r="M1019" s="1451">
        <f t="shared" si="125"/>
        <v>0</v>
      </c>
      <c r="N1019" s="1451">
        <f t="shared" si="111"/>
        <v>0</v>
      </c>
      <c r="O1019" s="1452"/>
      <c r="P1019" s="1383"/>
    </row>
    <row r="1020" spans="1:16" ht="31" outlineLevel="1" x14ac:dyDescent="0.25">
      <c r="A1020" s="1365">
        <f t="shared" si="129"/>
        <v>22</v>
      </c>
      <c r="B1020" s="1352" t="str">
        <f t="shared" si="129"/>
        <v>DPR for Life extension of GT units by Procurement of inner casing &amp; K rings with installation material.</v>
      </c>
      <c r="C1020" s="1455">
        <f t="shared" si="129"/>
        <v>0</v>
      </c>
      <c r="D1020" s="1384" t="str">
        <f t="shared" si="129"/>
        <v>-</v>
      </c>
      <c r="E1020" s="1450">
        <f t="shared" si="129"/>
        <v>0</v>
      </c>
      <c r="F1020" s="1451">
        <f t="shared" si="127"/>
        <v>0</v>
      </c>
      <c r="G1020" s="1451">
        <f t="shared" si="128"/>
        <v>0</v>
      </c>
      <c r="H1020" s="1451">
        <f t="shared" si="109"/>
        <v>0</v>
      </c>
      <c r="I1020" s="1449">
        <v>0</v>
      </c>
      <c r="J1020" s="1449">
        <v>0</v>
      </c>
      <c r="K1020" s="1451"/>
      <c r="L1020" s="1451"/>
      <c r="M1020" s="1451">
        <f t="shared" si="125"/>
        <v>0</v>
      </c>
      <c r="N1020" s="1451">
        <f t="shared" si="111"/>
        <v>0</v>
      </c>
      <c r="O1020" s="1452"/>
      <c r="P1020" s="1383"/>
    </row>
    <row r="1021" spans="1:16" ht="31" outlineLevel="1" x14ac:dyDescent="0.25">
      <c r="A1021" s="1365">
        <f t="shared" si="129"/>
        <v>0</v>
      </c>
      <c r="B1021" s="1355" t="str">
        <f t="shared" si="129"/>
        <v xml:space="preserve"> Supply of inner casing &amp; K ring with installation material (Inner casing for GT 8 and All GT K ring)</v>
      </c>
      <c r="C1021" s="1455">
        <f t="shared" si="129"/>
        <v>0</v>
      </c>
      <c r="D1021" s="1384" t="str">
        <f t="shared" si="129"/>
        <v>-</v>
      </c>
      <c r="E1021" s="1450">
        <f t="shared" si="129"/>
        <v>0</v>
      </c>
      <c r="F1021" s="1451">
        <f t="shared" si="127"/>
        <v>0</v>
      </c>
      <c r="G1021" s="1451">
        <f t="shared" si="128"/>
        <v>0</v>
      </c>
      <c r="H1021" s="1451">
        <f t="shared" si="109"/>
        <v>0</v>
      </c>
      <c r="I1021" s="1449">
        <v>0</v>
      </c>
      <c r="J1021" s="1449">
        <v>0</v>
      </c>
      <c r="K1021" s="1451"/>
      <c r="L1021" s="1451"/>
      <c r="M1021" s="1451">
        <f t="shared" si="125"/>
        <v>0</v>
      </c>
      <c r="N1021" s="1451">
        <f t="shared" si="111"/>
        <v>0</v>
      </c>
      <c r="O1021" s="1452"/>
      <c r="P1021" s="1383"/>
    </row>
    <row r="1022" spans="1:16" ht="46.5" outlineLevel="1" x14ac:dyDescent="0.25">
      <c r="A1022" s="1365">
        <f t="shared" si="129"/>
        <v>23</v>
      </c>
      <c r="B1022" s="1352" t="str">
        <f t="shared" si="129"/>
        <v>DPR for CCPP process improvement by Procurement and erection of Hangers and supports of Gas skid, A0 ,B0 block and supply of various size pipelines and boiler tubes for Boiler, GT</v>
      </c>
      <c r="C1022" s="1455">
        <f t="shared" si="129"/>
        <v>0</v>
      </c>
      <c r="D1022" s="1384" t="str">
        <f t="shared" si="129"/>
        <v>-</v>
      </c>
      <c r="E1022" s="1450">
        <f t="shared" si="129"/>
        <v>0</v>
      </c>
      <c r="F1022" s="1451">
        <f t="shared" si="127"/>
        <v>0</v>
      </c>
      <c r="G1022" s="1451">
        <f t="shared" si="128"/>
        <v>0</v>
      </c>
      <c r="H1022" s="1451">
        <f t="shared" si="109"/>
        <v>0</v>
      </c>
      <c r="I1022" s="1449">
        <v>0</v>
      </c>
      <c r="J1022" s="1449">
        <v>0</v>
      </c>
      <c r="K1022" s="1451"/>
      <c r="L1022" s="1451"/>
      <c r="M1022" s="1451">
        <f t="shared" si="125"/>
        <v>0</v>
      </c>
      <c r="N1022" s="1451">
        <f t="shared" si="111"/>
        <v>0</v>
      </c>
      <c r="O1022" s="1452"/>
      <c r="P1022" s="1383"/>
    </row>
    <row r="1023" spans="1:16" ht="31" outlineLevel="1" x14ac:dyDescent="0.25">
      <c r="A1023" s="1365">
        <f t="shared" si="129"/>
        <v>0</v>
      </c>
      <c r="B1023" s="1355" t="str">
        <f t="shared" si="129"/>
        <v xml:space="preserve"> Supply and erection of Hangers and supports (Gas skid, A0 and B0 Block)</v>
      </c>
      <c r="C1023" s="1455">
        <f t="shared" si="129"/>
        <v>0</v>
      </c>
      <c r="D1023" s="1384" t="str">
        <f t="shared" si="129"/>
        <v>-</v>
      </c>
      <c r="E1023" s="1450">
        <f t="shared" si="129"/>
        <v>0</v>
      </c>
      <c r="F1023" s="1451">
        <f t="shared" si="127"/>
        <v>0</v>
      </c>
      <c r="G1023" s="1451">
        <f t="shared" si="128"/>
        <v>0</v>
      </c>
      <c r="H1023" s="1451">
        <f t="shared" si="109"/>
        <v>0</v>
      </c>
      <c r="I1023" s="1449">
        <v>0</v>
      </c>
      <c r="J1023" s="1449">
        <v>0</v>
      </c>
      <c r="K1023" s="1451"/>
      <c r="L1023" s="1451"/>
      <c r="M1023" s="1451">
        <f t="shared" si="125"/>
        <v>0</v>
      </c>
      <c r="N1023" s="1451">
        <f t="shared" si="111"/>
        <v>0</v>
      </c>
      <c r="O1023" s="1452"/>
      <c r="P1023" s="1383"/>
    </row>
    <row r="1024" spans="1:16" ht="31" outlineLevel="1" x14ac:dyDescent="0.25">
      <c r="A1024" s="1365">
        <f t="shared" si="129"/>
        <v>0</v>
      </c>
      <c r="B1024" s="1355" t="str">
        <f t="shared" si="129"/>
        <v xml:space="preserve"> Supply of Various size high pressure pipelines and tubes for Boiler and GT &amp; ST</v>
      </c>
      <c r="C1024" s="1455">
        <f t="shared" si="129"/>
        <v>0</v>
      </c>
      <c r="D1024" s="1384" t="str">
        <f t="shared" si="129"/>
        <v>-</v>
      </c>
      <c r="E1024" s="1450">
        <f t="shared" si="129"/>
        <v>0</v>
      </c>
      <c r="F1024" s="1451">
        <f t="shared" si="127"/>
        <v>0</v>
      </c>
      <c r="G1024" s="1451">
        <f t="shared" si="128"/>
        <v>0</v>
      </c>
      <c r="H1024" s="1451">
        <f t="shared" si="109"/>
        <v>0</v>
      </c>
      <c r="I1024" s="1449">
        <v>0</v>
      </c>
      <c r="J1024" s="1449">
        <v>0</v>
      </c>
      <c r="K1024" s="1451"/>
      <c r="L1024" s="1451"/>
      <c r="M1024" s="1451">
        <f t="shared" si="125"/>
        <v>0</v>
      </c>
      <c r="N1024" s="1451">
        <f t="shared" si="111"/>
        <v>0</v>
      </c>
      <c r="O1024" s="1452"/>
      <c r="P1024" s="1383"/>
    </row>
    <row r="1025" spans="1:16" ht="31" outlineLevel="1" x14ac:dyDescent="0.25">
      <c r="A1025" s="1365">
        <f t="shared" si="129"/>
        <v>24</v>
      </c>
      <c r="B1025" s="1352" t="str">
        <f t="shared" si="129"/>
        <v>DPR for Procurement of Turbine stator blades 1 &amp; 2 and Turbine rotor blades 1 &amp; 2 along with installation material for GT unit 7.</v>
      </c>
      <c r="C1025" s="1455">
        <f t="shared" si="129"/>
        <v>0</v>
      </c>
      <c r="D1025" s="1384" t="str">
        <f t="shared" si="129"/>
        <v>-</v>
      </c>
      <c r="E1025" s="1450">
        <f t="shared" si="129"/>
        <v>0</v>
      </c>
      <c r="F1025" s="1451">
        <f t="shared" si="127"/>
        <v>0</v>
      </c>
      <c r="G1025" s="1451">
        <f t="shared" si="128"/>
        <v>0</v>
      </c>
      <c r="H1025" s="1451">
        <f t="shared" si="109"/>
        <v>0</v>
      </c>
      <c r="I1025" s="1449">
        <v>0</v>
      </c>
      <c r="J1025" s="1449">
        <v>0</v>
      </c>
      <c r="K1025" s="1451"/>
      <c r="L1025" s="1451"/>
      <c r="M1025" s="1451">
        <f t="shared" si="125"/>
        <v>0</v>
      </c>
      <c r="N1025" s="1451">
        <f t="shared" si="111"/>
        <v>0</v>
      </c>
      <c r="O1025" s="1452"/>
      <c r="P1025" s="1383"/>
    </row>
    <row r="1026" spans="1:16" ht="31" outlineLevel="1" x14ac:dyDescent="0.25">
      <c r="A1026" s="1365">
        <f t="shared" si="129"/>
        <v>0</v>
      </c>
      <c r="B1026" s="1355" t="str">
        <f t="shared" si="129"/>
        <v xml:space="preserve"> Supply of Turbine rotor blades 1 &amp; 2 and Turbine stator blades 1 &amp; 2 along with installation material (GT7)</v>
      </c>
      <c r="C1026" s="1455">
        <f t="shared" si="129"/>
        <v>0</v>
      </c>
      <c r="D1026" s="1384" t="str">
        <f t="shared" si="129"/>
        <v>-</v>
      </c>
      <c r="E1026" s="1450">
        <f t="shared" si="129"/>
        <v>0</v>
      </c>
      <c r="F1026" s="1451">
        <f t="shared" si="127"/>
        <v>0</v>
      </c>
      <c r="G1026" s="1451">
        <f t="shared" si="128"/>
        <v>0</v>
      </c>
      <c r="H1026" s="1451">
        <f t="shared" si="109"/>
        <v>0</v>
      </c>
      <c r="I1026" s="1449">
        <v>0</v>
      </c>
      <c r="J1026" s="1449">
        <v>0</v>
      </c>
      <c r="K1026" s="1451"/>
      <c r="L1026" s="1451"/>
      <c r="M1026" s="1451">
        <f t="shared" si="125"/>
        <v>0</v>
      </c>
      <c r="N1026" s="1451">
        <f t="shared" si="111"/>
        <v>0</v>
      </c>
      <c r="O1026" s="1452"/>
      <c r="P1026" s="1383"/>
    </row>
    <row r="1027" spans="1:16" ht="31" outlineLevel="1" x14ac:dyDescent="0.25">
      <c r="A1027" s="1365">
        <f t="shared" si="129"/>
        <v>25</v>
      </c>
      <c r="B1027" s="1352" t="str">
        <f t="shared" si="129"/>
        <v>DPR for Life extension of GT by Procurement of complete flame tube, burners and Procurement of Luwa cooler pannels.</v>
      </c>
      <c r="C1027" s="1455">
        <f t="shared" si="129"/>
        <v>0</v>
      </c>
      <c r="D1027" s="1384" t="str">
        <f t="shared" si="129"/>
        <v>-</v>
      </c>
      <c r="E1027" s="1450">
        <f t="shared" si="129"/>
        <v>0</v>
      </c>
      <c r="F1027" s="1451">
        <f t="shared" si="127"/>
        <v>0</v>
      </c>
      <c r="G1027" s="1451">
        <f t="shared" si="128"/>
        <v>0</v>
      </c>
      <c r="H1027" s="1451">
        <f t="shared" si="109"/>
        <v>0</v>
      </c>
      <c r="I1027" s="1449">
        <v>0</v>
      </c>
      <c r="J1027" s="1449">
        <v>0</v>
      </c>
      <c r="K1027" s="1451"/>
      <c r="L1027" s="1451"/>
      <c r="M1027" s="1451">
        <f t="shared" si="125"/>
        <v>0</v>
      </c>
      <c r="N1027" s="1451">
        <f t="shared" si="111"/>
        <v>0</v>
      </c>
      <c r="O1027" s="1452"/>
      <c r="P1027" s="1383"/>
    </row>
    <row r="1028" spans="1:16" ht="31" outlineLevel="1" x14ac:dyDescent="0.25">
      <c r="A1028" s="1365">
        <f t="shared" ref="A1028:E1043" si="130">A742</f>
        <v>0</v>
      </c>
      <c r="B1028" s="1355" t="str">
        <f t="shared" si="130"/>
        <v xml:space="preserve"> Supply of complete Flame tubes with  Burners (Flame tubes of GT 5 and Burners of GT 7 &amp; 8)</v>
      </c>
      <c r="C1028" s="1455">
        <f t="shared" si="130"/>
        <v>0</v>
      </c>
      <c r="D1028" s="1384" t="str">
        <f t="shared" si="130"/>
        <v>-</v>
      </c>
      <c r="E1028" s="1450">
        <f t="shared" si="130"/>
        <v>0</v>
      </c>
      <c r="F1028" s="1451">
        <f t="shared" si="127"/>
        <v>0</v>
      </c>
      <c r="G1028" s="1451">
        <f t="shared" si="128"/>
        <v>0</v>
      </c>
      <c r="H1028" s="1451">
        <f t="shared" si="109"/>
        <v>0</v>
      </c>
      <c r="I1028" s="1449">
        <v>0</v>
      </c>
      <c r="J1028" s="1449">
        <v>0</v>
      </c>
      <c r="K1028" s="1451"/>
      <c r="L1028" s="1451"/>
      <c r="M1028" s="1451">
        <f t="shared" si="125"/>
        <v>0</v>
      </c>
      <c r="N1028" s="1451">
        <f t="shared" si="111"/>
        <v>0</v>
      </c>
      <c r="O1028" s="1452"/>
      <c r="P1028" s="1383"/>
    </row>
    <row r="1029" spans="1:16" ht="15.5" outlineLevel="1" x14ac:dyDescent="0.25">
      <c r="A1029" s="1365">
        <f t="shared" si="130"/>
        <v>0</v>
      </c>
      <c r="B1029" s="1355" t="str">
        <f t="shared" si="130"/>
        <v xml:space="preserve"> Supply of Luwa cooler pannels (GT 5,7,8)</v>
      </c>
      <c r="C1029" s="1455">
        <f t="shared" si="130"/>
        <v>0</v>
      </c>
      <c r="D1029" s="1384" t="str">
        <f t="shared" si="130"/>
        <v>-</v>
      </c>
      <c r="E1029" s="1450">
        <f t="shared" si="130"/>
        <v>0</v>
      </c>
      <c r="F1029" s="1451">
        <f t="shared" si="127"/>
        <v>0</v>
      </c>
      <c r="G1029" s="1451">
        <f t="shared" si="128"/>
        <v>0</v>
      </c>
      <c r="H1029" s="1451">
        <f t="shared" si="109"/>
        <v>0</v>
      </c>
      <c r="I1029" s="1449">
        <v>0</v>
      </c>
      <c r="J1029" s="1449">
        <v>0</v>
      </c>
      <c r="K1029" s="1451"/>
      <c r="L1029" s="1451"/>
      <c r="M1029" s="1451">
        <f t="shared" si="125"/>
        <v>0</v>
      </c>
      <c r="N1029" s="1451">
        <f t="shared" si="111"/>
        <v>0</v>
      </c>
      <c r="O1029" s="1452"/>
      <c r="P1029" s="1383"/>
    </row>
    <row r="1030" spans="1:16" ht="31" outlineLevel="1" x14ac:dyDescent="0.25">
      <c r="A1030" s="1365">
        <f t="shared" si="130"/>
        <v>26</v>
      </c>
      <c r="B1030" s="1352" t="str">
        <f t="shared" si="130"/>
        <v>DPR for Life extension of GT units by Procurement of Compressor rotor blades stage 1 - 16 for GT unit 5 &amp; 7.</v>
      </c>
      <c r="C1030" s="1455">
        <f t="shared" si="130"/>
        <v>0</v>
      </c>
      <c r="D1030" s="1384" t="str">
        <f t="shared" si="130"/>
        <v>-</v>
      </c>
      <c r="E1030" s="1450">
        <f t="shared" si="130"/>
        <v>0</v>
      </c>
      <c r="F1030" s="1451">
        <f t="shared" si="127"/>
        <v>0</v>
      </c>
      <c r="G1030" s="1451">
        <f t="shared" si="128"/>
        <v>0</v>
      </c>
      <c r="H1030" s="1451">
        <f t="shared" si="109"/>
        <v>0</v>
      </c>
      <c r="I1030" s="1449">
        <v>0</v>
      </c>
      <c r="J1030" s="1449">
        <v>0</v>
      </c>
      <c r="K1030" s="1451"/>
      <c r="L1030" s="1451"/>
      <c r="M1030" s="1451">
        <f t="shared" si="125"/>
        <v>0</v>
      </c>
      <c r="N1030" s="1451">
        <f t="shared" si="111"/>
        <v>0</v>
      </c>
      <c r="O1030" s="1452"/>
      <c r="P1030" s="1383"/>
    </row>
    <row r="1031" spans="1:16" ht="15.5" outlineLevel="1" x14ac:dyDescent="0.25">
      <c r="A1031" s="1365">
        <f t="shared" si="130"/>
        <v>0</v>
      </c>
      <c r="B1031" s="1355" t="str">
        <f t="shared" si="130"/>
        <v>Supply of Compressor Rotor blades 1 to 16th (GT 5, 7)</v>
      </c>
      <c r="C1031" s="1455">
        <f t="shared" si="130"/>
        <v>0</v>
      </c>
      <c r="D1031" s="1384" t="str">
        <f t="shared" si="130"/>
        <v>-</v>
      </c>
      <c r="E1031" s="1450">
        <f t="shared" si="130"/>
        <v>0</v>
      </c>
      <c r="F1031" s="1451">
        <f t="shared" si="127"/>
        <v>0</v>
      </c>
      <c r="G1031" s="1451">
        <f t="shared" si="128"/>
        <v>0</v>
      </c>
      <c r="H1031" s="1451">
        <f t="shared" si="109"/>
        <v>0</v>
      </c>
      <c r="I1031" s="1449">
        <v>0</v>
      </c>
      <c r="J1031" s="1449">
        <v>0</v>
      </c>
      <c r="K1031" s="1451"/>
      <c r="L1031" s="1451"/>
      <c r="M1031" s="1451">
        <f t="shared" si="125"/>
        <v>0</v>
      </c>
      <c r="N1031" s="1451">
        <f t="shared" si="111"/>
        <v>0</v>
      </c>
      <c r="O1031" s="1452"/>
      <c r="P1031" s="1383"/>
    </row>
    <row r="1032" spans="1:16" ht="46.5" outlineLevel="1" x14ac:dyDescent="0.25">
      <c r="A1032" s="1365">
        <f t="shared" si="130"/>
        <v>27</v>
      </c>
      <c r="B1032" s="1352" t="str">
        <f t="shared" si="130"/>
        <v xml:space="preserve">DPR for Life extension of GT units by Procurement of Complete GT fasteners set and Procurement of mixing chambers with installation material for GT6. </v>
      </c>
      <c r="C1032" s="1455">
        <f t="shared" si="130"/>
        <v>0</v>
      </c>
      <c r="D1032" s="1384" t="str">
        <f t="shared" si="130"/>
        <v>-</v>
      </c>
      <c r="E1032" s="1450">
        <f t="shared" si="130"/>
        <v>0</v>
      </c>
      <c r="F1032" s="1451">
        <f t="shared" si="127"/>
        <v>0</v>
      </c>
      <c r="G1032" s="1451">
        <f t="shared" si="128"/>
        <v>0</v>
      </c>
      <c r="H1032" s="1451">
        <f t="shared" si="109"/>
        <v>0</v>
      </c>
      <c r="I1032" s="1449">
        <v>0</v>
      </c>
      <c r="J1032" s="1449">
        <v>0</v>
      </c>
      <c r="K1032" s="1451"/>
      <c r="L1032" s="1451"/>
      <c r="M1032" s="1451">
        <f t="shared" si="125"/>
        <v>0</v>
      </c>
      <c r="N1032" s="1451">
        <f t="shared" si="111"/>
        <v>0</v>
      </c>
      <c r="O1032" s="1452"/>
      <c r="P1032" s="1383"/>
    </row>
    <row r="1033" spans="1:16" ht="15.5" outlineLevel="1" x14ac:dyDescent="0.25">
      <c r="A1033" s="1365">
        <f t="shared" si="130"/>
        <v>0</v>
      </c>
      <c r="B1033" s="1355" t="str">
        <f t="shared" si="130"/>
        <v xml:space="preserve"> Procurement of Complete GT Fasteners set</v>
      </c>
      <c r="C1033" s="1455">
        <f t="shared" si="130"/>
        <v>0</v>
      </c>
      <c r="D1033" s="1384" t="str">
        <f t="shared" si="130"/>
        <v>-</v>
      </c>
      <c r="E1033" s="1450">
        <f t="shared" si="130"/>
        <v>0</v>
      </c>
      <c r="F1033" s="1451">
        <f t="shared" si="127"/>
        <v>0</v>
      </c>
      <c r="G1033" s="1451">
        <f t="shared" si="128"/>
        <v>0</v>
      </c>
      <c r="H1033" s="1451">
        <f t="shared" si="109"/>
        <v>0</v>
      </c>
      <c r="I1033" s="1449">
        <v>0</v>
      </c>
      <c r="J1033" s="1449">
        <v>0</v>
      </c>
      <c r="K1033" s="1451"/>
      <c r="L1033" s="1451"/>
      <c r="M1033" s="1451">
        <f t="shared" si="125"/>
        <v>0</v>
      </c>
      <c r="N1033" s="1451">
        <f t="shared" si="111"/>
        <v>0</v>
      </c>
      <c r="O1033" s="1452"/>
      <c r="P1033" s="1383"/>
    </row>
    <row r="1034" spans="1:16" ht="15.5" outlineLevel="1" x14ac:dyDescent="0.25">
      <c r="A1034" s="1365">
        <f t="shared" si="130"/>
        <v>0</v>
      </c>
      <c r="B1034" s="1355" t="str">
        <f t="shared" si="130"/>
        <v xml:space="preserve"> Supply of Mixing chambers with installation material (GT 6 )</v>
      </c>
      <c r="C1034" s="1455">
        <f t="shared" si="130"/>
        <v>0</v>
      </c>
      <c r="D1034" s="1384" t="str">
        <f t="shared" si="130"/>
        <v>-</v>
      </c>
      <c r="E1034" s="1450">
        <f t="shared" si="130"/>
        <v>0</v>
      </c>
      <c r="F1034" s="1451">
        <f t="shared" si="127"/>
        <v>0</v>
      </c>
      <c r="G1034" s="1451">
        <f t="shared" si="128"/>
        <v>0</v>
      </c>
      <c r="H1034" s="1451">
        <f t="shared" si="109"/>
        <v>0</v>
      </c>
      <c r="I1034" s="1449">
        <v>0</v>
      </c>
      <c r="J1034" s="1449">
        <v>0</v>
      </c>
      <c r="K1034" s="1451"/>
      <c r="L1034" s="1451"/>
      <c r="M1034" s="1451">
        <f t="shared" si="125"/>
        <v>0</v>
      </c>
      <c r="N1034" s="1451">
        <f t="shared" si="111"/>
        <v>0</v>
      </c>
      <c r="O1034" s="1452"/>
      <c r="P1034" s="1383"/>
    </row>
    <row r="1035" spans="1:16" ht="31" outlineLevel="1" x14ac:dyDescent="0.25">
      <c r="A1035" s="1365">
        <f t="shared" si="130"/>
        <v>28</v>
      </c>
      <c r="B1035" s="1352" t="str">
        <f t="shared" si="130"/>
        <v>Reliability Improvement  Schemes for Gas Turbine Power Stations, Uran.</v>
      </c>
      <c r="C1035" s="1455">
        <f t="shared" si="130"/>
        <v>0</v>
      </c>
      <c r="D1035" s="1384" t="str">
        <f t="shared" si="130"/>
        <v>-</v>
      </c>
      <c r="E1035" s="1450">
        <f t="shared" si="130"/>
        <v>0</v>
      </c>
      <c r="F1035" s="1451">
        <f t="shared" si="127"/>
        <v>0</v>
      </c>
      <c r="G1035" s="1451">
        <f t="shared" si="128"/>
        <v>0</v>
      </c>
      <c r="H1035" s="1451">
        <f t="shared" si="109"/>
        <v>0</v>
      </c>
      <c r="I1035" s="1449">
        <v>0</v>
      </c>
      <c r="J1035" s="1449">
        <v>0</v>
      </c>
      <c r="K1035" s="1451"/>
      <c r="L1035" s="1451"/>
      <c r="M1035" s="1451">
        <f t="shared" si="125"/>
        <v>0</v>
      </c>
      <c r="N1035" s="1451">
        <f t="shared" si="111"/>
        <v>0</v>
      </c>
      <c r="O1035" s="1452"/>
      <c r="P1035" s="1383"/>
    </row>
    <row r="1036" spans="1:16" ht="46.5" outlineLevel="1" x14ac:dyDescent="0.25">
      <c r="A1036" s="1365">
        <f t="shared" si="130"/>
        <v>0</v>
      </c>
      <c r="B1036" s="1355" t="str">
        <f t="shared" si="130"/>
        <v xml:space="preserve"> Supply, installation &amp; commissioning work of 17.5 KV, 7860 Amp and 60 Amp Stage 2 Generator Busbar at Gas Turbine Power Station,Uran.</v>
      </c>
      <c r="C1036" s="1455">
        <f t="shared" si="130"/>
        <v>0</v>
      </c>
      <c r="D1036" s="1384" t="str">
        <f t="shared" si="130"/>
        <v>-</v>
      </c>
      <c r="E1036" s="1450">
        <f t="shared" si="130"/>
        <v>0</v>
      </c>
      <c r="F1036" s="1451">
        <f t="shared" si="127"/>
        <v>0</v>
      </c>
      <c r="G1036" s="1451">
        <f t="shared" si="128"/>
        <v>0</v>
      </c>
      <c r="H1036" s="1451">
        <f t="shared" si="109"/>
        <v>0</v>
      </c>
      <c r="I1036" s="1449">
        <v>0</v>
      </c>
      <c r="J1036" s="1449">
        <v>0</v>
      </c>
      <c r="K1036" s="1451"/>
      <c r="L1036" s="1451"/>
      <c r="M1036" s="1451">
        <f t="shared" si="125"/>
        <v>0</v>
      </c>
      <c r="N1036" s="1451">
        <f t="shared" si="111"/>
        <v>0</v>
      </c>
      <c r="O1036" s="1452"/>
      <c r="P1036" s="1383"/>
    </row>
    <row r="1037" spans="1:16" ht="15.5" outlineLevel="1" x14ac:dyDescent="0.25">
      <c r="A1037" s="1365">
        <f t="shared" si="130"/>
        <v>0</v>
      </c>
      <c r="B1037" s="1355" t="str">
        <f t="shared" si="130"/>
        <v xml:space="preserve"> Upgradation of GT-5 and GT-6 SFC and SEE system.</v>
      </c>
      <c r="C1037" s="1455">
        <f t="shared" si="130"/>
        <v>0</v>
      </c>
      <c r="D1037" s="1384" t="str">
        <f t="shared" si="130"/>
        <v>-</v>
      </c>
      <c r="E1037" s="1450">
        <f t="shared" si="130"/>
        <v>0</v>
      </c>
      <c r="F1037" s="1451">
        <f t="shared" si="127"/>
        <v>0</v>
      </c>
      <c r="G1037" s="1451">
        <f t="shared" si="128"/>
        <v>0</v>
      </c>
      <c r="H1037" s="1451">
        <f t="shared" si="109"/>
        <v>0</v>
      </c>
      <c r="I1037" s="1449">
        <v>0</v>
      </c>
      <c r="J1037" s="1449">
        <v>0</v>
      </c>
      <c r="K1037" s="1451"/>
      <c r="L1037" s="1451"/>
      <c r="M1037" s="1451">
        <f t="shared" si="125"/>
        <v>0</v>
      </c>
      <c r="N1037" s="1451">
        <f t="shared" si="111"/>
        <v>0</v>
      </c>
      <c r="O1037" s="1452"/>
      <c r="P1037" s="1383"/>
    </row>
    <row r="1038" spans="1:16" ht="31" outlineLevel="1" x14ac:dyDescent="0.25">
      <c r="A1038" s="1365">
        <f t="shared" si="130"/>
        <v>0</v>
      </c>
      <c r="B1038" s="1355" t="str">
        <f t="shared" si="130"/>
        <v xml:space="preserve"> Upgradation of Gas Turbine Generator and Transformer protection system (2 No)</v>
      </c>
      <c r="C1038" s="1455">
        <f t="shared" si="130"/>
        <v>0</v>
      </c>
      <c r="D1038" s="1384" t="str">
        <f t="shared" si="130"/>
        <v>-</v>
      </c>
      <c r="E1038" s="1450">
        <f t="shared" si="130"/>
        <v>0</v>
      </c>
      <c r="F1038" s="1451">
        <f t="shared" si="127"/>
        <v>0</v>
      </c>
      <c r="G1038" s="1451">
        <f t="shared" si="128"/>
        <v>0</v>
      </c>
      <c r="H1038" s="1451">
        <f t="shared" si="109"/>
        <v>0</v>
      </c>
      <c r="I1038" s="1449">
        <v>2</v>
      </c>
      <c r="J1038" s="1449">
        <v>2</v>
      </c>
      <c r="K1038" s="1451"/>
      <c r="L1038" s="1451"/>
      <c r="M1038" s="1451">
        <f t="shared" si="125"/>
        <v>2</v>
      </c>
      <c r="N1038" s="1451">
        <f t="shared" si="111"/>
        <v>0</v>
      </c>
      <c r="O1038" s="1452"/>
      <c r="P1038" s="1383"/>
    </row>
    <row r="1039" spans="1:16" ht="46.5" outlineLevel="1" x14ac:dyDescent="0.25">
      <c r="A1039" s="1365">
        <f t="shared" si="130"/>
        <v>29</v>
      </c>
      <c r="B1039" s="1352" t="str">
        <f t="shared" si="130"/>
        <v>Schemes for improvement of auxiliary availability for effecient performance during running of 108 MW Stage II &amp; 120 MW Stage III units at GTPS, Uran.</v>
      </c>
      <c r="C1039" s="1455">
        <f t="shared" si="130"/>
        <v>0</v>
      </c>
      <c r="D1039" s="1384" t="str">
        <f t="shared" si="130"/>
        <v>-</v>
      </c>
      <c r="E1039" s="1450">
        <f t="shared" si="130"/>
        <v>0</v>
      </c>
      <c r="F1039" s="1451">
        <f t="shared" si="127"/>
        <v>0</v>
      </c>
      <c r="G1039" s="1451">
        <f t="shared" si="128"/>
        <v>0</v>
      </c>
      <c r="H1039" s="1451">
        <f t="shared" si="109"/>
        <v>0</v>
      </c>
      <c r="I1039" s="1449">
        <v>0</v>
      </c>
      <c r="J1039" s="1449">
        <v>0</v>
      </c>
      <c r="K1039" s="1451"/>
      <c r="L1039" s="1451"/>
      <c r="M1039" s="1451">
        <f t="shared" si="125"/>
        <v>0</v>
      </c>
      <c r="N1039" s="1451">
        <f t="shared" si="111"/>
        <v>0</v>
      </c>
      <c r="O1039" s="1452"/>
      <c r="P1039" s="1383"/>
    </row>
    <row r="1040" spans="1:16" ht="31" outlineLevel="1" x14ac:dyDescent="0.25">
      <c r="A1040" s="1365">
        <f t="shared" si="130"/>
        <v>0</v>
      </c>
      <c r="B1040" s="1355" t="str">
        <f t="shared" si="130"/>
        <v>Procurement of 108 MW Stage II GT units generator rotor at GTPS, Uran.</v>
      </c>
      <c r="C1040" s="1455">
        <f t="shared" si="130"/>
        <v>0</v>
      </c>
      <c r="D1040" s="1384" t="str">
        <f t="shared" si="130"/>
        <v>-</v>
      </c>
      <c r="E1040" s="1450">
        <f t="shared" si="130"/>
        <v>0</v>
      </c>
      <c r="F1040" s="1451">
        <f t="shared" si="127"/>
        <v>0</v>
      </c>
      <c r="G1040" s="1451">
        <f t="shared" si="128"/>
        <v>0</v>
      </c>
      <c r="H1040" s="1451">
        <f t="shared" si="109"/>
        <v>0</v>
      </c>
      <c r="I1040" s="1449">
        <v>0</v>
      </c>
      <c r="J1040" s="1449">
        <v>0</v>
      </c>
      <c r="K1040" s="1451"/>
      <c r="L1040" s="1451"/>
      <c r="M1040" s="1451">
        <f t="shared" si="125"/>
        <v>0</v>
      </c>
      <c r="N1040" s="1451">
        <f t="shared" si="111"/>
        <v>0</v>
      </c>
      <c r="O1040" s="1452"/>
      <c r="P1040" s="1383"/>
    </row>
    <row r="1041" spans="1:16" ht="46.5" outlineLevel="1" x14ac:dyDescent="0.25">
      <c r="A1041" s="1365">
        <f t="shared" si="130"/>
        <v>0</v>
      </c>
      <c r="B1041" s="1355" t="str">
        <f t="shared" si="130"/>
        <v xml:space="preserve"> Procurement of 1 MVA Unit Auxiliary Transformer, 570 KVA Excitation Transformer and 2 MVA Frequency Converter Transformer of Stage II GT Unit at GTPS, Uran.</v>
      </c>
      <c r="C1041" s="1455">
        <f t="shared" si="130"/>
        <v>0</v>
      </c>
      <c r="D1041" s="1384" t="str">
        <f t="shared" si="130"/>
        <v>-</v>
      </c>
      <c r="E1041" s="1450">
        <f t="shared" si="130"/>
        <v>0</v>
      </c>
      <c r="F1041" s="1451">
        <f t="shared" si="127"/>
        <v>0</v>
      </c>
      <c r="G1041" s="1451">
        <f t="shared" si="128"/>
        <v>0</v>
      </c>
      <c r="H1041" s="1451">
        <f t="shared" si="109"/>
        <v>0</v>
      </c>
      <c r="I1041" s="1449">
        <v>0</v>
      </c>
      <c r="J1041" s="1449">
        <v>0</v>
      </c>
      <c r="K1041" s="1451"/>
      <c r="L1041" s="1451"/>
      <c r="M1041" s="1451">
        <f t="shared" si="125"/>
        <v>0</v>
      </c>
      <c r="N1041" s="1451">
        <f t="shared" si="111"/>
        <v>0</v>
      </c>
      <c r="O1041" s="1452"/>
      <c r="P1041" s="1383"/>
    </row>
    <row r="1042" spans="1:16" ht="15.5" outlineLevel="1" x14ac:dyDescent="0.25">
      <c r="A1042" s="1365">
        <f t="shared" si="130"/>
        <v>0</v>
      </c>
      <c r="B1042" s="1355" t="str">
        <f t="shared" si="130"/>
        <v xml:space="preserve"> Upgradation of Stage -II &amp; III Battery Chargers.</v>
      </c>
      <c r="C1042" s="1455">
        <f t="shared" si="130"/>
        <v>0</v>
      </c>
      <c r="D1042" s="1384" t="str">
        <f t="shared" si="130"/>
        <v>-</v>
      </c>
      <c r="E1042" s="1450">
        <f t="shared" si="130"/>
        <v>0</v>
      </c>
      <c r="F1042" s="1451">
        <f t="shared" si="127"/>
        <v>0</v>
      </c>
      <c r="G1042" s="1451">
        <f t="shared" si="128"/>
        <v>0</v>
      </c>
      <c r="H1042" s="1451">
        <f t="shared" si="109"/>
        <v>0</v>
      </c>
      <c r="I1042" s="1449">
        <v>0</v>
      </c>
      <c r="J1042" s="1449">
        <v>0</v>
      </c>
      <c r="K1042" s="1451"/>
      <c r="L1042" s="1451"/>
      <c r="M1042" s="1451">
        <f t="shared" si="125"/>
        <v>0</v>
      </c>
      <c r="N1042" s="1451">
        <f t="shared" si="111"/>
        <v>0</v>
      </c>
      <c r="O1042" s="1452"/>
      <c r="P1042" s="1383"/>
    </row>
    <row r="1043" spans="1:16" ht="15.5" outlineLevel="1" x14ac:dyDescent="0.25">
      <c r="A1043" s="1365">
        <f t="shared" si="130"/>
        <v>0</v>
      </c>
      <c r="B1043" s="1355" t="str">
        <f t="shared" si="130"/>
        <v>(a)  Upgradation of 4 MW DG set control system.</v>
      </c>
      <c r="C1043" s="1455">
        <f t="shared" si="130"/>
        <v>0</v>
      </c>
      <c r="D1043" s="1384" t="str">
        <f t="shared" si="130"/>
        <v>-</v>
      </c>
      <c r="E1043" s="1450">
        <f t="shared" si="130"/>
        <v>0</v>
      </c>
      <c r="F1043" s="1451">
        <f t="shared" si="127"/>
        <v>0</v>
      </c>
      <c r="G1043" s="1451">
        <f t="shared" si="128"/>
        <v>0</v>
      </c>
      <c r="H1043" s="1451">
        <f t="shared" si="109"/>
        <v>0</v>
      </c>
      <c r="I1043" s="1449">
        <v>0</v>
      </c>
      <c r="J1043" s="1449">
        <v>0</v>
      </c>
      <c r="K1043" s="1451"/>
      <c r="L1043" s="1451"/>
      <c r="M1043" s="1451">
        <f t="shared" si="125"/>
        <v>0</v>
      </c>
      <c r="N1043" s="1451">
        <f t="shared" si="111"/>
        <v>0</v>
      </c>
      <c r="O1043" s="1452"/>
      <c r="P1043" s="1383"/>
    </row>
    <row r="1044" spans="1:16" ht="31" outlineLevel="1" x14ac:dyDescent="0.25">
      <c r="A1044" s="1365">
        <f t="shared" ref="A1044:E1059" si="131">A758</f>
        <v>30</v>
      </c>
      <c r="B1044" s="1352" t="str">
        <f t="shared" si="131"/>
        <v>Procurment of insurance spare for reliability improvement at GTPS Uran</v>
      </c>
      <c r="C1044" s="1455">
        <f t="shared" si="131"/>
        <v>0</v>
      </c>
      <c r="D1044" s="1384" t="str">
        <f t="shared" si="131"/>
        <v>-</v>
      </c>
      <c r="E1044" s="1450">
        <f t="shared" si="131"/>
        <v>0</v>
      </c>
      <c r="F1044" s="1451">
        <f t="shared" si="127"/>
        <v>0</v>
      </c>
      <c r="G1044" s="1451">
        <f t="shared" si="128"/>
        <v>0</v>
      </c>
      <c r="H1044" s="1451">
        <f t="shared" si="109"/>
        <v>0</v>
      </c>
      <c r="I1044" s="1449">
        <v>0</v>
      </c>
      <c r="J1044" s="1449">
        <v>0</v>
      </c>
      <c r="K1044" s="1451"/>
      <c r="L1044" s="1451"/>
      <c r="M1044" s="1451">
        <f t="shared" si="125"/>
        <v>0</v>
      </c>
      <c r="N1044" s="1451">
        <f t="shared" si="111"/>
        <v>0</v>
      </c>
      <c r="O1044" s="1452"/>
      <c r="P1044" s="1383"/>
    </row>
    <row r="1045" spans="1:16" ht="31" outlineLevel="1" x14ac:dyDescent="0.25">
      <c r="A1045" s="1365">
        <f t="shared" si="131"/>
        <v>0</v>
      </c>
      <c r="B1045" s="1355" t="str">
        <f t="shared" si="131"/>
        <v xml:space="preserve"> Procurement of 120 MW Stage III WHRP unit generator rotor at GTPS, Uran.</v>
      </c>
      <c r="C1045" s="1455">
        <f t="shared" si="131"/>
        <v>0</v>
      </c>
      <c r="D1045" s="1384" t="str">
        <f t="shared" si="131"/>
        <v>-</v>
      </c>
      <c r="E1045" s="1450">
        <f t="shared" si="131"/>
        <v>0</v>
      </c>
      <c r="F1045" s="1451">
        <f t="shared" si="127"/>
        <v>0</v>
      </c>
      <c r="G1045" s="1451">
        <f t="shared" si="128"/>
        <v>0</v>
      </c>
      <c r="H1045" s="1451">
        <f t="shared" si="109"/>
        <v>0</v>
      </c>
      <c r="I1045" s="1449">
        <v>0</v>
      </c>
      <c r="J1045" s="1449">
        <v>0</v>
      </c>
      <c r="K1045" s="1451"/>
      <c r="L1045" s="1451"/>
      <c r="M1045" s="1451">
        <f t="shared" si="125"/>
        <v>0</v>
      </c>
      <c r="N1045" s="1451">
        <f t="shared" si="111"/>
        <v>0</v>
      </c>
      <c r="O1045" s="1452"/>
      <c r="P1045" s="1383"/>
    </row>
    <row r="1046" spans="1:16" ht="15.5" outlineLevel="1" x14ac:dyDescent="0.25">
      <c r="A1046" s="1365">
        <f t="shared" si="131"/>
        <v>31</v>
      </c>
      <c r="B1046" s="1352" t="str">
        <f t="shared" si="131"/>
        <v>AI Based Comprehensive Infrasecure Project</v>
      </c>
      <c r="C1046" s="1455">
        <f t="shared" si="131"/>
        <v>0</v>
      </c>
      <c r="D1046" s="1384" t="str">
        <f t="shared" si="131"/>
        <v>-</v>
      </c>
      <c r="E1046" s="1450">
        <f t="shared" si="131"/>
        <v>0</v>
      </c>
      <c r="F1046" s="1451">
        <f t="shared" si="127"/>
        <v>0</v>
      </c>
      <c r="G1046" s="1451">
        <f t="shared" si="128"/>
        <v>0</v>
      </c>
      <c r="H1046" s="1451">
        <f t="shared" si="109"/>
        <v>0</v>
      </c>
      <c r="I1046" s="1449">
        <v>0</v>
      </c>
      <c r="J1046" s="1449">
        <v>0</v>
      </c>
      <c r="K1046" s="1451"/>
      <c r="L1046" s="1451"/>
      <c r="M1046" s="1451">
        <f t="shared" ref="M1046:M1109" si="132">SUM(J1046:L1046)</f>
        <v>0</v>
      </c>
      <c r="N1046" s="1451">
        <f t="shared" si="111"/>
        <v>0</v>
      </c>
      <c r="O1046" s="1452"/>
      <c r="P1046" s="1383"/>
    </row>
    <row r="1047" spans="1:16" ht="15.5" outlineLevel="1" x14ac:dyDescent="0.25">
      <c r="A1047" s="1365">
        <f t="shared" si="131"/>
        <v>0</v>
      </c>
      <c r="B1047" s="1355" t="str">
        <f t="shared" si="131"/>
        <v>AI Based Comprehensive Infrasecure Project</v>
      </c>
      <c r="C1047" s="1455">
        <f t="shared" si="131"/>
        <v>0</v>
      </c>
      <c r="D1047" s="1384" t="str">
        <f t="shared" si="131"/>
        <v>-</v>
      </c>
      <c r="E1047" s="1450">
        <f t="shared" si="131"/>
        <v>0</v>
      </c>
      <c r="F1047" s="1451">
        <f t="shared" si="127"/>
        <v>0</v>
      </c>
      <c r="G1047" s="1451">
        <f t="shared" si="128"/>
        <v>18.683457499999999</v>
      </c>
      <c r="H1047" s="1451">
        <f t="shared" si="109"/>
        <v>-18.683457499999999</v>
      </c>
      <c r="I1047" s="1449">
        <v>0</v>
      </c>
      <c r="J1047" s="1449">
        <v>0</v>
      </c>
      <c r="K1047" s="1451"/>
      <c r="L1047" s="1451"/>
      <c r="M1047" s="1451">
        <f t="shared" si="132"/>
        <v>0</v>
      </c>
      <c r="N1047" s="1451">
        <f t="shared" si="111"/>
        <v>-18.683457499999999</v>
      </c>
      <c r="O1047" s="1452"/>
      <c r="P1047" s="1383"/>
    </row>
    <row r="1048" spans="1:16" ht="15.5" outlineLevel="1" x14ac:dyDescent="0.25">
      <c r="A1048" s="1365">
        <f t="shared" si="131"/>
        <v>32</v>
      </c>
      <c r="B1048" s="1352" t="str">
        <f t="shared" si="131"/>
        <v>A0 RESTORATION</v>
      </c>
      <c r="C1048" s="1455">
        <f t="shared" si="131"/>
        <v>0</v>
      </c>
      <c r="D1048" s="1384" t="str">
        <f t="shared" si="131"/>
        <v>-</v>
      </c>
      <c r="E1048" s="1450">
        <f t="shared" si="131"/>
        <v>0</v>
      </c>
      <c r="F1048" s="1451">
        <f t="shared" si="127"/>
        <v>0</v>
      </c>
      <c r="G1048" s="1451">
        <f t="shared" si="128"/>
        <v>42.481999999999999</v>
      </c>
      <c r="H1048" s="1451">
        <f t="shared" si="109"/>
        <v>-42.481999999999999</v>
      </c>
      <c r="I1048" s="1449">
        <v>0</v>
      </c>
      <c r="J1048" s="1449">
        <v>0</v>
      </c>
      <c r="K1048" s="1451"/>
      <c r="L1048" s="1451"/>
      <c r="M1048" s="1451">
        <f t="shared" si="132"/>
        <v>0</v>
      </c>
      <c r="N1048" s="1451">
        <f t="shared" si="111"/>
        <v>-42.481999999999999</v>
      </c>
      <c r="O1048" s="1452"/>
      <c r="P1048" s="1383"/>
    </row>
    <row r="1049" spans="1:16" ht="15.5" outlineLevel="1" x14ac:dyDescent="0.25">
      <c r="A1049" s="1365">
        <f t="shared" si="131"/>
        <v>0</v>
      </c>
      <c r="B1049" s="1355" t="str">
        <f t="shared" si="131"/>
        <v>A0 RESTORATION</v>
      </c>
      <c r="C1049" s="1455">
        <f t="shared" si="131"/>
        <v>0</v>
      </c>
      <c r="D1049" s="1384" t="str">
        <f t="shared" si="131"/>
        <v>-</v>
      </c>
      <c r="E1049" s="1450">
        <f t="shared" si="131"/>
        <v>0</v>
      </c>
      <c r="F1049" s="1451">
        <f t="shared" si="127"/>
        <v>0</v>
      </c>
      <c r="G1049" s="1451">
        <f t="shared" si="128"/>
        <v>0</v>
      </c>
      <c r="H1049" s="1451">
        <f t="shared" si="109"/>
        <v>0</v>
      </c>
      <c r="I1049" s="1449">
        <v>0</v>
      </c>
      <c r="J1049" s="1449">
        <v>0</v>
      </c>
      <c r="K1049" s="1451"/>
      <c r="L1049" s="1451"/>
      <c r="M1049" s="1451">
        <f t="shared" si="132"/>
        <v>0</v>
      </c>
      <c r="N1049" s="1451">
        <f t="shared" si="111"/>
        <v>0</v>
      </c>
      <c r="O1049" s="1452"/>
      <c r="P1049" s="1383"/>
    </row>
    <row r="1050" spans="1:16" ht="15.5" outlineLevel="1" x14ac:dyDescent="0.25">
      <c r="A1050" s="1349">
        <f t="shared" si="131"/>
        <v>0</v>
      </c>
      <c r="B1050" s="839">
        <f t="shared" si="131"/>
        <v>0</v>
      </c>
      <c r="C1050" s="1455">
        <f t="shared" si="131"/>
        <v>0</v>
      </c>
      <c r="D1050" s="1384" t="str">
        <f t="shared" si="131"/>
        <v>-</v>
      </c>
      <c r="E1050" s="1450">
        <f t="shared" si="131"/>
        <v>0</v>
      </c>
      <c r="F1050" s="1451">
        <f t="shared" si="127"/>
        <v>0</v>
      </c>
      <c r="G1050" s="1451">
        <f t="shared" si="128"/>
        <v>0</v>
      </c>
      <c r="H1050" s="1451">
        <f t="shared" si="109"/>
        <v>0</v>
      </c>
      <c r="I1050" s="1449">
        <v>0</v>
      </c>
      <c r="J1050" s="1449">
        <v>0</v>
      </c>
      <c r="K1050" s="1451"/>
      <c r="L1050" s="1451"/>
      <c r="M1050" s="1451">
        <f t="shared" si="132"/>
        <v>0</v>
      </c>
      <c r="N1050" s="1451">
        <f t="shared" si="111"/>
        <v>0</v>
      </c>
      <c r="O1050" s="1452"/>
      <c r="P1050" s="1383"/>
    </row>
    <row r="1051" spans="1:16" ht="15.5" outlineLevel="1" x14ac:dyDescent="0.25">
      <c r="A1051" s="1349">
        <f t="shared" si="131"/>
        <v>0</v>
      </c>
      <c r="B1051" s="1319" t="str">
        <f t="shared" si="131"/>
        <v>B) Non-DPR Schemes</v>
      </c>
      <c r="C1051" s="1447">
        <f t="shared" si="131"/>
        <v>0</v>
      </c>
      <c r="D1051" s="1448" t="str">
        <f t="shared" si="131"/>
        <v>-</v>
      </c>
      <c r="E1051" s="1449">
        <f t="shared" si="131"/>
        <v>0</v>
      </c>
      <c r="F1051" s="1449">
        <f t="shared" si="127"/>
        <v>0</v>
      </c>
      <c r="G1051" s="1449">
        <f t="shared" si="128"/>
        <v>0</v>
      </c>
      <c r="H1051" s="1449">
        <f t="shared" si="109"/>
        <v>0</v>
      </c>
      <c r="I1051" s="1449">
        <v>0</v>
      </c>
      <c r="J1051" s="1449">
        <v>0</v>
      </c>
      <c r="K1051" s="1449"/>
      <c r="L1051" s="1449"/>
      <c r="M1051" s="1449">
        <f t="shared" si="132"/>
        <v>0</v>
      </c>
      <c r="N1051" s="1449">
        <f t="shared" si="111"/>
        <v>0</v>
      </c>
    </row>
    <row r="1052" spans="1:16" ht="15.5" outlineLevel="1" x14ac:dyDescent="0.25">
      <c r="A1052" s="1453">
        <f t="shared" si="131"/>
        <v>1</v>
      </c>
      <c r="B1052" s="1461" t="str">
        <f t="shared" si="131"/>
        <v>CHAIR REGULAR  ERGONOMICS STANDARD(4370002018)/QTY60</v>
      </c>
      <c r="C1052" s="1455" t="str">
        <f t="shared" si="131"/>
        <v>N.A.</v>
      </c>
      <c r="D1052" s="1384" t="str">
        <f t="shared" si="131"/>
        <v>-</v>
      </c>
      <c r="E1052" s="1450">
        <f t="shared" si="131"/>
        <v>0</v>
      </c>
      <c r="F1052" s="1451">
        <f t="shared" si="127"/>
        <v>3.3293999999999997E-2</v>
      </c>
      <c r="G1052" s="1451">
        <f t="shared" si="128"/>
        <v>3.3293999999999997E-2</v>
      </c>
      <c r="H1052" s="1451">
        <f t="shared" si="109"/>
        <v>0</v>
      </c>
      <c r="I1052" s="1449">
        <v>0</v>
      </c>
      <c r="J1052" s="1449">
        <v>0</v>
      </c>
      <c r="K1052" s="1451"/>
      <c r="L1052" s="1451"/>
      <c r="M1052" s="1451">
        <f t="shared" si="132"/>
        <v>0</v>
      </c>
      <c r="N1052" s="1451">
        <f t="shared" si="111"/>
        <v>0</v>
      </c>
    </row>
    <row r="1053" spans="1:16" ht="15.5" outlineLevel="1" x14ac:dyDescent="0.25">
      <c r="A1053" s="1453">
        <f t="shared" si="131"/>
        <v>2</v>
      </c>
      <c r="B1053" s="1461" t="str">
        <f t="shared" si="131"/>
        <v>2 PANEL WOODEN SIDE TABLE 2 X 4 FT(4370002023)/QTY 20</v>
      </c>
      <c r="C1053" s="1455" t="str">
        <f t="shared" si="131"/>
        <v>N.A.</v>
      </c>
      <c r="D1053" s="1384" t="str">
        <f t="shared" si="131"/>
        <v>-</v>
      </c>
      <c r="E1053" s="1450">
        <f t="shared" si="131"/>
        <v>0</v>
      </c>
      <c r="F1053" s="1451">
        <f t="shared" si="127"/>
        <v>3.4646000000000003E-2</v>
      </c>
      <c r="G1053" s="1451">
        <f t="shared" si="128"/>
        <v>3.4646000000000003E-2</v>
      </c>
      <c r="H1053" s="1451">
        <f t="shared" ref="H1053:H1116" si="133">F1053-G1053</f>
        <v>0</v>
      </c>
      <c r="I1053" s="1449">
        <v>0</v>
      </c>
      <c r="J1053" s="1449">
        <v>0</v>
      </c>
      <c r="K1053" s="1451"/>
      <c r="L1053" s="1451"/>
      <c r="M1053" s="1451">
        <f t="shared" si="132"/>
        <v>0</v>
      </c>
      <c r="N1053" s="1451">
        <f t="shared" ref="N1053:N1116" si="134">H1053+I1053-M1053</f>
        <v>0</v>
      </c>
    </row>
    <row r="1054" spans="1:16" ht="15.5" outlineLevel="1" x14ac:dyDescent="0.25">
      <c r="A1054" s="1453">
        <f t="shared" si="131"/>
        <v>3</v>
      </c>
      <c r="B1054" s="1461" t="str">
        <f t="shared" si="131"/>
        <v>EXECUTIVE REV CHAIR(4370002025)/QTY 19</v>
      </c>
      <c r="C1054" s="1455" t="str">
        <f t="shared" si="131"/>
        <v>N.A.</v>
      </c>
      <c r="D1054" s="1384" t="str">
        <f t="shared" si="131"/>
        <v>-</v>
      </c>
      <c r="E1054" s="1450">
        <f t="shared" si="131"/>
        <v>0</v>
      </c>
      <c r="F1054" s="1451">
        <f t="shared" si="127"/>
        <v>7.9152319999999995E-3</v>
      </c>
      <c r="G1054" s="1451">
        <f t="shared" si="128"/>
        <v>7.9152319999999995E-3</v>
      </c>
      <c r="H1054" s="1451">
        <f t="shared" si="133"/>
        <v>0</v>
      </c>
      <c r="I1054" s="1449">
        <v>0</v>
      </c>
      <c r="J1054" s="1449">
        <v>0</v>
      </c>
      <c r="K1054" s="1451"/>
      <c r="L1054" s="1451"/>
      <c r="M1054" s="1451">
        <f t="shared" si="132"/>
        <v>0</v>
      </c>
      <c r="N1054" s="1451">
        <f t="shared" si="134"/>
        <v>0</v>
      </c>
    </row>
    <row r="1055" spans="1:16" ht="15.5" outlineLevel="1" x14ac:dyDescent="0.25">
      <c r="A1055" s="1453">
        <f t="shared" si="131"/>
        <v>4</v>
      </c>
      <c r="B1055" s="1461" t="str">
        <f t="shared" si="131"/>
        <v>INDUSTRIAL CABINET WITH 4 LOCKERS(4370002025)/QTY 19</v>
      </c>
      <c r="C1055" s="1455" t="str">
        <f t="shared" si="131"/>
        <v>N.A.</v>
      </c>
      <c r="D1055" s="1384" t="str">
        <f t="shared" si="131"/>
        <v>-</v>
      </c>
      <c r="E1055" s="1450">
        <f t="shared" si="131"/>
        <v>0</v>
      </c>
      <c r="F1055" s="1451">
        <f t="shared" si="127"/>
        <v>2.8266900000000001E-2</v>
      </c>
      <c r="G1055" s="1451">
        <f t="shared" si="128"/>
        <v>2.8266900000000001E-2</v>
      </c>
      <c r="H1055" s="1451">
        <f t="shared" si="133"/>
        <v>0</v>
      </c>
      <c r="I1055" s="1449">
        <v>0</v>
      </c>
      <c r="J1055" s="1449">
        <v>0</v>
      </c>
      <c r="K1055" s="1451"/>
      <c r="L1055" s="1451"/>
      <c r="M1055" s="1451">
        <f t="shared" si="132"/>
        <v>0</v>
      </c>
      <c r="N1055" s="1451">
        <f t="shared" si="134"/>
        <v>0</v>
      </c>
    </row>
    <row r="1056" spans="1:16" ht="15.5" outlineLevel="1" x14ac:dyDescent="0.25">
      <c r="A1056" s="1453">
        <f t="shared" si="131"/>
        <v>5</v>
      </c>
      <c r="B1056" s="1461" t="str">
        <f t="shared" si="131"/>
        <v>INDUSTRIAL CABINET WITH 4 LOCKERS(4370002037)/QTY 6</v>
      </c>
      <c r="C1056" s="1455" t="str">
        <f t="shared" si="131"/>
        <v>N.A.</v>
      </c>
      <c r="D1056" s="1384" t="str">
        <f t="shared" si="131"/>
        <v>-</v>
      </c>
      <c r="E1056" s="1450">
        <f t="shared" si="131"/>
        <v>0</v>
      </c>
      <c r="F1056" s="1451">
        <f t="shared" si="127"/>
        <v>1.116E-2</v>
      </c>
      <c r="G1056" s="1451">
        <f t="shared" si="128"/>
        <v>1.116E-2</v>
      </c>
      <c r="H1056" s="1451">
        <f t="shared" si="133"/>
        <v>0</v>
      </c>
      <c r="I1056" s="1449">
        <v>0</v>
      </c>
      <c r="J1056" s="1449">
        <v>0</v>
      </c>
      <c r="K1056" s="1451"/>
      <c r="L1056" s="1451"/>
      <c r="M1056" s="1451">
        <f t="shared" si="132"/>
        <v>0</v>
      </c>
      <c r="N1056" s="1451">
        <f t="shared" si="134"/>
        <v>0</v>
      </c>
    </row>
    <row r="1057" spans="1:14" ht="15.5" outlineLevel="1" x14ac:dyDescent="0.25">
      <c r="A1057" s="1453">
        <f t="shared" si="131"/>
        <v>6</v>
      </c>
      <c r="B1057" s="1461" t="str">
        <f t="shared" si="131"/>
        <v>CHAIR REGULAR (4370002039)/QTY 51</v>
      </c>
      <c r="C1057" s="1455" t="str">
        <f t="shared" si="131"/>
        <v>N.A.</v>
      </c>
      <c r="D1057" s="1384" t="str">
        <f t="shared" si="131"/>
        <v>-</v>
      </c>
      <c r="E1057" s="1450">
        <f t="shared" si="131"/>
        <v>0</v>
      </c>
      <c r="F1057" s="1451">
        <f t="shared" si="127"/>
        <v>3.7587000000000002E-2</v>
      </c>
      <c r="G1057" s="1451">
        <f t="shared" si="128"/>
        <v>3.7587000000000002E-2</v>
      </c>
      <c r="H1057" s="1451">
        <f t="shared" si="133"/>
        <v>0</v>
      </c>
      <c r="I1057" s="1449">
        <v>0</v>
      </c>
      <c r="J1057" s="1449">
        <v>0</v>
      </c>
      <c r="K1057" s="1451"/>
      <c r="L1057" s="1451"/>
      <c r="M1057" s="1451">
        <f t="shared" si="132"/>
        <v>0</v>
      </c>
      <c r="N1057" s="1451">
        <f t="shared" si="134"/>
        <v>0</v>
      </c>
    </row>
    <row r="1058" spans="1:14" ht="15.5" outlineLevel="1" x14ac:dyDescent="0.25">
      <c r="A1058" s="1453">
        <f t="shared" si="131"/>
        <v>7</v>
      </c>
      <c r="B1058" s="1461" t="str">
        <f t="shared" si="131"/>
        <v>3 BURNER GAS STOVE IRON PAN SUPPORT(4370002320)/QTY 1</v>
      </c>
      <c r="C1058" s="1455" t="str">
        <f t="shared" si="131"/>
        <v>N.A.</v>
      </c>
      <c r="D1058" s="1384" t="str">
        <f t="shared" si="131"/>
        <v>-</v>
      </c>
      <c r="E1058" s="1450">
        <f t="shared" si="131"/>
        <v>0</v>
      </c>
      <c r="F1058" s="1451">
        <f t="shared" si="127"/>
        <v>1.99E-3</v>
      </c>
      <c r="G1058" s="1451">
        <f t="shared" si="128"/>
        <v>1.99E-3</v>
      </c>
      <c r="H1058" s="1451">
        <f t="shared" si="133"/>
        <v>0</v>
      </c>
      <c r="I1058" s="1449">
        <v>0</v>
      </c>
      <c r="J1058" s="1449">
        <v>0</v>
      </c>
      <c r="K1058" s="1451"/>
      <c r="L1058" s="1451"/>
      <c r="M1058" s="1451">
        <f t="shared" si="132"/>
        <v>0</v>
      </c>
      <c r="N1058" s="1451">
        <f t="shared" si="134"/>
        <v>0</v>
      </c>
    </row>
    <row r="1059" spans="1:14" ht="15.5" outlineLevel="1" x14ac:dyDescent="0.25">
      <c r="A1059" s="1453">
        <f t="shared" si="131"/>
        <v>8</v>
      </c>
      <c r="B1059" s="1461" t="str">
        <f t="shared" si="131"/>
        <v>3 BURNER GAS STOVE IRON PAN SUPPORT(4370002319)/QTY 1</v>
      </c>
      <c r="C1059" s="1455" t="str">
        <f t="shared" si="131"/>
        <v>N.A.</v>
      </c>
      <c r="D1059" s="1384" t="str">
        <f t="shared" si="131"/>
        <v>-</v>
      </c>
      <c r="E1059" s="1450">
        <f t="shared" si="131"/>
        <v>0</v>
      </c>
      <c r="F1059" s="1451">
        <f t="shared" si="127"/>
        <v>7.7949900000000001E-4</v>
      </c>
      <c r="G1059" s="1451">
        <f t="shared" si="128"/>
        <v>7.7949900000000001E-4</v>
      </c>
      <c r="H1059" s="1451">
        <f t="shared" si="133"/>
        <v>0</v>
      </c>
      <c r="I1059" s="1449">
        <v>0</v>
      </c>
      <c r="J1059" s="1449">
        <v>0</v>
      </c>
      <c r="K1059" s="1451"/>
      <c r="L1059" s="1451"/>
      <c r="M1059" s="1451">
        <f t="shared" si="132"/>
        <v>0</v>
      </c>
      <c r="N1059" s="1451">
        <f t="shared" si="134"/>
        <v>0</v>
      </c>
    </row>
    <row r="1060" spans="1:14" ht="15.5" outlineLevel="1" x14ac:dyDescent="0.25">
      <c r="A1060" s="1453">
        <f t="shared" ref="A1060:E1075" si="135">A774</f>
        <v>9</v>
      </c>
      <c r="B1060" s="1461" t="str">
        <f t="shared" si="135"/>
        <v>Samsung LCD TV(2 nos, 26" in Rest House)/QTY 2</v>
      </c>
      <c r="C1060" s="1455" t="str">
        <f t="shared" si="135"/>
        <v>N.A.</v>
      </c>
      <c r="D1060" s="1384" t="str">
        <f t="shared" si="135"/>
        <v>-</v>
      </c>
      <c r="E1060" s="1450">
        <f t="shared" si="135"/>
        <v>0</v>
      </c>
      <c r="F1060" s="1451">
        <f t="shared" ref="F1060:F1123" si="136">F774+I774</f>
        <v>1.9555198999999999E-2</v>
      </c>
      <c r="G1060" s="1451">
        <f t="shared" ref="G1060:G1123" si="137">G774+M774</f>
        <v>1.9555198999999999E-2</v>
      </c>
      <c r="H1060" s="1451">
        <f t="shared" si="133"/>
        <v>0</v>
      </c>
      <c r="I1060" s="1449">
        <v>0</v>
      </c>
      <c r="J1060" s="1449">
        <v>0</v>
      </c>
      <c r="K1060" s="1451"/>
      <c r="L1060" s="1451"/>
      <c r="M1060" s="1451">
        <f t="shared" si="132"/>
        <v>0</v>
      </c>
      <c r="N1060" s="1451">
        <f t="shared" si="134"/>
        <v>0</v>
      </c>
    </row>
    <row r="1061" spans="1:14" ht="15.5" outlineLevel="1" x14ac:dyDescent="0.25">
      <c r="A1061" s="1453">
        <f t="shared" si="135"/>
        <v>10</v>
      </c>
      <c r="B1061" s="1461" t="str">
        <f t="shared" si="135"/>
        <v>Mobile Purchase for CE GTPS/QTY 1</v>
      </c>
      <c r="C1061" s="1455" t="str">
        <f t="shared" si="135"/>
        <v>N.A.</v>
      </c>
      <c r="D1061" s="1384" t="str">
        <f t="shared" si="135"/>
        <v>-</v>
      </c>
      <c r="E1061" s="1450">
        <f t="shared" si="135"/>
        <v>0</v>
      </c>
      <c r="F1061" s="1451">
        <f t="shared" si="136"/>
        <v>1.5989999999999999E-3</v>
      </c>
      <c r="G1061" s="1451">
        <f t="shared" si="137"/>
        <v>1.5989999999999999E-3</v>
      </c>
      <c r="H1061" s="1451">
        <f t="shared" si="133"/>
        <v>0</v>
      </c>
      <c r="I1061" s="1449">
        <v>0</v>
      </c>
      <c r="J1061" s="1449">
        <v>0</v>
      </c>
      <c r="K1061" s="1451"/>
      <c r="L1061" s="1451"/>
      <c r="M1061" s="1451">
        <f t="shared" si="132"/>
        <v>0</v>
      </c>
      <c r="N1061" s="1451">
        <f t="shared" si="134"/>
        <v>0</v>
      </c>
    </row>
    <row r="1062" spans="1:14" ht="15.5" outlineLevel="1" x14ac:dyDescent="0.25">
      <c r="A1062" s="1453">
        <f t="shared" si="135"/>
        <v>11</v>
      </c>
      <c r="B1062" s="1461" t="str">
        <f t="shared" si="135"/>
        <v>Walkie Talkie NO.7/QTY 7</v>
      </c>
      <c r="C1062" s="1455" t="str">
        <f t="shared" si="135"/>
        <v>N.A.</v>
      </c>
      <c r="D1062" s="1384" t="str">
        <f t="shared" si="135"/>
        <v>-</v>
      </c>
      <c r="E1062" s="1450">
        <f t="shared" si="135"/>
        <v>0</v>
      </c>
      <c r="F1062" s="1451">
        <f t="shared" si="136"/>
        <v>1.13575E-2</v>
      </c>
      <c r="G1062" s="1451">
        <f t="shared" si="137"/>
        <v>1.13575E-2</v>
      </c>
      <c r="H1062" s="1451">
        <f t="shared" si="133"/>
        <v>0</v>
      </c>
      <c r="I1062" s="1449">
        <v>0</v>
      </c>
      <c r="J1062" s="1449">
        <v>0</v>
      </c>
      <c r="K1062" s="1451"/>
      <c r="L1062" s="1451"/>
      <c r="M1062" s="1451">
        <f t="shared" si="132"/>
        <v>0</v>
      </c>
      <c r="N1062" s="1451">
        <f t="shared" si="134"/>
        <v>0</v>
      </c>
    </row>
    <row r="1063" spans="1:14" ht="15.5" outlineLevel="1" x14ac:dyDescent="0.25">
      <c r="A1063" s="1453">
        <f t="shared" si="135"/>
        <v>12</v>
      </c>
      <c r="B1063" s="1461" t="str">
        <f t="shared" si="135"/>
        <v>Electronic Appliances to rest houseGTPS 4370002069/QTY 1</v>
      </c>
      <c r="C1063" s="1455" t="str">
        <f t="shared" si="135"/>
        <v>N.A.</v>
      </c>
      <c r="D1063" s="1384" t="str">
        <f t="shared" si="135"/>
        <v>-</v>
      </c>
      <c r="E1063" s="1450">
        <f t="shared" si="135"/>
        <v>0</v>
      </c>
      <c r="F1063" s="1451">
        <f t="shared" si="136"/>
        <v>4.2198000000000001E-3</v>
      </c>
      <c r="G1063" s="1451">
        <f t="shared" si="137"/>
        <v>4.2198000000000001E-3</v>
      </c>
      <c r="H1063" s="1451">
        <f t="shared" si="133"/>
        <v>0</v>
      </c>
      <c r="I1063" s="1449">
        <v>0</v>
      </c>
      <c r="J1063" s="1449">
        <v>0</v>
      </c>
      <c r="K1063" s="1451"/>
      <c r="L1063" s="1451"/>
      <c r="M1063" s="1451">
        <f t="shared" si="132"/>
        <v>0</v>
      </c>
      <c r="N1063" s="1451">
        <f t="shared" si="134"/>
        <v>0</v>
      </c>
    </row>
    <row r="1064" spans="1:14" ht="15.5" outlineLevel="1" x14ac:dyDescent="0.25">
      <c r="A1064" s="1453">
        <f t="shared" si="135"/>
        <v>13</v>
      </c>
      <c r="B1064" s="1461" t="str">
        <f t="shared" si="135"/>
        <v>Electronic Appliances to rest house(4370002070)/QTY 1</v>
      </c>
      <c r="C1064" s="1455" t="str">
        <f t="shared" si="135"/>
        <v>N.A.</v>
      </c>
      <c r="D1064" s="1384" t="str">
        <f t="shared" si="135"/>
        <v>-</v>
      </c>
      <c r="E1064" s="1450">
        <f t="shared" si="135"/>
        <v>0</v>
      </c>
      <c r="F1064" s="1451">
        <f t="shared" si="136"/>
        <v>2.9608920000000001E-3</v>
      </c>
      <c r="G1064" s="1451">
        <f t="shared" si="137"/>
        <v>2.9608920000000001E-3</v>
      </c>
      <c r="H1064" s="1451">
        <f t="shared" si="133"/>
        <v>0</v>
      </c>
      <c r="I1064" s="1449">
        <v>0</v>
      </c>
      <c r="J1064" s="1449">
        <v>0</v>
      </c>
      <c r="K1064" s="1451"/>
      <c r="L1064" s="1451"/>
      <c r="M1064" s="1451">
        <f t="shared" si="132"/>
        <v>0</v>
      </c>
      <c r="N1064" s="1451">
        <f t="shared" si="134"/>
        <v>0</v>
      </c>
    </row>
    <row r="1065" spans="1:14" ht="15.5" outlineLevel="1" x14ac:dyDescent="0.25">
      <c r="A1065" s="1453">
        <f t="shared" si="135"/>
        <v>14</v>
      </c>
      <c r="B1065" s="1461" t="str">
        <f t="shared" si="135"/>
        <v>COLOR LASER JET PRINTER4370002282/QTY 2</v>
      </c>
      <c r="C1065" s="1455" t="str">
        <f t="shared" si="135"/>
        <v>N.A.</v>
      </c>
      <c r="D1065" s="1384" t="str">
        <f t="shared" si="135"/>
        <v>-</v>
      </c>
      <c r="E1065" s="1450">
        <f t="shared" si="135"/>
        <v>0</v>
      </c>
      <c r="F1065" s="1451">
        <f t="shared" si="136"/>
        <v>4.7299600000000001E-3</v>
      </c>
      <c r="G1065" s="1451">
        <f t="shared" si="137"/>
        <v>4.7299600000000001E-3</v>
      </c>
      <c r="H1065" s="1451">
        <f t="shared" si="133"/>
        <v>0</v>
      </c>
      <c r="I1065" s="1449">
        <v>0</v>
      </c>
      <c r="J1065" s="1449">
        <v>0</v>
      </c>
      <c r="K1065" s="1451"/>
      <c r="L1065" s="1451"/>
      <c r="M1065" s="1451">
        <f t="shared" si="132"/>
        <v>0</v>
      </c>
      <c r="N1065" s="1451">
        <f t="shared" si="134"/>
        <v>0</v>
      </c>
    </row>
    <row r="1066" spans="1:14" ht="15.5" outlineLevel="1" x14ac:dyDescent="0.25">
      <c r="A1066" s="1453">
        <f t="shared" si="135"/>
        <v>15</v>
      </c>
      <c r="B1066" s="1461" t="str">
        <f t="shared" si="135"/>
        <v>LASER LASERJET PRINTER FOR A4 PAPER(4370002057)/QTY 5</v>
      </c>
      <c r="C1066" s="1455" t="str">
        <f t="shared" si="135"/>
        <v>N.A.</v>
      </c>
      <c r="D1066" s="1384" t="str">
        <f t="shared" si="135"/>
        <v>-</v>
      </c>
      <c r="E1066" s="1450">
        <f t="shared" si="135"/>
        <v>0</v>
      </c>
      <c r="F1066" s="1451">
        <f t="shared" si="136"/>
        <v>3.5159990000000001E-3</v>
      </c>
      <c r="G1066" s="1451">
        <f t="shared" si="137"/>
        <v>3.5159990000000001E-3</v>
      </c>
      <c r="H1066" s="1451">
        <f t="shared" si="133"/>
        <v>0</v>
      </c>
      <c r="I1066" s="1449">
        <v>0</v>
      </c>
      <c r="J1066" s="1449">
        <v>0</v>
      </c>
      <c r="K1066" s="1451"/>
      <c r="L1066" s="1451"/>
      <c r="M1066" s="1451">
        <f t="shared" si="132"/>
        <v>0</v>
      </c>
      <c r="N1066" s="1451">
        <f t="shared" si="134"/>
        <v>0</v>
      </c>
    </row>
    <row r="1067" spans="1:14" ht="15.5" outlineLevel="1" x14ac:dyDescent="0.25">
      <c r="A1067" s="1453">
        <f t="shared" si="135"/>
        <v>16</v>
      </c>
      <c r="B1067" s="1461" t="str">
        <f t="shared" si="135"/>
        <v>Split Air Conditioner(4370002046)GUEST HOUSE/QTY 11</v>
      </c>
      <c r="C1067" s="1455" t="str">
        <f t="shared" si="135"/>
        <v>N.A.</v>
      </c>
      <c r="D1067" s="1384" t="str">
        <f t="shared" si="135"/>
        <v>-</v>
      </c>
      <c r="E1067" s="1450">
        <f t="shared" si="135"/>
        <v>0</v>
      </c>
      <c r="F1067" s="1451">
        <f t="shared" si="136"/>
        <v>5.7773056000000003E-2</v>
      </c>
      <c r="G1067" s="1451">
        <f t="shared" si="137"/>
        <v>5.7773056000000003E-2</v>
      </c>
      <c r="H1067" s="1451">
        <f t="shared" si="133"/>
        <v>0</v>
      </c>
      <c r="I1067" s="1449">
        <v>0</v>
      </c>
      <c r="J1067" s="1449">
        <v>0</v>
      </c>
      <c r="K1067" s="1451"/>
      <c r="L1067" s="1451"/>
      <c r="M1067" s="1451">
        <f t="shared" si="132"/>
        <v>0</v>
      </c>
      <c r="N1067" s="1451">
        <f t="shared" si="134"/>
        <v>0</v>
      </c>
    </row>
    <row r="1068" spans="1:14" ht="15.5" outlineLevel="1" x14ac:dyDescent="0.25">
      <c r="A1068" s="1453">
        <f t="shared" si="135"/>
        <v>17</v>
      </c>
      <c r="B1068" s="1461" t="str">
        <f t="shared" si="135"/>
        <v>LASER ALL IN ONE A4 LASER PRINTER (4370002321) POG/QTY 12</v>
      </c>
      <c r="C1068" s="1455" t="str">
        <f t="shared" si="135"/>
        <v>N.A.</v>
      </c>
      <c r="D1068" s="1384" t="str">
        <f t="shared" si="135"/>
        <v>-</v>
      </c>
      <c r="E1068" s="1450">
        <f t="shared" si="135"/>
        <v>0</v>
      </c>
      <c r="F1068" s="1451">
        <f t="shared" si="136"/>
        <v>2.2199900000000002E-2</v>
      </c>
      <c r="G1068" s="1451">
        <f t="shared" si="137"/>
        <v>2.2199900000000002E-2</v>
      </c>
      <c r="H1068" s="1451">
        <f t="shared" si="133"/>
        <v>0</v>
      </c>
      <c r="I1068" s="1449">
        <v>0</v>
      </c>
      <c r="J1068" s="1449">
        <v>0</v>
      </c>
      <c r="K1068" s="1451"/>
      <c r="L1068" s="1451"/>
      <c r="M1068" s="1451">
        <f t="shared" si="132"/>
        <v>0</v>
      </c>
      <c r="N1068" s="1451">
        <f t="shared" si="134"/>
        <v>0</v>
      </c>
    </row>
    <row r="1069" spans="1:14" ht="15.5" outlineLevel="1" x14ac:dyDescent="0.25">
      <c r="A1069" s="1453">
        <f t="shared" si="135"/>
        <v>18</v>
      </c>
      <c r="B1069" s="1461" t="str">
        <f t="shared" si="135"/>
        <v>COOLER WATER THERMOSTAT 40 F-45 F TYU-5(4370002318/QTY 4</v>
      </c>
      <c r="C1069" s="1455" t="str">
        <f t="shared" si="135"/>
        <v>N.A.</v>
      </c>
      <c r="D1069" s="1384" t="str">
        <f t="shared" si="135"/>
        <v>-</v>
      </c>
      <c r="E1069" s="1450">
        <f t="shared" si="135"/>
        <v>0</v>
      </c>
      <c r="F1069" s="1451">
        <f t="shared" si="136"/>
        <v>4.7955999999999997E-3</v>
      </c>
      <c r="G1069" s="1451">
        <f t="shared" si="137"/>
        <v>4.7955999999999997E-3</v>
      </c>
      <c r="H1069" s="1451">
        <f t="shared" si="133"/>
        <v>0</v>
      </c>
      <c r="I1069" s="1449">
        <v>0</v>
      </c>
      <c r="J1069" s="1449">
        <v>0</v>
      </c>
      <c r="K1069" s="1451"/>
      <c r="L1069" s="1451"/>
      <c r="M1069" s="1451">
        <f t="shared" si="132"/>
        <v>0</v>
      </c>
      <c r="N1069" s="1451">
        <f t="shared" si="134"/>
        <v>0</v>
      </c>
    </row>
    <row r="1070" spans="1:14" ht="15.5" outlineLevel="1" x14ac:dyDescent="0.25">
      <c r="A1070" s="1453">
        <f t="shared" si="135"/>
        <v>19</v>
      </c>
      <c r="B1070" s="1461" t="str">
        <f t="shared" si="135"/>
        <v>UV WATER PURIFIER FILTER4370002059/QTY 4</v>
      </c>
      <c r="C1070" s="1455" t="str">
        <f t="shared" si="135"/>
        <v>N.A.</v>
      </c>
      <c r="D1070" s="1384" t="str">
        <f t="shared" si="135"/>
        <v>-</v>
      </c>
      <c r="E1070" s="1450">
        <f t="shared" si="135"/>
        <v>0</v>
      </c>
      <c r="F1070" s="1451">
        <f t="shared" si="136"/>
        <v>3.1557920000000003E-2</v>
      </c>
      <c r="G1070" s="1451">
        <f t="shared" si="137"/>
        <v>3.1557920000000003E-2</v>
      </c>
      <c r="H1070" s="1451">
        <f t="shared" si="133"/>
        <v>0</v>
      </c>
      <c r="I1070" s="1449">
        <v>0</v>
      </c>
      <c r="J1070" s="1449">
        <v>0</v>
      </c>
      <c r="K1070" s="1451"/>
      <c r="L1070" s="1451"/>
      <c r="M1070" s="1451">
        <f t="shared" si="132"/>
        <v>0</v>
      </c>
      <c r="N1070" s="1451">
        <f t="shared" si="134"/>
        <v>0</v>
      </c>
    </row>
    <row r="1071" spans="1:14" ht="15.5" outlineLevel="1" x14ac:dyDescent="0.25">
      <c r="A1071" s="1453">
        <f t="shared" si="135"/>
        <v>20</v>
      </c>
      <c r="B1071" s="1461" t="str">
        <f t="shared" si="135"/>
        <v>ext. of compound wall around of GTPS Uran.</v>
      </c>
      <c r="C1071" s="1455" t="str">
        <f t="shared" si="135"/>
        <v>N.A.</v>
      </c>
      <c r="D1071" s="1384" t="str">
        <f t="shared" si="135"/>
        <v>-</v>
      </c>
      <c r="E1071" s="1450">
        <f t="shared" si="135"/>
        <v>0</v>
      </c>
      <c r="F1071" s="1451">
        <f t="shared" si="136"/>
        <v>0.13698647</v>
      </c>
      <c r="G1071" s="1451">
        <f t="shared" si="137"/>
        <v>0.13698647</v>
      </c>
      <c r="H1071" s="1451">
        <f t="shared" si="133"/>
        <v>0</v>
      </c>
      <c r="I1071" s="1449">
        <v>0</v>
      </c>
      <c r="J1071" s="1449">
        <v>0</v>
      </c>
      <c r="K1071" s="1451"/>
      <c r="L1071" s="1451"/>
      <c r="M1071" s="1451">
        <f t="shared" si="132"/>
        <v>0</v>
      </c>
      <c r="N1071" s="1451">
        <f t="shared" si="134"/>
        <v>0</v>
      </c>
    </row>
    <row r="1072" spans="1:14" ht="29" outlineLevel="1" x14ac:dyDescent="0.25">
      <c r="A1072" s="1453">
        <f t="shared" si="135"/>
        <v>21</v>
      </c>
      <c r="B1072" s="1461" t="str">
        <f t="shared" si="135"/>
        <v>Supply Installation &amp; commissioning of 11TR Water cooled air conditioning package at GT Unit # 5 &amp; 6 LCRs /14 QTY</v>
      </c>
      <c r="C1072" s="1455" t="str">
        <f t="shared" si="135"/>
        <v>N.A.</v>
      </c>
      <c r="D1072" s="1384" t="str">
        <f t="shared" si="135"/>
        <v>-</v>
      </c>
      <c r="E1072" s="1450">
        <f t="shared" si="135"/>
        <v>0</v>
      </c>
      <c r="F1072" s="1451">
        <f t="shared" si="136"/>
        <v>0.30988339999999998</v>
      </c>
      <c r="G1072" s="1451">
        <f t="shared" si="137"/>
        <v>0.30988339999999998</v>
      </c>
      <c r="H1072" s="1451">
        <f t="shared" si="133"/>
        <v>0</v>
      </c>
      <c r="I1072" s="1449">
        <v>0</v>
      </c>
      <c r="J1072" s="1449">
        <v>0</v>
      </c>
      <c r="K1072" s="1451"/>
      <c r="L1072" s="1451"/>
      <c r="M1072" s="1451">
        <f t="shared" si="132"/>
        <v>0</v>
      </c>
      <c r="N1072" s="1451">
        <f t="shared" si="134"/>
        <v>0</v>
      </c>
    </row>
    <row r="1073" spans="1:14" ht="15.5" outlineLevel="1" x14ac:dyDescent="0.25">
      <c r="A1073" s="1453">
        <f t="shared" si="135"/>
        <v>22</v>
      </c>
      <c r="B1073" s="1461" t="str">
        <f t="shared" si="135"/>
        <v>Procurment of new Ambulance Van MH-46-BM-2746/QTY 1</v>
      </c>
      <c r="C1073" s="1455" t="str">
        <f t="shared" si="135"/>
        <v>N.A.</v>
      </c>
      <c r="D1073" s="1384" t="str">
        <f t="shared" si="135"/>
        <v>-</v>
      </c>
      <c r="E1073" s="1450">
        <f t="shared" si="135"/>
        <v>0</v>
      </c>
      <c r="F1073" s="1451">
        <f t="shared" si="136"/>
        <v>0.1075448</v>
      </c>
      <c r="G1073" s="1451">
        <f t="shared" si="137"/>
        <v>0.1075448</v>
      </c>
      <c r="H1073" s="1451">
        <f t="shared" si="133"/>
        <v>0</v>
      </c>
      <c r="I1073" s="1449">
        <v>0</v>
      </c>
      <c r="J1073" s="1449">
        <v>0</v>
      </c>
      <c r="K1073" s="1451"/>
      <c r="L1073" s="1451"/>
      <c r="M1073" s="1451">
        <f t="shared" si="132"/>
        <v>0</v>
      </c>
      <c r="N1073" s="1451">
        <f t="shared" si="134"/>
        <v>0</v>
      </c>
    </row>
    <row r="1074" spans="1:14" ht="15.5" outlineLevel="1" x14ac:dyDescent="0.25">
      <c r="A1074" s="1453">
        <f t="shared" si="135"/>
        <v>23</v>
      </c>
      <c r="B1074" s="1461" t="str">
        <f t="shared" si="135"/>
        <v>DG SET ASSY KIRLOSKAR 6SL8800TA-250(4370002473)/QTY 1</v>
      </c>
      <c r="C1074" s="1455" t="str">
        <f t="shared" si="135"/>
        <v>N.A.</v>
      </c>
      <c r="D1074" s="1384" t="str">
        <f t="shared" si="135"/>
        <v>-</v>
      </c>
      <c r="E1074" s="1450">
        <f t="shared" si="135"/>
        <v>0</v>
      </c>
      <c r="F1074" s="1451">
        <f t="shared" si="136"/>
        <v>4.7699999E-2</v>
      </c>
      <c r="G1074" s="1451">
        <f t="shared" si="137"/>
        <v>4.7699999E-2</v>
      </c>
      <c r="H1074" s="1451">
        <f t="shared" si="133"/>
        <v>0</v>
      </c>
      <c r="I1074" s="1449">
        <v>0</v>
      </c>
      <c r="J1074" s="1449">
        <v>0</v>
      </c>
      <c r="K1074" s="1451"/>
      <c r="L1074" s="1451"/>
      <c r="M1074" s="1451">
        <f t="shared" si="132"/>
        <v>0</v>
      </c>
      <c r="N1074" s="1451">
        <f t="shared" si="134"/>
        <v>0</v>
      </c>
    </row>
    <row r="1075" spans="1:14" ht="15.5" outlineLevel="1" x14ac:dyDescent="0.25">
      <c r="A1075" s="1453">
        <f t="shared" si="135"/>
        <v>24</v>
      </c>
      <c r="B1075" s="1461" t="str">
        <f t="shared" si="135"/>
        <v>3 seater sofa set(4370002496)/QTY 2</v>
      </c>
      <c r="C1075" s="1455" t="str">
        <f t="shared" si="135"/>
        <v>N.A.</v>
      </c>
      <c r="D1075" s="1384" t="str">
        <f t="shared" si="135"/>
        <v>-</v>
      </c>
      <c r="E1075" s="1450">
        <f t="shared" si="135"/>
        <v>0</v>
      </c>
      <c r="F1075" s="1451">
        <f t="shared" si="136"/>
        <v>5.2430000000000003E-3</v>
      </c>
      <c r="G1075" s="1451">
        <f t="shared" si="137"/>
        <v>5.2430000000000003E-3</v>
      </c>
      <c r="H1075" s="1451">
        <f t="shared" si="133"/>
        <v>0</v>
      </c>
      <c r="I1075" s="1449">
        <v>0</v>
      </c>
      <c r="J1075" s="1449">
        <v>0</v>
      </c>
      <c r="K1075" s="1451"/>
      <c r="L1075" s="1451"/>
      <c r="M1075" s="1451">
        <f t="shared" si="132"/>
        <v>0</v>
      </c>
      <c r="N1075" s="1451">
        <f t="shared" si="134"/>
        <v>0</v>
      </c>
    </row>
    <row r="1076" spans="1:14" ht="15.5" outlineLevel="1" x14ac:dyDescent="0.25">
      <c r="A1076" s="1453">
        <f t="shared" ref="A1076:E1091" si="138">A790</f>
        <v>25</v>
      </c>
      <c r="B1076" s="1461" t="str">
        <f t="shared" si="138"/>
        <v>WET AND DRY VACUUM CLEANER(4370002509)/QTY 2</v>
      </c>
      <c r="C1076" s="1455" t="str">
        <f t="shared" si="138"/>
        <v>N.A.</v>
      </c>
      <c r="D1076" s="1384" t="str">
        <f t="shared" si="138"/>
        <v>-</v>
      </c>
      <c r="E1076" s="1450">
        <f t="shared" si="138"/>
        <v>0</v>
      </c>
      <c r="F1076" s="1451">
        <f t="shared" si="136"/>
        <v>4.5999999999999999E-3</v>
      </c>
      <c r="G1076" s="1451">
        <f t="shared" si="137"/>
        <v>4.5999999999999999E-3</v>
      </c>
      <c r="H1076" s="1451">
        <f t="shared" si="133"/>
        <v>0</v>
      </c>
      <c r="I1076" s="1449">
        <v>0</v>
      </c>
      <c r="J1076" s="1449">
        <v>0</v>
      </c>
      <c r="K1076" s="1451"/>
      <c r="L1076" s="1451"/>
      <c r="M1076" s="1451">
        <f t="shared" si="132"/>
        <v>0</v>
      </c>
      <c r="N1076" s="1451">
        <f t="shared" si="134"/>
        <v>0</v>
      </c>
    </row>
    <row r="1077" spans="1:14" ht="15.5" outlineLevel="1" x14ac:dyDescent="0.25">
      <c r="A1077" s="1453">
        <f t="shared" si="138"/>
        <v>26</v>
      </c>
      <c r="B1077" s="1461" t="str">
        <f t="shared" si="138"/>
        <v>Revolving Chair(4370002467)/QTY 24</v>
      </c>
      <c r="C1077" s="1455" t="str">
        <f t="shared" si="138"/>
        <v>N.A.</v>
      </c>
      <c r="D1077" s="1384" t="str">
        <f t="shared" si="138"/>
        <v>-</v>
      </c>
      <c r="E1077" s="1450">
        <f t="shared" si="138"/>
        <v>0</v>
      </c>
      <c r="F1077" s="1451">
        <f t="shared" si="136"/>
        <v>1.8347990000000002E-2</v>
      </c>
      <c r="G1077" s="1451">
        <f t="shared" si="137"/>
        <v>1.8347990000000002E-2</v>
      </c>
      <c r="H1077" s="1451">
        <f t="shared" si="133"/>
        <v>0</v>
      </c>
      <c r="I1077" s="1449">
        <v>0</v>
      </c>
      <c r="J1077" s="1449">
        <v>0</v>
      </c>
      <c r="K1077" s="1451"/>
      <c r="L1077" s="1451"/>
      <c r="M1077" s="1451">
        <f t="shared" si="132"/>
        <v>0</v>
      </c>
      <c r="N1077" s="1451">
        <f t="shared" si="134"/>
        <v>0</v>
      </c>
    </row>
    <row r="1078" spans="1:14" ht="15.5" outlineLevel="1" x14ac:dyDescent="0.25">
      <c r="A1078" s="1453">
        <f t="shared" si="138"/>
        <v>27</v>
      </c>
      <c r="B1078" s="1461" t="str">
        <f t="shared" si="138"/>
        <v>Regular Chair(4370002466)/QTY 10</v>
      </c>
      <c r="C1078" s="1455" t="str">
        <f t="shared" si="138"/>
        <v>N.A.</v>
      </c>
      <c r="D1078" s="1384" t="str">
        <f t="shared" si="138"/>
        <v>-</v>
      </c>
      <c r="E1078" s="1450">
        <f t="shared" si="138"/>
        <v>0</v>
      </c>
      <c r="F1078" s="1451">
        <f t="shared" si="136"/>
        <v>8.0100060000000001E-3</v>
      </c>
      <c r="G1078" s="1451">
        <f t="shared" si="137"/>
        <v>8.0100060000000001E-3</v>
      </c>
      <c r="H1078" s="1451">
        <f t="shared" si="133"/>
        <v>0</v>
      </c>
      <c r="I1078" s="1449">
        <v>0</v>
      </c>
      <c r="J1078" s="1449">
        <v>0</v>
      </c>
      <c r="K1078" s="1451"/>
      <c r="L1078" s="1451"/>
      <c r="M1078" s="1451">
        <f t="shared" si="132"/>
        <v>0</v>
      </c>
      <c r="N1078" s="1451">
        <f t="shared" si="134"/>
        <v>0</v>
      </c>
    </row>
    <row r="1079" spans="1:14" ht="15.5" outlineLevel="1" x14ac:dyDescent="0.25">
      <c r="A1079" s="1453">
        <f t="shared" si="138"/>
        <v>28</v>
      </c>
      <c r="B1079" s="1461" t="str">
        <f t="shared" si="138"/>
        <v>Scrubber Dryers(4370002495)/QTY 2</v>
      </c>
      <c r="C1079" s="1455" t="str">
        <f t="shared" si="138"/>
        <v>N.A.</v>
      </c>
      <c r="D1079" s="1384" t="str">
        <f t="shared" si="138"/>
        <v>-</v>
      </c>
      <c r="E1079" s="1450">
        <f t="shared" si="138"/>
        <v>0</v>
      </c>
      <c r="F1079" s="1451">
        <f t="shared" si="136"/>
        <v>2.5800001999999999E-2</v>
      </c>
      <c r="G1079" s="1451">
        <f t="shared" si="137"/>
        <v>2.5800001999999999E-2</v>
      </c>
      <c r="H1079" s="1451">
        <f t="shared" si="133"/>
        <v>0</v>
      </c>
      <c r="I1079" s="1449">
        <v>0</v>
      </c>
      <c r="J1079" s="1449">
        <v>0</v>
      </c>
      <c r="K1079" s="1451"/>
      <c r="L1079" s="1451"/>
      <c r="M1079" s="1451">
        <f t="shared" si="132"/>
        <v>0</v>
      </c>
      <c r="N1079" s="1451">
        <f t="shared" si="134"/>
        <v>0</v>
      </c>
    </row>
    <row r="1080" spans="1:14" ht="15.5" outlineLevel="1" x14ac:dyDescent="0.25">
      <c r="A1080" s="1453">
        <f t="shared" si="138"/>
        <v>29</v>
      </c>
      <c r="B1080" s="1461" t="str">
        <f t="shared" si="138"/>
        <v>MICROWAVE OVEN CAPACITY 32 LITERS(4370002510)/QTY 1</v>
      </c>
      <c r="C1080" s="1455" t="str">
        <f t="shared" si="138"/>
        <v>N.A.</v>
      </c>
      <c r="D1080" s="1384" t="str">
        <f t="shared" si="138"/>
        <v>-</v>
      </c>
      <c r="E1080" s="1450">
        <f t="shared" si="138"/>
        <v>0</v>
      </c>
      <c r="F1080" s="1451">
        <f t="shared" si="136"/>
        <v>2.4029989999999998E-3</v>
      </c>
      <c r="G1080" s="1451">
        <f t="shared" si="137"/>
        <v>2.4029989999999998E-3</v>
      </c>
      <c r="H1080" s="1451">
        <f t="shared" si="133"/>
        <v>0</v>
      </c>
      <c r="I1080" s="1449">
        <v>0</v>
      </c>
      <c r="J1080" s="1449">
        <v>0</v>
      </c>
      <c r="K1080" s="1451"/>
      <c r="L1080" s="1451"/>
      <c r="M1080" s="1451">
        <f t="shared" si="132"/>
        <v>0</v>
      </c>
      <c r="N1080" s="1451">
        <f t="shared" si="134"/>
        <v>0</v>
      </c>
    </row>
    <row r="1081" spans="1:14" ht="15.5" outlineLevel="1" x14ac:dyDescent="0.25">
      <c r="A1081" s="1453">
        <f t="shared" si="138"/>
        <v>30</v>
      </c>
      <c r="B1081" s="1461" t="str">
        <f t="shared" si="138"/>
        <v>One Seater Sofa(4370002497)/QTY 4</v>
      </c>
      <c r="C1081" s="1455" t="str">
        <f t="shared" si="138"/>
        <v>N.A.</v>
      </c>
      <c r="D1081" s="1384" t="str">
        <f t="shared" si="138"/>
        <v>-</v>
      </c>
      <c r="E1081" s="1450">
        <f t="shared" si="138"/>
        <v>0</v>
      </c>
      <c r="F1081" s="1451">
        <f t="shared" si="136"/>
        <v>6.3019979999999996E-3</v>
      </c>
      <c r="G1081" s="1451">
        <f t="shared" si="137"/>
        <v>6.3019979999999996E-3</v>
      </c>
      <c r="H1081" s="1451">
        <f t="shared" si="133"/>
        <v>0</v>
      </c>
      <c r="I1081" s="1449">
        <v>0</v>
      </c>
      <c r="J1081" s="1449">
        <v>0</v>
      </c>
      <c r="K1081" s="1451"/>
      <c r="L1081" s="1451"/>
      <c r="M1081" s="1451">
        <f t="shared" si="132"/>
        <v>0</v>
      </c>
      <c r="N1081" s="1451">
        <f t="shared" si="134"/>
        <v>0</v>
      </c>
    </row>
    <row r="1082" spans="1:14" ht="15.5" outlineLevel="1" x14ac:dyDescent="0.25">
      <c r="A1082" s="1453">
        <f t="shared" si="138"/>
        <v>31</v>
      </c>
      <c r="B1082" s="1461" t="str">
        <f t="shared" si="138"/>
        <v>S-Type Chairs(4370002460)/QTY 61</v>
      </c>
      <c r="C1082" s="1455" t="str">
        <f t="shared" si="138"/>
        <v>N.A.</v>
      </c>
      <c r="D1082" s="1384" t="str">
        <f t="shared" si="138"/>
        <v>-</v>
      </c>
      <c r="E1082" s="1450">
        <f t="shared" si="138"/>
        <v>0</v>
      </c>
      <c r="F1082" s="1451">
        <f t="shared" si="136"/>
        <v>3.5685020999999997E-2</v>
      </c>
      <c r="G1082" s="1451">
        <f t="shared" si="137"/>
        <v>3.5685020999999997E-2</v>
      </c>
      <c r="H1082" s="1451">
        <f t="shared" si="133"/>
        <v>0</v>
      </c>
      <c r="I1082" s="1449">
        <v>0</v>
      </c>
      <c r="J1082" s="1449">
        <v>0</v>
      </c>
      <c r="K1082" s="1451"/>
      <c r="L1082" s="1451"/>
      <c r="M1082" s="1451">
        <f t="shared" si="132"/>
        <v>0</v>
      </c>
      <c r="N1082" s="1451">
        <f t="shared" si="134"/>
        <v>0</v>
      </c>
    </row>
    <row r="1083" spans="1:14" ht="15.5" outlineLevel="1" x14ac:dyDescent="0.25">
      <c r="A1083" s="1453">
        <f t="shared" si="138"/>
        <v>32</v>
      </c>
      <c r="B1083" s="1461" t="str">
        <f t="shared" si="138"/>
        <v>INDUSTRIAL CABINET WITH 4 LOCKERS(4370002464)/QTY 19</v>
      </c>
      <c r="C1083" s="1455" t="str">
        <f t="shared" si="138"/>
        <v>N.A.</v>
      </c>
      <c r="D1083" s="1384" t="str">
        <f t="shared" si="138"/>
        <v>-</v>
      </c>
      <c r="E1083" s="1450">
        <f t="shared" si="138"/>
        <v>0</v>
      </c>
      <c r="F1083" s="1451">
        <f t="shared" si="136"/>
        <v>3.7030957000000003E-2</v>
      </c>
      <c r="G1083" s="1451">
        <f t="shared" si="137"/>
        <v>3.7030957000000003E-2</v>
      </c>
      <c r="H1083" s="1451">
        <f t="shared" si="133"/>
        <v>0</v>
      </c>
      <c r="I1083" s="1449">
        <v>0</v>
      </c>
      <c r="J1083" s="1449">
        <v>0</v>
      </c>
      <c r="K1083" s="1451"/>
      <c r="L1083" s="1451"/>
      <c r="M1083" s="1451">
        <f t="shared" si="132"/>
        <v>0</v>
      </c>
      <c r="N1083" s="1451">
        <f t="shared" si="134"/>
        <v>0</v>
      </c>
    </row>
    <row r="1084" spans="1:14" ht="15.5" outlineLevel="1" x14ac:dyDescent="0.25">
      <c r="A1084" s="1453">
        <f t="shared" si="138"/>
        <v>33</v>
      </c>
      <c r="B1084" s="1461" t="str">
        <f t="shared" si="138"/>
        <v>STEEL CABINET WITH 18 LOCKER(4370002461)/QTY 14</v>
      </c>
      <c r="C1084" s="1455" t="str">
        <f t="shared" si="138"/>
        <v>N.A.</v>
      </c>
      <c r="D1084" s="1384" t="str">
        <f t="shared" si="138"/>
        <v>-</v>
      </c>
      <c r="E1084" s="1450">
        <f t="shared" si="138"/>
        <v>0</v>
      </c>
      <c r="F1084" s="1451">
        <f t="shared" si="136"/>
        <v>2.0180997999999999E-2</v>
      </c>
      <c r="G1084" s="1451">
        <f t="shared" si="137"/>
        <v>2.0180997999999999E-2</v>
      </c>
      <c r="H1084" s="1451">
        <f t="shared" si="133"/>
        <v>0</v>
      </c>
      <c r="I1084" s="1449">
        <v>0</v>
      </c>
      <c r="J1084" s="1449">
        <v>0</v>
      </c>
      <c r="K1084" s="1451"/>
      <c r="L1084" s="1451"/>
      <c r="M1084" s="1451">
        <f t="shared" si="132"/>
        <v>0</v>
      </c>
      <c r="N1084" s="1451">
        <f t="shared" si="134"/>
        <v>0</v>
      </c>
    </row>
    <row r="1085" spans="1:14" ht="15.5" outlineLevel="1" x14ac:dyDescent="0.25">
      <c r="A1085" s="1453">
        <f t="shared" si="138"/>
        <v>34</v>
      </c>
      <c r="B1085" s="1461" t="str">
        <f t="shared" si="138"/>
        <v>STEEL CABINET WITH 06 LOCKER(4370002462)/QTY 21</v>
      </c>
      <c r="C1085" s="1455" t="str">
        <f t="shared" si="138"/>
        <v>N.A.</v>
      </c>
      <c r="D1085" s="1384" t="str">
        <f t="shared" si="138"/>
        <v>-</v>
      </c>
      <c r="E1085" s="1450">
        <f t="shared" si="138"/>
        <v>0</v>
      </c>
      <c r="F1085" s="1451">
        <f t="shared" si="136"/>
        <v>3.3494953000000001E-2</v>
      </c>
      <c r="G1085" s="1451">
        <f t="shared" si="137"/>
        <v>3.3494953000000001E-2</v>
      </c>
      <c r="H1085" s="1451">
        <f t="shared" si="133"/>
        <v>0</v>
      </c>
      <c r="I1085" s="1449">
        <v>0</v>
      </c>
      <c r="J1085" s="1449">
        <v>0</v>
      </c>
      <c r="K1085" s="1451"/>
      <c r="L1085" s="1451"/>
      <c r="M1085" s="1451">
        <f t="shared" si="132"/>
        <v>0</v>
      </c>
      <c r="N1085" s="1451">
        <f t="shared" si="134"/>
        <v>0</v>
      </c>
    </row>
    <row r="1086" spans="1:14" ht="15.5" outlineLevel="1" x14ac:dyDescent="0.25">
      <c r="A1086" s="1453">
        <f t="shared" si="138"/>
        <v>35</v>
      </c>
      <c r="B1086" s="1461" t="str">
        <f t="shared" si="138"/>
        <v>File Cabinet(4370002463)/QTY 22</v>
      </c>
      <c r="C1086" s="1455" t="str">
        <f t="shared" si="138"/>
        <v>N.A.</v>
      </c>
      <c r="D1086" s="1384" t="str">
        <f t="shared" si="138"/>
        <v>-</v>
      </c>
      <c r="E1086" s="1450">
        <f t="shared" si="138"/>
        <v>0</v>
      </c>
      <c r="F1086" s="1451">
        <f t="shared" si="136"/>
        <v>4.0565839999999999E-2</v>
      </c>
      <c r="G1086" s="1451">
        <f t="shared" si="137"/>
        <v>4.0565839999999999E-2</v>
      </c>
      <c r="H1086" s="1451">
        <f t="shared" si="133"/>
        <v>0</v>
      </c>
      <c r="I1086" s="1449">
        <v>0</v>
      </c>
      <c r="J1086" s="1449">
        <v>0</v>
      </c>
      <c r="K1086" s="1451"/>
      <c r="L1086" s="1451"/>
      <c r="M1086" s="1451">
        <f t="shared" si="132"/>
        <v>0</v>
      </c>
      <c r="N1086" s="1451">
        <f t="shared" si="134"/>
        <v>0</v>
      </c>
    </row>
    <row r="1087" spans="1:14" ht="15.5" outlineLevel="1" x14ac:dyDescent="0.25">
      <c r="A1087" s="1453">
        <f t="shared" si="138"/>
        <v>36</v>
      </c>
      <c r="B1087" s="1461" t="str">
        <f t="shared" si="138"/>
        <v>Midback Chair(4370002456)/QTY 30</v>
      </c>
      <c r="C1087" s="1455" t="str">
        <f t="shared" si="138"/>
        <v>N.A.</v>
      </c>
      <c r="D1087" s="1384" t="str">
        <f t="shared" si="138"/>
        <v>-</v>
      </c>
      <c r="E1087" s="1450">
        <f t="shared" si="138"/>
        <v>0</v>
      </c>
      <c r="F1087" s="1451">
        <f t="shared" si="136"/>
        <v>1.7514008000000001E-2</v>
      </c>
      <c r="G1087" s="1451">
        <f t="shared" si="137"/>
        <v>1.7514008000000001E-2</v>
      </c>
      <c r="H1087" s="1451">
        <f t="shared" si="133"/>
        <v>0</v>
      </c>
      <c r="I1087" s="1449">
        <v>0</v>
      </c>
      <c r="J1087" s="1449">
        <v>0</v>
      </c>
      <c r="K1087" s="1451"/>
      <c r="L1087" s="1451"/>
      <c r="M1087" s="1451">
        <f t="shared" si="132"/>
        <v>0</v>
      </c>
      <c r="N1087" s="1451">
        <f t="shared" si="134"/>
        <v>0</v>
      </c>
    </row>
    <row r="1088" spans="1:14" ht="15.5" outlineLevel="1" x14ac:dyDescent="0.25">
      <c r="A1088" s="1453">
        <f t="shared" si="138"/>
        <v>37</v>
      </c>
      <c r="B1088" s="1461" t="str">
        <f t="shared" si="138"/>
        <v>S-Type(backrest made of mesh)Chair(4370002465)/QTY 20</v>
      </c>
      <c r="C1088" s="1455" t="str">
        <f t="shared" si="138"/>
        <v>N.A.</v>
      </c>
      <c r="D1088" s="1384" t="str">
        <f t="shared" si="138"/>
        <v>-</v>
      </c>
      <c r="E1088" s="1450">
        <f t="shared" si="138"/>
        <v>0</v>
      </c>
      <c r="F1088" s="1451">
        <f t="shared" si="136"/>
        <v>1.1420039999999999E-2</v>
      </c>
      <c r="G1088" s="1451">
        <f t="shared" si="137"/>
        <v>1.1420039999999999E-2</v>
      </c>
      <c r="H1088" s="1451">
        <f t="shared" si="133"/>
        <v>0</v>
      </c>
      <c r="I1088" s="1449">
        <v>0</v>
      </c>
      <c r="J1088" s="1449">
        <v>0</v>
      </c>
      <c r="K1088" s="1451"/>
      <c r="L1088" s="1451"/>
      <c r="M1088" s="1451">
        <f t="shared" si="132"/>
        <v>0</v>
      </c>
      <c r="N1088" s="1451">
        <f t="shared" si="134"/>
        <v>0</v>
      </c>
    </row>
    <row r="1089" spans="1:14" ht="15.5" outlineLevel="1" x14ac:dyDescent="0.25">
      <c r="A1089" s="1453">
        <f t="shared" si="138"/>
        <v>38</v>
      </c>
      <c r="B1089" s="1461" t="str">
        <f t="shared" si="138"/>
        <v>L Type Exe. Table(4370002471)/QTY 4</v>
      </c>
      <c r="C1089" s="1455" t="str">
        <f t="shared" si="138"/>
        <v>N.A.</v>
      </c>
      <c r="D1089" s="1384" t="str">
        <f t="shared" si="138"/>
        <v>-</v>
      </c>
      <c r="E1089" s="1450">
        <f t="shared" si="138"/>
        <v>0</v>
      </c>
      <c r="F1089" s="1451">
        <f t="shared" si="136"/>
        <v>2.4891996E-2</v>
      </c>
      <c r="G1089" s="1451">
        <f t="shared" si="137"/>
        <v>2.4891996E-2</v>
      </c>
      <c r="H1089" s="1451">
        <f t="shared" si="133"/>
        <v>0</v>
      </c>
      <c r="I1089" s="1449">
        <v>0</v>
      </c>
      <c r="J1089" s="1449">
        <v>0</v>
      </c>
      <c r="K1089" s="1451"/>
      <c r="L1089" s="1451"/>
      <c r="M1089" s="1451">
        <f t="shared" si="132"/>
        <v>0</v>
      </c>
      <c r="N1089" s="1451">
        <f t="shared" si="134"/>
        <v>0</v>
      </c>
    </row>
    <row r="1090" spans="1:14" ht="15.5" outlineLevel="1" x14ac:dyDescent="0.25">
      <c r="A1090" s="1453">
        <f t="shared" si="138"/>
        <v>39</v>
      </c>
      <c r="B1090" s="1461" t="str">
        <f t="shared" si="138"/>
        <v>Godrej interio T-104 Table(4370002472)/QTY 18</v>
      </c>
      <c r="C1090" s="1455" t="str">
        <f t="shared" si="138"/>
        <v>N.A.</v>
      </c>
      <c r="D1090" s="1384" t="str">
        <f t="shared" si="138"/>
        <v>-</v>
      </c>
      <c r="E1090" s="1450">
        <f t="shared" si="138"/>
        <v>0</v>
      </c>
      <c r="F1090" s="1451">
        <f t="shared" si="136"/>
        <v>4.2227988000000001E-2</v>
      </c>
      <c r="G1090" s="1451">
        <f t="shared" si="137"/>
        <v>4.2227988000000001E-2</v>
      </c>
      <c r="H1090" s="1451">
        <f t="shared" si="133"/>
        <v>0</v>
      </c>
      <c r="I1090" s="1449">
        <v>0</v>
      </c>
      <c r="J1090" s="1449">
        <v>0</v>
      </c>
      <c r="K1090" s="1451"/>
      <c r="L1090" s="1451"/>
      <c r="M1090" s="1451">
        <f t="shared" si="132"/>
        <v>0</v>
      </c>
      <c r="N1090" s="1451">
        <f t="shared" si="134"/>
        <v>0</v>
      </c>
    </row>
    <row r="1091" spans="1:14" ht="15.5" outlineLevel="1" x14ac:dyDescent="0.25">
      <c r="A1091" s="1453">
        <f t="shared" si="138"/>
        <v>40</v>
      </c>
      <c r="B1091" s="1461" t="str">
        <f t="shared" si="138"/>
        <v>Provi &amp; fix garden benc.@GTPS Colony.(4370002503)./QTY 35</v>
      </c>
      <c r="C1091" s="1455" t="str">
        <f t="shared" si="138"/>
        <v>N.A.</v>
      </c>
      <c r="D1091" s="1384" t="str">
        <f t="shared" si="138"/>
        <v>-</v>
      </c>
      <c r="E1091" s="1450">
        <f t="shared" si="138"/>
        <v>0</v>
      </c>
      <c r="F1091" s="1451">
        <f t="shared" si="136"/>
        <v>3.2214E-2</v>
      </c>
      <c r="G1091" s="1451">
        <f t="shared" si="137"/>
        <v>3.2214E-2</v>
      </c>
      <c r="H1091" s="1451">
        <f t="shared" si="133"/>
        <v>0</v>
      </c>
      <c r="I1091" s="1449">
        <v>0</v>
      </c>
      <c r="J1091" s="1449">
        <v>0</v>
      </c>
      <c r="K1091" s="1451"/>
      <c r="L1091" s="1451"/>
      <c r="M1091" s="1451">
        <f t="shared" si="132"/>
        <v>0</v>
      </c>
      <c r="N1091" s="1451">
        <f t="shared" si="134"/>
        <v>0</v>
      </c>
    </row>
    <row r="1092" spans="1:14" ht="15.5" outlineLevel="1" x14ac:dyDescent="0.25">
      <c r="A1092" s="1453">
        <f t="shared" ref="A1092:E1107" si="139">A806</f>
        <v>41</v>
      </c>
      <c r="B1092" s="1461" t="str">
        <f t="shared" si="139"/>
        <v>Supply of heavy pedestal type (4370002601)/QTY 20</v>
      </c>
      <c r="C1092" s="1455" t="str">
        <f t="shared" si="139"/>
        <v>N.A.</v>
      </c>
      <c r="D1092" s="1384" t="str">
        <f t="shared" si="139"/>
        <v>-</v>
      </c>
      <c r="E1092" s="1450">
        <f t="shared" si="139"/>
        <v>0</v>
      </c>
      <c r="F1092" s="1451">
        <f t="shared" si="136"/>
        <v>2.6260004E-2</v>
      </c>
      <c r="G1092" s="1451">
        <f t="shared" si="137"/>
        <v>2.6260004E-2</v>
      </c>
      <c r="H1092" s="1451">
        <f t="shared" si="133"/>
        <v>0</v>
      </c>
      <c r="I1092" s="1449">
        <v>0</v>
      </c>
      <c r="J1092" s="1449">
        <v>0</v>
      </c>
      <c r="K1092" s="1451"/>
      <c r="L1092" s="1451"/>
      <c r="M1092" s="1451">
        <f t="shared" si="132"/>
        <v>0</v>
      </c>
      <c r="N1092" s="1451">
        <f t="shared" si="134"/>
        <v>0</v>
      </c>
    </row>
    <row r="1093" spans="1:14" ht="15.5" outlineLevel="1" x14ac:dyDescent="0.25">
      <c r="A1093" s="1453">
        <f t="shared" si="139"/>
        <v>42</v>
      </c>
      <c r="B1093" s="1461" t="str">
        <f t="shared" si="139"/>
        <v>2 TON CAPACITY SPLIT AC(4370002498)/QTY 8</v>
      </c>
      <c r="C1093" s="1455" t="str">
        <f t="shared" si="139"/>
        <v>N.A.</v>
      </c>
      <c r="D1093" s="1384" t="str">
        <f t="shared" si="139"/>
        <v>-</v>
      </c>
      <c r="E1093" s="1450">
        <f t="shared" si="139"/>
        <v>0</v>
      </c>
      <c r="F1093" s="1451">
        <f t="shared" si="136"/>
        <v>3.3589595999999999E-2</v>
      </c>
      <c r="G1093" s="1451">
        <f t="shared" si="137"/>
        <v>3.3589595999999999E-2</v>
      </c>
      <c r="H1093" s="1451">
        <f t="shared" si="133"/>
        <v>0</v>
      </c>
      <c r="I1093" s="1449">
        <v>0</v>
      </c>
      <c r="J1093" s="1449">
        <v>0</v>
      </c>
      <c r="K1093" s="1451"/>
      <c r="L1093" s="1451"/>
      <c r="M1093" s="1451">
        <f t="shared" si="132"/>
        <v>0</v>
      </c>
      <c r="N1093" s="1451">
        <f t="shared" si="134"/>
        <v>0</v>
      </c>
    </row>
    <row r="1094" spans="1:14" ht="15.5" outlineLevel="1" x14ac:dyDescent="0.25">
      <c r="A1094" s="1453">
        <f t="shared" si="139"/>
        <v>43</v>
      </c>
      <c r="B1094" s="1461" t="str">
        <f t="shared" si="139"/>
        <v>Procurement of 16 Channel DVR at GTPS.(4370002575)/QTY 1</v>
      </c>
      <c r="C1094" s="1455" t="str">
        <f t="shared" si="139"/>
        <v>N.A.</v>
      </c>
      <c r="D1094" s="1384" t="str">
        <f t="shared" si="139"/>
        <v>-</v>
      </c>
      <c r="E1094" s="1450">
        <f t="shared" si="139"/>
        <v>0</v>
      </c>
      <c r="F1094" s="1451">
        <f t="shared" si="136"/>
        <v>1.0399999999999999E-3</v>
      </c>
      <c r="G1094" s="1451">
        <f t="shared" si="137"/>
        <v>1.0399999999999999E-3</v>
      </c>
      <c r="H1094" s="1451">
        <f t="shared" si="133"/>
        <v>0</v>
      </c>
      <c r="I1094" s="1449">
        <v>0</v>
      </c>
      <c r="J1094" s="1449">
        <v>0</v>
      </c>
      <c r="K1094" s="1451"/>
      <c r="L1094" s="1451"/>
      <c r="M1094" s="1451">
        <f t="shared" si="132"/>
        <v>0</v>
      </c>
      <c r="N1094" s="1451">
        <f t="shared" si="134"/>
        <v>0</v>
      </c>
    </row>
    <row r="1095" spans="1:14" ht="15.5" outlineLevel="1" x14ac:dyDescent="0.25">
      <c r="A1095" s="1453">
        <f t="shared" si="139"/>
        <v>44</v>
      </c>
      <c r="B1095" s="1461" t="str">
        <f t="shared" si="139"/>
        <v>Procurement of Server at GTPS Uran.(4385000212)/QTY 1</v>
      </c>
      <c r="C1095" s="1455" t="str">
        <f t="shared" si="139"/>
        <v>N.A.</v>
      </c>
      <c r="D1095" s="1384" t="str">
        <f t="shared" si="139"/>
        <v>-</v>
      </c>
      <c r="E1095" s="1450">
        <f t="shared" si="139"/>
        <v>0</v>
      </c>
      <c r="F1095" s="1451">
        <f t="shared" si="136"/>
        <v>5.4766160000000001E-2</v>
      </c>
      <c r="G1095" s="1451">
        <f t="shared" si="137"/>
        <v>5.4766160000000001E-2</v>
      </c>
      <c r="H1095" s="1451">
        <f t="shared" si="133"/>
        <v>0</v>
      </c>
      <c r="I1095" s="1449">
        <v>0</v>
      </c>
      <c r="J1095" s="1449">
        <v>0</v>
      </c>
      <c r="K1095" s="1451"/>
      <c r="L1095" s="1451"/>
      <c r="M1095" s="1451">
        <f t="shared" si="132"/>
        <v>0</v>
      </c>
      <c r="N1095" s="1451">
        <f t="shared" si="134"/>
        <v>0</v>
      </c>
    </row>
    <row r="1096" spans="1:14" ht="15.5" outlineLevel="1" x14ac:dyDescent="0.25">
      <c r="A1096" s="1453">
        <f t="shared" si="139"/>
        <v>45</v>
      </c>
      <c r="B1096" s="1461" t="str">
        <f t="shared" si="139"/>
        <v>CCTV Cameras  and DVR at GTPS URAN (4370002677)/QTY 13</v>
      </c>
      <c r="C1096" s="1455" t="str">
        <f t="shared" si="139"/>
        <v>N.A.</v>
      </c>
      <c r="D1096" s="1384" t="str">
        <f t="shared" si="139"/>
        <v>-</v>
      </c>
      <c r="E1096" s="1450">
        <f t="shared" si="139"/>
        <v>0</v>
      </c>
      <c r="F1096" s="1451">
        <f t="shared" si="136"/>
        <v>3.6888450000000001E-3</v>
      </c>
      <c r="G1096" s="1451">
        <f t="shared" si="137"/>
        <v>3.6888450000000001E-3</v>
      </c>
      <c r="H1096" s="1451">
        <f t="shared" si="133"/>
        <v>0</v>
      </c>
      <c r="I1096" s="1449">
        <v>0</v>
      </c>
      <c r="J1096" s="1449">
        <v>0</v>
      </c>
      <c r="K1096" s="1451"/>
      <c r="L1096" s="1451"/>
      <c r="M1096" s="1451">
        <f t="shared" si="132"/>
        <v>0</v>
      </c>
      <c r="N1096" s="1451">
        <f t="shared" si="134"/>
        <v>0</v>
      </c>
    </row>
    <row r="1097" spans="1:14" ht="15.5" outlineLevel="1" x14ac:dyDescent="0.25">
      <c r="A1097" s="1453">
        <f t="shared" si="139"/>
        <v>46</v>
      </c>
      <c r="B1097" s="1461" t="str">
        <f t="shared" si="139"/>
        <v>3 KW Geysers (Water Heaters) (4370002733)/QTY 18</v>
      </c>
      <c r="C1097" s="1455" t="str">
        <f t="shared" si="139"/>
        <v>N.A.</v>
      </c>
      <c r="D1097" s="1384" t="str">
        <f t="shared" si="139"/>
        <v>-</v>
      </c>
      <c r="E1097" s="1450">
        <f t="shared" si="139"/>
        <v>0</v>
      </c>
      <c r="F1097" s="1451">
        <f t="shared" si="136"/>
        <v>5.7599900000000004E-3</v>
      </c>
      <c r="G1097" s="1451">
        <f t="shared" si="137"/>
        <v>5.7599900000000004E-3</v>
      </c>
      <c r="H1097" s="1451">
        <f t="shared" si="133"/>
        <v>0</v>
      </c>
      <c r="I1097" s="1449">
        <v>0</v>
      </c>
      <c r="J1097" s="1449">
        <v>0</v>
      </c>
      <c r="K1097" s="1451"/>
      <c r="L1097" s="1451"/>
      <c r="M1097" s="1451">
        <f t="shared" si="132"/>
        <v>0</v>
      </c>
      <c r="N1097" s="1451">
        <f t="shared" si="134"/>
        <v>0</v>
      </c>
    </row>
    <row r="1098" spans="1:14" ht="29" outlineLevel="1" x14ac:dyDescent="0.25">
      <c r="A1098" s="1453">
        <f t="shared" si="139"/>
        <v>47</v>
      </c>
      <c r="B1098" s="1461" t="str">
        <f t="shared" si="139"/>
        <v>WALL MOUNTED/Matress etc .Guest house FAN 24" 230V 1440RPM(4370002713)/QTY 39</v>
      </c>
      <c r="C1098" s="1455" t="str">
        <f t="shared" si="139"/>
        <v>N.A.</v>
      </c>
      <c r="D1098" s="1384" t="str">
        <f t="shared" si="139"/>
        <v>-</v>
      </c>
      <c r="E1098" s="1450">
        <f t="shared" si="139"/>
        <v>0</v>
      </c>
      <c r="F1098" s="1451">
        <f t="shared" si="136"/>
        <v>1.1658399999999999E-2</v>
      </c>
      <c r="G1098" s="1451">
        <f t="shared" si="137"/>
        <v>1.1658399999999999E-2</v>
      </c>
      <c r="H1098" s="1451">
        <f t="shared" si="133"/>
        <v>0</v>
      </c>
      <c r="I1098" s="1449">
        <v>0</v>
      </c>
      <c r="J1098" s="1449">
        <v>0</v>
      </c>
      <c r="K1098" s="1451"/>
      <c r="L1098" s="1451"/>
      <c r="M1098" s="1451">
        <f t="shared" si="132"/>
        <v>0</v>
      </c>
      <c r="N1098" s="1451">
        <f t="shared" si="134"/>
        <v>0</v>
      </c>
    </row>
    <row r="1099" spans="1:14" ht="15.5" outlineLevel="1" x14ac:dyDescent="0.25">
      <c r="A1099" s="1453">
        <f t="shared" si="139"/>
        <v>48</v>
      </c>
      <c r="B1099" s="1461" t="str">
        <f t="shared" si="139"/>
        <v>COMPLETE PROJECTOR WITH STD ACCE.(4370002703)/QTY 1</v>
      </c>
      <c r="C1099" s="1455" t="str">
        <f t="shared" si="139"/>
        <v>N.A.</v>
      </c>
      <c r="D1099" s="1384" t="str">
        <f t="shared" si="139"/>
        <v>-</v>
      </c>
      <c r="E1099" s="1450">
        <f t="shared" si="139"/>
        <v>0</v>
      </c>
      <c r="F1099" s="1451">
        <f t="shared" si="136"/>
        <v>6.1642240000000003E-3</v>
      </c>
      <c r="G1099" s="1451">
        <f t="shared" si="137"/>
        <v>6.1642240000000003E-3</v>
      </c>
      <c r="H1099" s="1451">
        <f t="shared" si="133"/>
        <v>0</v>
      </c>
      <c r="I1099" s="1449">
        <v>0</v>
      </c>
      <c r="J1099" s="1449">
        <v>0</v>
      </c>
      <c r="K1099" s="1451"/>
      <c r="L1099" s="1451"/>
      <c r="M1099" s="1451">
        <f t="shared" si="132"/>
        <v>0</v>
      </c>
      <c r="N1099" s="1451">
        <f t="shared" si="134"/>
        <v>0</v>
      </c>
    </row>
    <row r="1100" spans="1:14" ht="15.5" outlineLevel="1" x14ac:dyDescent="0.25">
      <c r="A1100" s="1453">
        <f t="shared" si="139"/>
        <v>49</v>
      </c>
      <c r="B1100" s="1461" t="str">
        <f t="shared" si="139"/>
        <v>NAS Storage device (4370002674)/QTY 1</v>
      </c>
      <c r="C1100" s="1455" t="str">
        <f t="shared" si="139"/>
        <v>N.A.</v>
      </c>
      <c r="D1100" s="1384" t="str">
        <f t="shared" si="139"/>
        <v>-</v>
      </c>
      <c r="E1100" s="1450">
        <f t="shared" si="139"/>
        <v>0</v>
      </c>
      <c r="F1100" s="1451">
        <f t="shared" si="136"/>
        <v>2.2499886E-2</v>
      </c>
      <c r="G1100" s="1451">
        <f t="shared" si="137"/>
        <v>2.2499886E-2</v>
      </c>
      <c r="H1100" s="1451">
        <f t="shared" si="133"/>
        <v>0</v>
      </c>
      <c r="I1100" s="1449">
        <v>0</v>
      </c>
      <c r="J1100" s="1449">
        <v>0</v>
      </c>
      <c r="K1100" s="1451"/>
      <c r="L1100" s="1451"/>
      <c r="M1100" s="1451">
        <f t="shared" si="132"/>
        <v>0</v>
      </c>
      <c r="N1100" s="1451">
        <f t="shared" si="134"/>
        <v>0</v>
      </c>
    </row>
    <row r="1101" spans="1:14" ht="15.5" outlineLevel="1" x14ac:dyDescent="0.25">
      <c r="A1101" s="1453">
        <f t="shared" si="139"/>
        <v>50</v>
      </c>
      <c r="B1101" s="1461" t="str">
        <f t="shared" si="139"/>
        <v>DYNAMIC MIC,ACCESSORIES (4370002728)/QTY 5</v>
      </c>
      <c r="C1101" s="1455" t="str">
        <f t="shared" si="139"/>
        <v>N.A.</v>
      </c>
      <c r="D1101" s="1384" t="str">
        <f t="shared" si="139"/>
        <v>-</v>
      </c>
      <c r="E1101" s="1450">
        <f t="shared" si="139"/>
        <v>0</v>
      </c>
      <c r="F1101" s="1451">
        <f t="shared" si="136"/>
        <v>2.47E-3</v>
      </c>
      <c r="G1101" s="1451">
        <f t="shared" si="137"/>
        <v>2.47E-3</v>
      </c>
      <c r="H1101" s="1451">
        <f t="shared" si="133"/>
        <v>0</v>
      </c>
      <c r="I1101" s="1449">
        <v>0</v>
      </c>
      <c r="J1101" s="1449">
        <v>0</v>
      </c>
      <c r="K1101" s="1451"/>
      <c r="L1101" s="1451"/>
      <c r="M1101" s="1451">
        <f t="shared" si="132"/>
        <v>0</v>
      </c>
      <c r="N1101" s="1451">
        <f t="shared" si="134"/>
        <v>0</v>
      </c>
    </row>
    <row r="1102" spans="1:14" ht="15.5" outlineLevel="1" x14ac:dyDescent="0.25">
      <c r="A1102" s="1453">
        <f t="shared" si="139"/>
        <v>51</v>
      </c>
      <c r="B1102" s="1461" t="str">
        <f t="shared" si="139"/>
        <v>DESKTOP (4370002709)/QTY 10</v>
      </c>
      <c r="C1102" s="1455" t="str">
        <f t="shared" si="139"/>
        <v>N.A.</v>
      </c>
      <c r="D1102" s="1384" t="str">
        <f t="shared" si="139"/>
        <v>-</v>
      </c>
      <c r="E1102" s="1450">
        <f t="shared" si="139"/>
        <v>0</v>
      </c>
      <c r="F1102" s="1451">
        <f t="shared" si="136"/>
        <v>5.6866996000000003E-2</v>
      </c>
      <c r="G1102" s="1451">
        <f t="shared" si="137"/>
        <v>5.6866996000000003E-2</v>
      </c>
      <c r="H1102" s="1451">
        <f t="shared" si="133"/>
        <v>0</v>
      </c>
      <c r="I1102" s="1449">
        <v>0</v>
      </c>
      <c r="J1102" s="1449">
        <v>0</v>
      </c>
      <c r="K1102" s="1451"/>
      <c r="L1102" s="1451"/>
      <c r="M1102" s="1451">
        <f t="shared" si="132"/>
        <v>0</v>
      </c>
      <c r="N1102" s="1451">
        <f t="shared" si="134"/>
        <v>0</v>
      </c>
    </row>
    <row r="1103" spans="1:14" ht="15.5" outlineLevel="1" x14ac:dyDescent="0.25">
      <c r="A1103" s="1453">
        <f t="shared" si="139"/>
        <v>52</v>
      </c>
      <c r="B1103" s="1461" t="str">
        <f t="shared" si="139"/>
        <v>Procurement of Computer Monitor at GTPS.4370002812/QTY 15</v>
      </c>
      <c r="C1103" s="1455" t="str">
        <f t="shared" si="139"/>
        <v>N.A.</v>
      </c>
      <c r="D1103" s="1384" t="str">
        <f t="shared" si="139"/>
        <v>-</v>
      </c>
      <c r="E1103" s="1450">
        <f t="shared" si="139"/>
        <v>0</v>
      </c>
      <c r="F1103" s="1451">
        <f t="shared" si="136"/>
        <v>2.1300003000000001E-2</v>
      </c>
      <c r="G1103" s="1451">
        <f t="shared" si="137"/>
        <v>2.1300003000000001E-2</v>
      </c>
      <c r="H1103" s="1451">
        <f t="shared" si="133"/>
        <v>0</v>
      </c>
      <c r="I1103" s="1449">
        <v>0</v>
      </c>
      <c r="J1103" s="1449">
        <v>0</v>
      </c>
      <c r="K1103" s="1451"/>
      <c r="L1103" s="1451"/>
      <c r="M1103" s="1451">
        <f t="shared" si="132"/>
        <v>0</v>
      </c>
      <c r="N1103" s="1451">
        <f t="shared" si="134"/>
        <v>0</v>
      </c>
    </row>
    <row r="1104" spans="1:14" ht="15.5" outlineLevel="1" x14ac:dyDescent="0.25">
      <c r="A1104" s="1453">
        <f t="shared" si="139"/>
        <v>53</v>
      </c>
      <c r="B1104" s="1461" t="str">
        <f t="shared" si="139"/>
        <v>Procurement of Air Purifiers in PCR’s4370002804/Qty 40</v>
      </c>
      <c r="C1104" s="1455" t="str">
        <f t="shared" si="139"/>
        <v>N.A.</v>
      </c>
      <c r="D1104" s="1384" t="str">
        <f t="shared" si="139"/>
        <v>-</v>
      </c>
      <c r="E1104" s="1450">
        <f t="shared" si="139"/>
        <v>0</v>
      </c>
      <c r="F1104" s="1451">
        <f t="shared" si="136"/>
        <v>6.9999959999999996E-3</v>
      </c>
      <c r="G1104" s="1451">
        <f t="shared" si="137"/>
        <v>6.9999959999999996E-3</v>
      </c>
      <c r="H1104" s="1451">
        <f t="shared" si="133"/>
        <v>0</v>
      </c>
      <c r="I1104" s="1449">
        <v>0</v>
      </c>
      <c r="J1104" s="1449">
        <v>0</v>
      </c>
      <c r="K1104" s="1451"/>
      <c r="L1104" s="1451"/>
      <c r="M1104" s="1451">
        <f t="shared" si="132"/>
        <v>0</v>
      </c>
      <c r="N1104" s="1451">
        <f t="shared" si="134"/>
        <v>0</v>
      </c>
    </row>
    <row r="1105" spans="1:14" ht="15.5" outlineLevel="1" x14ac:dyDescent="0.25">
      <c r="A1105" s="1453">
        <f t="shared" si="139"/>
        <v>54</v>
      </c>
      <c r="B1105" s="1461" t="str">
        <f t="shared" si="139"/>
        <v>iPad &amp; Laptop As Per Specification 4385000561/QTY 2</v>
      </c>
      <c r="C1105" s="1455" t="str">
        <f t="shared" si="139"/>
        <v>N.A.</v>
      </c>
      <c r="D1105" s="1384" t="str">
        <f t="shared" si="139"/>
        <v>-</v>
      </c>
      <c r="E1105" s="1450">
        <f t="shared" si="139"/>
        <v>0</v>
      </c>
      <c r="F1105" s="1451">
        <f t="shared" si="136"/>
        <v>1.9458199999999998E-2</v>
      </c>
      <c r="G1105" s="1451">
        <f t="shared" si="137"/>
        <v>1.9458199999999998E-2</v>
      </c>
      <c r="H1105" s="1451">
        <f t="shared" si="133"/>
        <v>0</v>
      </c>
      <c r="I1105" s="1449">
        <v>0</v>
      </c>
      <c r="J1105" s="1449">
        <v>0</v>
      </c>
      <c r="K1105" s="1451"/>
      <c r="L1105" s="1451"/>
      <c r="M1105" s="1451">
        <f t="shared" si="132"/>
        <v>0</v>
      </c>
      <c r="N1105" s="1451">
        <f t="shared" si="134"/>
        <v>0</v>
      </c>
    </row>
    <row r="1106" spans="1:14" ht="15.5" outlineLevel="1" x14ac:dyDescent="0.25">
      <c r="A1106" s="1453">
        <f t="shared" si="139"/>
        <v>55</v>
      </c>
      <c r="B1106" s="1461" t="str">
        <f t="shared" si="139"/>
        <v>Projector Screen SZIE 8 X 10 FEET(4370002710)/QTY 1</v>
      </c>
      <c r="C1106" s="1455" t="str">
        <f t="shared" si="139"/>
        <v>N.A.</v>
      </c>
      <c r="D1106" s="1384" t="str">
        <f t="shared" si="139"/>
        <v>-</v>
      </c>
      <c r="E1106" s="1450">
        <f t="shared" si="139"/>
        <v>0</v>
      </c>
      <c r="F1106" s="1451">
        <f t="shared" si="136"/>
        <v>1.0397990000000001E-3</v>
      </c>
      <c r="G1106" s="1451">
        <f t="shared" si="137"/>
        <v>1.0397990000000001E-3</v>
      </c>
      <c r="H1106" s="1451">
        <f t="shared" si="133"/>
        <v>0</v>
      </c>
      <c r="I1106" s="1449">
        <v>0</v>
      </c>
      <c r="J1106" s="1449">
        <v>0</v>
      </c>
      <c r="K1106" s="1451"/>
      <c r="L1106" s="1451"/>
      <c r="M1106" s="1451">
        <f t="shared" si="132"/>
        <v>0</v>
      </c>
      <c r="N1106" s="1451">
        <f t="shared" si="134"/>
        <v>0</v>
      </c>
    </row>
    <row r="1107" spans="1:14" ht="29" outlineLevel="1" x14ac:dyDescent="0.25">
      <c r="A1107" s="1453">
        <f t="shared" si="139"/>
        <v>56</v>
      </c>
      <c r="B1107" s="1462" t="str">
        <f t="shared" si="139"/>
        <v>Supply, Installation and commissioning of SCADA System for Raw and DM water plant at Water Treatment Plant, GTPS, Uran.</v>
      </c>
      <c r="C1107" s="1455">
        <f t="shared" si="139"/>
        <v>0</v>
      </c>
      <c r="D1107" s="1384" t="str">
        <f t="shared" si="139"/>
        <v>-</v>
      </c>
      <c r="E1107" s="1450">
        <f t="shared" si="139"/>
        <v>0</v>
      </c>
      <c r="F1107" s="1451">
        <f t="shared" si="136"/>
        <v>0.92630000000000001</v>
      </c>
      <c r="G1107" s="1451">
        <f t="shared" si="137"/>
        <v>0.92630000000000001</v>
      </c>
      <c r="H1107" s="1451">
        <f t="shared" si="133"/>
        <v>0</v>
      </c>
      <c r="I1107" s="1449">
        <v>0</v>
      </c>
      <c r="J1107" s="1449">
        <v>0</v>
      </c>
      <c r="K1107" s="1451"/>
      <c r="L1107" s="1451"/>
      <c r="M1107" s="1451">
        <f t="shared" si="132"/>
        <v>0</v>
      </c>
      <c r="N1107" s="1451">
        <f t="shared" si="134"/>
        <v>0</v>
      </c>
    </row>
    <row r="1108" spans="1:14" ht="29" outlineLevel="1" x14ac:dyDescent="0.25">
      <c r="A1108" s="1453">
        <f t="shared" ref="A1108:E1123" si="140">A822</f>
        <v>57</v>
      </c>
      <c r="B1108" s="1462" t="str">
        <f t="shared" si="140"/>
        <v>Supply, Installation and commissioning of Battery chargers at stage II at GTPS Uran</v>
      </c>
      <c r="C1108" s="1455">
        <f t="shared" si="140"/>
        <v>0</v>
      </c>
      <c r="D1108" s="1384" t="str">
        <f t="shared" si="140"/>
        <v>-</v>
      </c>
      <c r="E1108" s="1450">
        <f t="shared" si="140"/>
        <v>0</v>
      </c>
      <c r="F1108" s="1451">
        <f t="shared" si="136"/>
        <v>0.69004335000000006</v>
      </c>
      <c r="G1108" s="1451">
        <f t="shared" si="137"/>
        <v>0.69004335000000006</v>
      </c>
      <c r="H1108" s="1451">
        <f t="shared" si="133"/>
        <v>0</v>
      </c>
      <c r="I1108" s="1449">
        <v>0</v>
      </c>
      <c r="J1108" s="1449">
        <v>0</v>
      </c>
      <c r="K1108" s="1451"/>
      <c r="L1108" s="1451"/>
      <c r="M1108" s="1451">
        <f t="shared" si="132"/>
        <v>0</v>
      </c>
      <c r="N1108" s="1451">
        <f t="shared" si="134"/>
        <v>0</v>
      </c>
    </row>
    <row r="1109" spans="1:14" ht="29" outlineLevel="1" x14ac:dyDescent="0.25">
      <c r="A1109" s="1453">
        <f t="shared" si="140"/>
        <v>58</v>
      </c>
      <c r="B1109" s="1462" t="str">
        <f t="shared" si="140"/>
        <v>Up gradation of old Generator Protection System with Advance Series Microprocessor based system, GTPS Uarn</v>
      </c>
      <c r="C1109" s="1455">
        <f t="shared" si="140"/>
        <v>0</v>
      </c>
      <c r="D1109" s="1384" t="str">
        <f t="shared" si="140"/>
        <v>-</v>
      </c>
      <c r="E1109" s="1450">
        <f t="shared" si="140"/>
        <v>0</v>
      </c>
      <c r="F1109" s="1451">
        <f t="shared" si="136"/>
        <v>1.0930340000000001</v>
      </c>
      <c r="G1109" s="1451">
        <f t="shared" si="137"/>
        <v>1.0930340000000001</v>
      </c>
      <c r="H1109" s="1451">
        <f t="shared" si="133"/>
        <v>0</v>
      </c>
      <c r="I1109" s="1449">
        <v>0</v>
      </c>
      <c r="J1109" s="1449">
        <v>0</v>
      </c>
      <c r="K1109" s="1451"/>
      <c r="L1109" s="1451"/>
      <c r="M1109" s="1451">
        <f t="shared" si="132"/>
        <v>0</v>
      </c>
      <c r="N1109" s="1451">
        <f t="shared" si="134"/>
        <v>0</v>
      </c>
    </row>
    <row r="1110" spans="1:14" ht="29" outlineLevel="1" x14ac:dyDescent="0.25">
      <c r="A1110" s="1453">
        <f t="shared" si="140"/>
        <v>59</v>
      </c>
      <c r="B1110" s="1462" t="str">
        <f t="shared" si="140"/>
        <v>NABL laboratory set up including required instruments along with furniture and other accessories at WT Plant, GTPS, Uran.</v>
      </c>
      <c r="C1110" s="1455">
        <f t="shared" si="140"/>
        <v>0</v>
      </c>
      <c r="D1110" s="1384" t="str">
        <f t="shared" si="140"/>
        <v>-</v>
      </c>
      <c r="E1110" s="1450">
        <f t="shared" si="140"/>
        <v>0</v>
      </c>
      <c r="F1110" s="1451">
        <f t="shared" si="136"/>
        <v>0.64239199999999996</v>
      </c>
      <c r="G1110" s="1451">
        <f t="shared" si="137"/>
        <v>0.64239199999999996</v>
      </c>
      <c r="H1110" s="1451">
        <f t="shared" si="133"/>
        <v>0</v>
      </c>
      <c r="I1110" s="1449">
        <v>0</v>
      </c>
      <c r="J1110" s="1449">
        <v>0</v>
      </c>
      <c r="K1110" s="1451"/>
      <c r="L1110" s="1451"/>
      <c r="M1110" s="1451">
        <f t="shared" ref="M1110:M1148" si="141">SUM(J1110:L1110)</f>
        <v>0</v>
      </c>
      <c r="N1110" s="1451">
        <f t="shared" si="134"/>
        <v>0</v>
      </c>
    </row>
    <row r="1111" spans="1:14" ht="43.5" outlineLevel="1" x14ac:dyDescent="0.25">
      <c r="A1111" s="1457">
        <f t="shared" si="140"/>
        <v>60</v>
      </c>
      <c r="B1111" s="1463" t="str">
        <f t="shared" si="140"/>
        <v>Providing and applying of chemical resistance coating to the internal surface of soft water storage tank at Water Treatment Plant, GTPS Uran</v>
      </c>
      <c r="C1111" s="1455">
        <f t="shared" si="140"/>
        <v>0</v>
      </c>
      <c r="D1111" s="1384" t="str">
        <f t="shared" si="140"/>
        <v>-</v>
      </c>
      <c r="E1111" s="1450">
        <f t="shared" si="140"/>
        <v>0</v>
      </c>
      <c r="F1111" s="1451">
        <f t="shared" si="136"/>
        <v>1.4407729199999999</v>
      </c>
      <c r="G1111" s="1451">
        <f t="shared" si="137"/>
        <v>1.4407729199999999</v>
      </c>
      <c r="H1111" s="1451">
        <f t="shared" si="133"/>
        <v>0</v>
      </c>
      <c r="I1111" s="1449">
        <v>0</v>
      </c>
      <c r="J1111" s="1449">
        <v>0</v>
      </c>
      <c r="K1111" s="1451"/>
      <c r="L1111" s="1451"/>
      <c r="M1111" s="1451">
        <f t="shared" si="141"/>
        <v>0</v>
      </c>
      <c r="N1111" s="1451">
        <f t="shared" si="134"/>
        <v>0</v>
      </c>
    </row>
    <row r="1112" spans="1:14" ht="29" outlineLevel="1" x14ac:dyDescent="0.25">
      <c r="A1112" s="1457">
        <f t="shared" si="140"/>
        <v>61</v>
      </c>
      <c r="B1112" s="1463" t="str">
        <f t="shared" si="140"/>
        <v xml:space="preserve">CCPP Process improvement through application of Thermal insulation for WHRP Boiler/GT exhaust area at GTPS, Uran </v>
      </c>
      <c r="C1112" s="1455">
        <f t="shared" si="140"/>
        <v>0</v>
      </c>
      <c r="D1112" s="1384" t="str">
        <f t="shared" si="140"/>
        <v>-</v>
      </c>
      <c r="E1112" s="1450">
        <f t="shared" si="140"/>
        <v>0</v>
      </c>
      <c r="F1112" s="1451">
        <f t="shared" si="136"/>
        <v>0.85669474999999995</v>
      </c>
      <c r="G1112" s="1451">
        <f t="shared" si="137"/>
        <v>0.85669474999999995</v>
      </c>
      <c r="H1112" s="1451">
        <f t="shared" si="133"/>
        <v>0</v>
      </c>
      <c r="I1112" s="1449">
        <v>0</v>
      </c>
      <c r="J1112" s="1449">
        <v>0</v>
      </c>
      <c r="K1112" s="1451"/>
      <c r="L1112" s="1451"/>
      <c r="M1112" s="1451">
        <f t="shared" si="141"/>
        <v>0</v>
      </c>
      <c r="N1112" s="1451">
        <f t="shared" si="134"/>
        <v>0</v>
      </c>
    </row>
    <row r="1113" spans="1:14" ht="15.5" outlineLevel="1" x14ac:dyDescent="0.25">
      <c r="A1113" s="1457">
        <f t="shared" si="140"/>
        <v>62</v>
      </c>
      <c r="B1113" s="1463" t="str">
        <f t="shared" si="140"/>
        <v xml:space="preserve"> Procurement of grass cutting machine (Petrol engine) at GTPS, Uran.</v>
      </c>
      <c r="C1113" s="1455">
        <f t="shared" si="140"/>
        <v>0</v>
      </c>
      <c r="D1113" s="1384" t="str">
        <f t="shared" si="140"/>
        <v>-</v>
      </c>
      <c r="E1113" s="1450">
        <f t="shared" si="140"/>
        <v>0</v>
      </c>
      <c r="F1113" s="1451">
        <f t="shared" si="136"/>
        <v>1.1328E-2</v>
      </c>
      <c r="G1113" s="1451">
        <f t="shared" si="137"/>
        <v>1.1328E-2</v>
      </c>
      <c r="H1113" s="1451">
        <f t="shared" si="133"/>
        <v>0</v>
      </c>
      <c r="I1113" s="1449">
        <v>0</v>
      </c>
      <c r="J1113" s="1449">
        <v>0</v>
      </c>
      <c r="K1113" s="1451"/>
      <c r="L1113" s="1451"/>
      <c r="M1113" s="1451">
        <f t="shared" si="141"/>
        <v>0</v>
      </c>
      <c r="N1113" s="1451">
        <f t="shared" si="134"/>
        <v>0</v>
      </c>
    </row>
    <row r="1114" spans="1:14" ht="15.5" outlineLevel="1" x14ac:dyDescent="0.25">
      <c r="A1114" s="1457">
        <f t="shared" si="140"/>
        <v>63</v>
      </c>
      <c r="B1114" s="1463" t="str">
        <f t="shared" si="140"/>
        <v>Procurement of dedicated server for DSM System at GTPS Uran.</v>
      </c>
      <c r="C1114" s="1455">
        <f t="shared" si="140"/>
        <v>0</v>
      </c>
      <c r="D1114" s="1384" t="str">
        <f t="shared" si="140"/>
        <v>-</v>
      </c>
      <c r="E1114" s="1450">
        <f t="shared" si="140"/>
        <v>0</v>
      </c>
      <c r="F1114" s="1451">
        <f t="shared" si="136"/>
        <v>9.3399999999999997E-2</v>
      </c>
      <c r="G1114" s="1451">
        <f t="shared" si="137"/>
        <v>9.3399999999999997E-2</v>
      </c>
      <c r="H1114" s="1451">
        <f t="shared" si="133"/>
        <v>0</v>
      </c>
      <c r="I1114" s="1449">
        <v>0</v>
      </c>
      <c r="J1114" s="1449">
        <v>0</v>
      </c>
      <c r="K1114" s="1451"/>
      <c r="L1114" s="1451"/>
      <c r="M1114" s="1451">
        <f t="shared" si="141"/>
        <v>0</v>
      </c>
      <c r="N1114" s="1451">
        <f t="shared" si="134"/>
        <v>0</v>
      </c>
    </row>
    <row r="1115" spans="1:14" ht="15.5" outlineLevel="1" x14ac:dyDescent="0.25">
      <c r="A1115" s="1457">
        <f t="shared" si="140"/>
        <v>64</v>
      </c>
      <c r="B1115" s="1463" t="str">
        <f t="shared" si="140"/>
        <v>Procurement of Water Purifier</v>
      </c>
      <c r="C1115" s="1455">
        <f t="shared" si="140"/>
        <v>0</v>
      </c>
      <c r="D1115" s="1384" t="str">
        <f t="shared" si="140"/>
        <v>-</v>
      </c>
      <c r="E1115" s="1450">
        <f t="shared" si="140"/>
        <v>0</v>
      </c>
      <c r="F1115" s="1451">
        <f t="shared" si="136"/>
        <v>8.03E-4</v>
      </c>
      <c r="G1115" s="1451">
        <f t="shared" si="137"/>
        <v>8.03E-4</v>
      </c>
      <c r="H1115" s="1451">
        <f t="shared" si="133"/>
        <v>0</v>
      </c>
      <c r="I1115" s="1449">
        <v>0</v>
      </c>
      <c r="J1115" s="1449">
        <v>0</v>
      </c>
      <c r="K1115" s="1451"/>
      <c r="L1115" s="1451"/>
      <c r="M1115" s="1451">
        <f t="shared" si="141"/>
        <v>0</v>
      </c>
      <c r="N1115" s="1451">
        <f t="shared" si="134"/>
        <v>0</v>
      </c>
    </row>
    <row r="1116" spans="1:14" ht="15.5" outlineLevel="1" x14ac:dyDescent="0.25">
      <c r="A1116" s="1457">
        <f t="shared" si="140"/>
        <v>65</v>
      </c>
      <c r="B1116" s="1463" t="str">
        <f t="shared" si="140"/>
        <v>Procurement of 1.5T SPLIT AC</v>
      </c>
      <c r="C1116" s="1455">
        <f t="shared" si="140"/>
        <v>0</v>
      </c>
      <c r="D1116" s="1384" t="str">
        <f t="shared" si="140"/>
        <v>-</v>
      </c>
      <c r="E1116" s="1450">
        <f t="shared" si="140"/>
        <v>0</v>
      </c>
      <c r="F1116" s="1451">
        <f t="shared" si="136"/>
        <v>2.8199999999999999E-2</v>
      </c>
      <c r="G1116" s="1451">
        <f t="shared" si="137"/>
        <v>2.8199999999999999E-2</v>
      </c>
      <c r="H1116" s="1451">
        <f t="shared" si="133"/>
        <v>0</v>
      </c>
      <c r="I1116" s="1449">
        <v>0</v>
      </c>
      <c r="J1116" s="1449">
        <v>0</v>
      </c>
      <c r="K1116" s="1451"/>
      <c r="L1116" s="1451"/>
      <c r="M1116" s="1451">
        <f t="shared" si="141"/>
        <v>0</v>
      </c>
      <c r="N1116" s="1451">
        <f t="shared" si="134"/>
        <v>0</v>
      </c>
    </row>
    <row r="1117" spans="1:14" ht="15.5" outlineLevel="1" x14ac:dyDescent="0.25">
      <c r="A1117" s="1457">
        <f t="shared" si="140"/>
        <v>66</v>
      </c>
      <c r="B1117" s="1463" t="str">
        <f t="shared" si="140"/>
        <v>MOBILE PHONE FOR SHIFT I/C</v>
      </c>
      <c r="C1117" s="1455">
        <f t="shared" si="140"/>
        <v>0</v>
      </c>
      <c r="D1117" s="1384" t="str">
        <f t="shared" si="140"/>
        <v>-</v>
      </c>
      <c r="E1117" s="1450">
        <f t="shared" si="140"/>
        <v>0</v>
      </c>
      <c r="F1117" s="1451">
        <f t="shared" si="136"/>
        <v>1.3998999999999999E-3</v>
      </c>
      <c r="G1117" s="1451">
        <f t="shared" si="137"/>
        <v>1.3998999999999999E-3</v>
      </c>
      <c r="H1117" s="1451">
        <f t="shared" ref="H1117:H1148" si="142">F1117-G1117</f>
        <v>0</v>
      </c>
      <c r="I1117" s="1449">
        <v>0</v>
      </c>
      <c r="J1117" s="1449">
        <v>0</v>
      </c>
      <c r="K1117" s="1451"/>
      <c r="L1117" s="1451"/>
      <c r="M1117" s="1451">
        <f t="shared" si="141"/>
        <v>0</v>
      </c>
      <c r="N1117" s="1451">
        <f t="shared" ref="N1117:N1148" si="143">H1117+I1117-M1117</f>
        <v>0</v>
      </c>
    </row>
    <row r="1118" spans="1:14" ht="15.5" outlineLevel="1" x14ac:dyDescent="0.25">
      <c r="A1118" s="1457">
        <f t="shared" si="140"/>
        <v>67</v>
      </c>
      <c r="B1118" s="1463" t="str">
        <f t="shared" si="140"/>
        <v>MOBILE PHONE FOR SHIFT I/C</v>
      </c>
      <c r="C1118" s="1455">
        <f t="shared" si="140"/>
        <v>0</v>
      </c>
      <c r="D1118" s="1384" t="str">
        <f t="shared" si="140"/>
        <v>-</v>
      </c>
      <c r="E1118" s="1450">
        <f t="shared" si="140"/>
        <v>0</v>
      </c>
      <c r="F1118" s="1451">
        <f t="shared" si="136"/>
        <v>1.3499E-3</v>
      </c>
      <c r="G1118" s="1451">
        <f t="shared" si="137"/>
        <v>1.3499E-3</v>
      </c>
      <c r="H1118" s="1451">
        <f t="shared" si="142"/>
        <v>0</v>
      </c>
      <c r="I1118" s="1449">
        <v>0</v>
      </c>
      <c r="J1118" s="1449">
        <v>0</v>
      </c>
      <c r="K1118" s="1451"/>
      <c r="L1118" s="1451"/>
      <c r="M1118" s="1451">
        <f t="shared" si="141"/>
        <v>0</v>
      </c>
      <c r="N1118" s="1451">
        <f t="shared" si="143"/>
        <v>0</v>
      </c>
    </row>
    <row r="1119" spans="1:14" ht="15.5" outlineLevel="1" x14ac:dyDescent="0.25">
      <c r="A1119" s="1457">
        <f t="shared" si="140"/>
        <v>68</v>
      </c>
      <c r="B1119" s="1463" t="str">
        <f t="shared" si="140"/>
        <v>MOBILE PHONE FOR SHIFT I/C</v>
      </c>
      <c r="C1119" s="1455">
        <f t="shared" si="140"/>
        <v>0</v>
      </c>
      <c r="D1119" s="1384" t="str">
        <f t="shared" si="140"/>
        <v>-</v>
      </c>
      <c r="E1119" s="1450">
        <f t="shared" si="140"/>
        <v>0</v>
      </c>
      <c r="F1119" s="1451">
        <f t="shared" si="136"/>
        <v>1.3499E-3</v>
      </c>
      <c r="G1119" s="1451">
        <f t="shared" si="137"/>
        <v>1.3499E-3</v>
      </c>
      <c r="H1119" s="1451">
        <f t="shared" si="142"/>
        <v>0</v>
      </c>
      <c r="I1119" s="1449">
        <v>0</v>
      </c>
      <c r="J1119" s="1449">
        <v>0</v>
      </c>
      <c r="K1119" s="1451"/>
      <c r="L1119" s="1451"/>
      <c r="M1119" s="1451">
        <f t="shared" si="141"/>
        <v>0</v>
      </c>
      <c r="N1119" s="1451">
        <f t="shared" si="143"/>
        <v>0</v>
      </c>
    </row>
    <row r="1120" spans="1:14" ht="15.5" outlineLevel="1" x14ac:dyDescent="0.25">
      <c r="A1120" s="1457">
        <f t="shared" si="140"/>
        <v>69</v>
      </c>
      <c r="B1120" s="1463" t="str">
        <f t="shared" si="140"/>
        <v>Procurement of CCTV camera</v>
      </c>
      <c r="C1120" s="1455">
        <f t="shared" si="140"/>
        <v>0</v>
      </c>
      <c r="D1120" s="1384" t="str">
        <f t="shared" si="140"/>
        <v>-</v>
      </c>
      <c r="E1120" s="1450">
        <f t="shared" si="140"/>
        <v>0</v>
      </c>
      <c r="F1120" s="1451">
        <f t="shared" si="136"/>
        <v>5.1684000000000001E-3</v>
      </c>
      <c r="G1120" s="1451">
        <f t="shared" si="137"/>
        <v>5.1684000000000001E-3</v>
      </c>
      <c r="H1120" s="1451">
        <f t="shared" si="142"/>
        <v>0</v>
      </c>
      <c r="I1120" s="1449">
        <v>0</v>
      </c>
      <c r="J1120" s="1449">
        <v>0</v>
      </c>
      <c r="K1120" s="1451"/>
      <c r="L1120" s="1451"/>
      <c r="M1120" s="1451">
        <f t="shared" si="141"/>
        <v>0</v>
      </c>
      <c r="N1120" s="1451">
        <f t="shared" si="143"/>
        <v>0</v>
      </c>
    </row>
    <row r="1121" spans="1:14" ht="15.5" outlineLevel="1" x14ac:dyDescent="0.25">
      <c r="A1121" s="1457">
        <f t="shared" si="140"/>
        <v>70</v>
      </c>
      <c r="B1121" s="1463" t="str">
        <f t="shared" si="140"/>
        <v>Procurement of Desktop PC’s at GTPS URAN.</v>
      </c>
      <c r="C1121" s="1455">
        <f t="shared" si="140"/>
        <v>0</v>
      </c>
      <c r="D1121" s="1384" t="str">
        <f t="shared" si="140"/>
        <v>-</v>
      </c>
      <c r="E1121" s="1450">
        <f t="shared" si="140"/>
        <v>0</v>
      </c>
      <c r="F1121" s="1451">
        <f t="shared" si="136"/>
        <v>8.4568504000000003E-2</v>
      </c>
      <c r="G1121" s="1451">
        <f t="shared" si="137"/>
        <v>8.4568504000000003E-2</v>
      </c>
      <c r="H1121" s="1451">
        <f t="shared" si="142"/>
        <v>0</v>
      </c>
      <c r="I1121" s="1449">
        <v>0</v>
      </c>
      <c r="J1121" s="1449">
        <v>0</v>
      </c>
      <c r="K1121" s="1451"/>
      <c r="L1121" s="1451"/>
      <c r="M1121" s="1451">
        <f t="shared" si="141"/>
        <v>0</v>
      </c>
      <c r="N1121" s="1451">
        <f t="shared" si="143"/>
        <v>0</v>
      </c>
    </row>
    <row r="1122" spans="1:14" ht="15.5" outlineLevel="1" x14ac:dyDescent="0.25">
      <c r="A1122" s="1457">
        <f t="shared" si="140"/>
        <v>71</v>
      </c>
      <c r="B1122" s="1463" t="str">
        <f t="shared" si="140"/>
        <v>Procurement of 4 channel DVR &amp; 4 cctv camera</v>
      </c>
      <c r="C1122" s="1455">
        <f t="shared" si="140"/>
        <v>0</v>
      </c>
      <c r="D1122" s="1384" t="str">
        <f t="shared" si="140"/>
        <v>-</v>
      </c>
      <c r="E1122" s="1450">
        <f t="shared" si="140"/>
        <v>0</v>
      </c>
      <c r="F1122" s="1451">
        <f t="shared" si="136"/>
        <v>1.47E-3</v>
      </c>
      <c r="G1122" s="1451">
        <f t="shared" si="137"/>
        <v>1.47E-3</v>
      </c>
      <c r="H1122" s="1451">
        <f t="shared" si="142"/>
        <v>0</v>
      </c>
      <c r="I1122" s="1449">
        <v>0</v>
      </c>
      <c r="J1122" s="1449">
        <v>0</v>
      </c>
      <c r="K1122" s="1451"/>
      <c r="L1122" s="1451"/>
      <c r="M1122" s="1451">
        <f t="shared" si="141"/>
        <v>0</v>
      </c>
      <c r="N1122" s="1451">
        <f t="shared" si="143"/>
        <v>0</v>
      </c>
    </row>
    <row r="1123" spans="1:14" ht="15.5" outlineLevel="1" x14ac:dyDescent="0.25">
      <c r="A1123" s="1457">
        <f t="shared" si="140"/>
        <v>72</v>
      </c>
      <c r="B1123" s="1463" t="str">
        <f t="shared" si="140"/>
        <v xml:space="preserve">Procurement of 8 channel mini DVR </v>
      </c>
      <c r="C1123" s="1455">
        <f t="shared" si="140"/>
        <v>0</v>
      </c>
      <c r="D1123" s="1384" t="str">
        <f t="shared" si="140"/>
        <v>-</v>
      </c>
      <c r="E1123" s="1450">
        <f t="shared" si="140"/>
        <v>0</v>
      </c>
      <c r="F1123" s="1451">
        <f t="shared" si="136"/>
        <v>1.2492E-3</v>
      </c>
      <c r="G1123" s="1451">
        <f t="shared" si="137"/>
        <v>1.2492E-3</v>
      </c>
      <c r="H1123" s="1451">
        <f t="shared" si="142"/>
        <v>0</v>
      </c>
      <c r="I1123" s="1449">
        <v>0</v>
      </c>
      <c r="J1123" s="1449">
        <v>0</v>
      </c>
      <c r="K1123" s="1451"/>
      <c r="L1123" s="1451"/>
      <c r="M1123" s="1451">
        <f t="shared" si="141"/>
        <v>0</v>
      </c>
      <c r="N1123" s="1451">
        <f t="shared" si="143"/>
        <v>0</v>
      </c>
    </row>
    <row r="1124" spans="1:14" ht="15.5" outlineLevel="1" x14ac:dyDescent="0.25">
      <c r="A1124" s="1457">
        <f t="shared" ref="A1124:E1139" si="144">A838</f>
        <v>73</v>
      </c>
      <c r="B1124" s="1463" t="str">
        <f t="shared" si="144"/>
        <v>Procurement of MOBILE PHONE</v>
      </c>
      <c r="C1124" s="1455">
        <f t="shared" si="144"/>
        <v>0</v>
      </c>
      <c r="D1124" s="1384" t="str">
        <f t="shared" si="144"/>
        <v>-</v>
      </c>
      <c r="E1124" s="1450">
        <f t="shared" si="144"/>
        <v>0</v>
      </c>
      <c r="F1124" s="1451">
        <f t="shared" ref="F1124:F1148" si="145">F838+I838</f>
        <v>1.5E-3</v>
      </c>
      <c r="G1124" s="1451">
        <f t="shared" ref="G1124:G1148" si="146">G838+M838</f>
        <v>1.5E-3</v>
      </c>
      <c r="H1124" s="1451">
        <f t="shared" si="142"/>
        <v>0</v>
      </c>
      <c r="I1124" s="1449">
        <v>0</v>
      </c>
      <c r="J1124" s="1449">
        <v>0</v>
      </c>
      <c r="K1124" s="1451"/>
      <c r="L1124" s="1451"/>
      <c r="M1124" s="1451">
        <f t="shared" si="141"/>
        <v>0</v>
      </c>
      <c r="N1124" s="1451">
        <f t="shared" si="143"/>
        <v>0</v>
      </c>
    </row>
    <row r="1125" spans="1:14" ht="29" outlineLevel="1" x14ac:dyDescent="0.25">
      <c r="A1125" s="1457">
        <f t="shared" si="144"/>
        <v>74</v>
      </c>
      <c r="B1125" s="1463" t="str">
        <f t="shared" si="144"/>
        <v xml:space="preserve">Procurement of Monitors at GTPS URAN.
</v>
      </c>
      <c r="C1125" s="1455">
        <f t="shared" si="144"/>
        <v>0</v>
      </c>
      <c r="D1125" s="1384" t="str">
        <f t="shared" si="144"/>
        <v>-</v>
      </c>
      <c r="E1125" s="1450">
        <f t="shared" si="144"/>
        <v>0</v>
      </c>
      <c r="F1125" s="1451">
        <f t="shared" si="145"/>
        <v>1.01E-3</v>
      </c>
      <c r="G1125" s="1451">
        <f t="shared" si="146"/>
        <v>1.01E-3</v>
      </c>
      <c r="H1125" s="1451">
        <f t="shared" si="142"/>
        <v>0</v>
      </c>
      <c r="I1125" s="1449">
        <v>0</v>
      </c>
      <c r="J1125" s="1449">
        <v>0</v>
      </c>
      <c r="K1125" s="1451"/>
      <c r="L1125" s="1451"/>
      <c r="M1125" s="1451">
        <f t="shared" si="141"/>
        <v>0</v>
      </c>
      <c r="N1125" s="1451">
        <f t="shared" si="143"/>
        <v>0</v>
      </c>
    </row>
    <row r="1126" spans="1:14" ht="15.5" outlineLevel="1" x14ac:dyDescent="0.25">
      <c r="A1126" s="1457">
        <f t="shared" si="144"/>
        <v>75</v>
      </c>
      <c r="B1126" s="1463" t="str">
        <f t="shared" si="144"/>
        <v>Supply of Thinclients on Buyback for Uran GTPS</v>
      </c>
      <c r="C1126" s="1455">
        <f t="shared" si="144"/>
        <v>0</v>
      </c>
      <c r="D1126" s="1384" t="str">
        <f t="shared" si="144"/>
        <v>-</v>
      </c>
      <c r="E1126" s="1450">
        <f t="shared" si="144"/>
        <v>0</v>
      </c>
      <c r="F1126" s="1451">
        <f t="shared" si="145"/>
        <v>0.12117600000000001</v>
      </c>
      <c r="G1126" s="1451">
        <f t="shared" si="146"/>
        <v>0.12117600000000001</v>
      </c>
      <c r="H1126" s="1451">
        <f t="shared" si="142"/>
        <v>0</v>
      </c>
      <c r="I1126" s="1449">
        <v>0</v>
      </c>
      <c r="J1126" s="1449">
        <v>0</v>
      </c>
      <c r="K1126" s="1451"/>
      <c r="L1126" s="1451"/>
      <c r="M1126" s="1451">
        <f t="shared" si="141"/>
        <v>0</v>
      </c>
      <c r="N1126" s="1451">
        <f t="shared" si="143"/>
        <v>0</v>
      </c>
    </row>
    <row r="1127" spans="1:14" ht="15.5" outlineLevel="1" x14ac:dyDescent="0.25">
      <c r="A1127" s="1457">
        <f t="shared" si="144"/>
        <v>76</v>
      </c>
      <c r="B1127" s="1463" t="str">
        <f t="shared" si="144"/>
        <v>FY23-24</v>
      </c>
      <c r="C1127" s="1455">
        <f t="shared" si="144"/>
        <v>0</v>
      </c>
      <c r="D1127" s="1384" t="str">
        <f t="shared" si="144"/>
        <v>-</v>
      </c>
      <c r="E1127" s="1450">
        <f t="shared" si="144"/>
        <v>0</v>
      </c>
      <c r="F1127" s="1451">
        <f t="shared" si="145"/>
        <v>0</v>
      </c>
      <c r="G1127" s="1451">
        <f t="shared" si="146"/>
        <v>0</v>
      </c>
      <c r="H1127" s="1451">
        <f t="shared" si="142"/>
        <v>0</v>
      </c>
      <c r="I1127" s="1449">
        <v>0</v>
      </c>
      <c r="J1127" s="1449">
        <v>0</v>
      </c>
      <c r="K1127" s="1451"/>
      <c r="L1127" s="1451"/>
      <c r="M1127" s="1451">
        <f t="shared" si="141"/>
        <v>0</v>
      </c>
      <c r="N1127" s="1451">
        <f t="shared" si="143"/>
        <v>0</v>
      </c>
    </row>
    <row r="1128" spans="1:14" ht="29" outlineLevel="1" x14ac:dyDescent="0.25">
      <c r="A1128" s="1457">
        <f t="shared" si="144"/>
        <v>77</v>
      </c>
      <c r="B1128" s="1463" t="str">
        <f t="shared" si="144"/>
        <v>PORT FIRE EXT ABC COMP EN3  AFFF - COMPOSITE CAPACITY 9 LTR 9KG</v>
      </c>
      <c r="C1128" s="1455">
        <f t="shared" si="144"/>
        <v>0</v>
      </c>
      <c r="D1128" s="1384" t="str">
        <f t="shared" si="144"/>
        <v>-</v>
      </c>
      <c r="E1128" s="1450">
        <f t="shared" si="144"/>
        <v>0</v>
      </c>
      <c r="F1128" s="1451">
        <f t="shared" si="145"/>
        <v>3.3915000000000002</v>
      </c>
      <c r="G1128" s="1451">
        <f t="shared" si="146"/>
        <v>3.3915000000000002</v>
      </c>
      <c r="H1128" s="1451">
        <f t="shared" si="142"/>
        <v>0</v>
      </c>
      <c r="I1128" s="1449">
        <v>0</v>
      </c>
      <c r="J1128" s="1449">
        <v>0</v>
      </c>
      <c r="K1128" s="1451"/>
      <c r="L1128" s="1451"/>
      <c r="M1128" s="1451">
        <f t="shared" si="141"/>
        <v>0</v>
      </c>
      <c r="N1128" s="1451">
        <f t="shared" si="143"/>
        <v>0</v>
      </c>
    </row>
    <row r="1129" spans="1:14" ht="29" outlineLevel="1" x14ac:dyDescent="0.25">
      <c r="A1129" s="1457">
        <f t="shared" si="144"/>
        <v>78</v>
      </c>
      <c r="B1129" s="1463" t="str">
        <f t="shared" si="144"/>
        <v>Procurement of  Thermal  Imaging Camera for Condition Monitoring of machine at GTPS,Uran.</v>
      </c>
      <c r="C1129" s="1455">
        <f t="shared" si="144"/>
        <v>0</v>
      </c>
      <c r="D1129" s="1384" t="str">
        <f t="shared" si="144"/>
        <v>-</v>
      </c>
      <c r="E1129" s="1450">
        <f t="shared" si="144"/>
        <v>0</v>
      </c>
      <c r="F1129" s="1451">
        <f t="shared" si="145"/>
        <v>3.5046000000000001E-2</v>
      </c>
      <c r="G1129" s="1451">
        <f t="shared" si="146"/>
        <v>3.5046000000000001E-2</v>
      </c>
      <c r="H1129" s="1451">
        <f t="shared" si="142"/>
        <v>0</v>
      </c>
      <c r="I1129" s="1449">
        <v>0</v>
      </c>
      <c r="J1129" s="1449">
        <v>0</v>
      </c>
      <c r="K1129" s="1451"/>
      <c r="L1129" s="1451"/>
      <c r="M1129" s="1451">
        <f t="shared" si="141"/>
        <v>0</v>
      </c>
      <c r="N1129" s="1451">
        <f t="shared" si="143"/>
        <v>0</v>
      </c>
    </row>
    <row r="1130" spans="1:14" ht="15.5" outlineLevel="1" x14ac:dyDescent="0.25">
      <c r="A1130" s="1457">
        <f t="shared" si="144"/>
        <v>79</v>
      </c>
      <c r="B1130" s="1463" t="str">
        <f t="shared" si="144"/>
        <v xml:space="preserve">DIGITAL ULTRASONIC FLOW METER </v>
      </c>
      <c r="C1130" s="1455">
        <f t="shared" si="144"/>
        <v>0</v>
      </c>
      <c r="D1130" s="1384" t="str">
        <f t="shared" si="144"/>
        <v>-</v>
      </c>
      <c r="E1130" s="1450">
        <f t="shared" si="144"/>
        <v>0</v>
      </c>
      <c r="F1130" s="1451">
        <f t="shared" si="145"/>
        <v>1.6767799999999999E-2</v>
      </c>
      <c r="G1130" s="1451">
        <f t="shared" si="146"/>
        <v>1.6767799999999999E-2</v>
      </c>
      <c r="H1130" s="1451">
        <f t="shared" si="142"/>
        <v>0</v>
      </c>
      <c r="I1130" s="1449">
        <v>0</v>
      </c>
      <c r="J1130" s="1449">
        <v>0</v>
      </c>
      <c r="K1130" s="1451"/>
      <c r="L1130" s="1451"/>
      <c r="M1130" s="1451">
        <f t="shared" si="141"/>
        <v>0</v>
      </c>
      <c r="N1130" s="1451">
        <f t="shared" si="143"/>
        <v>0</v>
      </c>
    </row>
    <row r="1131" spans="1:14" ht="15.5" outlineLevel="1" x14ac:dyDescent="0.25">
      <c r="A1131" s="1457">
        <f t="shared" si="144"/>
        <v>80</v>
      </c>
      <c r="B1131" s="1463" t="str">
        <f t="shared" si="144"/>
        <v>MEASURING &amp;DISPLAYING HANDHELD INST</v>
      </c>
      <c r="C1131" s="1455">
        <f t="shared" si="144"/>
        <v>0</v>
      </c>
      <c r="D1131" s="1384" t="str">
        <f t="shared" si="144"/>
        <v>-</v>
      </c>
      <c r="E1131" s="1450">
        <f t="shared" si="144"/>
        <v>0</v>
      </c>
      <c r="F1131" s="1451">
        <f t="shared" si="145"/>
        <v>8.5313999999999997E-3</v>
      </c>
      <c r="G1131" s="1451">
        <f t="shared" si="146"/>
        <v>8.5313999999999997E-3</v>
      </c>
      <c r="H1131" s="1451">
        <f t="shared" si="142"/>
        <v>0</v>
      </c>
      <c r="I1131" s="1449">
        <v>0</v>
      </c>
      <c r="J1131" s="1449">
        <v>0</v>
      </c>
      <c r="K1131" s="1451"/>
      <c r="L1131" s="1451"/>
      <c r="M1131" s="1451">
        <f t="shared" si="141"/>
        <v>0</v>
      </c>
      <c r="N1131" s="1451">
        <f t="shared" si="143"/>
        <v>0</v>
      </c>
    </row>
    <row r="1132" spans="1:14" ht="29" outlineLevel="1" x14ac:dyDescent="0.25">
      <c r="A1132" s="1457">
        <f t="shared" si="144"/>
        <v>81</v>
      </c>
      <c r="B1132" s="1463" t="str">
        <f t="shared" si="144"/>
        <v>Approval for procuring Thickness measurment gauge,Portable flow meter and Vibration meter for GTPS, Uran</v>
      </c>
      <c r="C1132" s="1455">
        <f t="shared" si="144"/>
        <v>0</v>
      </c>
      <c r="D1132" s="1384" t="str">
        <f t="shared" si="144"/>
        <v>-</v>
      </c>
      <c r="E1132" s="1450">
        <f t="shared" si="144"/>
        <v>0</v>
      </c>
      <c r="F1132" s="1451">
        <f t="shared" si="145"/>
        <v>9.2399999999999999E-3</v>
      </c>
      <c r="G1132" s="1451">
        <f t="shared" si="146"/>
        <v>9.2399999999999999E-3</v>
      </c>
      <c r="H1132" s="1451">
        <f t="shared" si="142"/>
        <v>0</v>
      </c>
      <c r="I1132" s="1449">
        <v>0</v>
      </c>
      <c r="J1132" s="1449">
        <v>0</v>
      </c>
      <c r="K1132" s="1451"/>
      <c r="L1132" s="1451"/>
      <c r="M1132" s="1451">
        <f t="shared" si="141"/>
        <v>0</v>
      </c>
      <c r="N1132" s="1451">
        <f t="shared" si="143"/>
        <v>0</v>
      </c>
    </row>
    <row r="1133" spans="1:14" ht="43.5" outlineLevel="1" x14ac:dyDescent="0.25">
      <c r="A1133" s="1457">
        <f t="shared" si="144"/>
        <v>82</v>
      </c>
      <c r="B1133" s="1463" t="str">
        <f t="shared" si="144"/>
        <v>Supply, installation and commissioning of 1.5 ton Window Air Conditioner and 1.5 Ton Split Air conditioners with inverter technology at GTPS Uran.</v>
      </c>
      <c r="C1133" s="1455">
        <f t="shared" si="144"/>
        <v>0</v>
      </c>
      <c r="D1133" s="1384" t="str">
        <f t="shared" si="144"/>
        <v>-</v>
      </c>
      <c r="E1133" s="1450">
        <f t="shared" si="144"/>
        <v>0</v>
      </c>
      <c r="F1133" s="1451">
        <f t="shared" si="145"/>
        <v>1.3585501000000002E-2</v>
      </c>
      <c r="G1133" s="1451">
        <f t="shared" si="146"/>
        <v>1.3585501000000002E-2</v>
      </c>
      <c r="H1133" s="1451">
        <f t="shared" si="142"/>
        <v>0</v>
      </c>
      <c r="I1133" s="1449">
        <v>0</v>
      </c>
      <c r="J1133" s="1449">
        <v>0</v>
      </c>
      <c r="K1133" s="1451"/>
      <c r="L1133" s="1451"/>
      <c r="M1133" s="1451">
        <f t="shared" si="141"/>
        <v>0</v>
      </c>
      <c r="N1133" s="1451">
        <f t="shared" si="143"/>
        <v>0</v>
      </c>
    </row>
    <row r="1134" spans="1:14" ht="15.5" outlineLevel="1" x14ac:dyDescent="0.25">
      <c r="A1134" s="1457">
        <f t="shared" si="144"/>
        <v>83</v>
      </c>
      <c r="B1134" s="1463" t="str">
        <f t="shared" si="144"/>
        <v>Procurement of monitors at GTPS Uran</v>
      </c>
      <c r="C1134" s="1455">
        <f t="shared" si="144"/>
        <v>0</v>
      </c>
      <c r="D1134" s="1384" t="str">
        <f t="shared" si="144"/>
        <v>-</v>
      </c>
      <c r="E1134" s="1450">
        <f t="shared" si="144"/>
        <v>0</v>
      </c>
      <c r="F1134" s="1451">
        <f t="shared" si="145"/>
        <v>1.44E-2</v>
      </c>
      <c r="G1134" s="1451">
        <f t="shared" si="146"/>
        <v>1.44E-2</v>
      </c>
      <c r="H1134" s="1451">
        <f t="shared" si="142"/>
        <v>0</v>
      </c>
      <c r="I1134" s="1449">
        <v>0</v>
      </c>
      <c r="J1134" s="1449">
        <v>0</v>
      </c>
      <c r="K1134" s="1451"/>
      <c r="L1134" s="1451"/>
      <c r="M1134" s="1451">
        <f t="shared" si="141"/>
        <v>0</v>
      </c>
      <c r="N1134" s="1451">
        <f t="shared" si="143"/>
        <v>0</v>
      </c>
    </row>
    <row r="1135" spans="1:14" ht="15.5" outlineLevel="1" x14ac:dyDescent="0.25">
      <c r="A1135" s="1457">
        <f t="shared" si="144"/>
        <v>84</v>
      </c>
      <c r="B1135" s="1463" t="str">
        <f t="shared" si="144"/>
        <v>Procurement of Desktop PC’s and Laptop at GTPS Uran</v>
      </c>
      <c r="C1135" s="1455">
        <f t="shared" si="144"/>
        <v>0</v>
      </c>
      <c r="D1135" s="1384" t="str">
        <f t="shared" si="144"/>
        <v>-</v>
      </c>
      <c r="E1135" s="1450">
        <f t="shared" si="144"/>
        <v>0</v>
      </c>
      <c r="F1135" s="1451">
        <f t="shared" si="145"/>
        <v>5.4989990000000001E-3</v>
      </c>
      <c r="G1135" s="1451">
        <f t="shared" si="146"/>
        <v>5.4989990000000001E-3</v>
      </c>
      <c r="H1135" s="1451">
        <f t="shared" si="142"/>
        <v>0</v>
      </c>
      <c r="I1135" s="1449">
        <v>0</v>
      </c>
      <c r="J1135" s="1449">
        <v>0</v>
      </c>
      <c r="K1135" s="1451"/>
      <c r="L1135" s="1451"/>
      <c r="M1135" s="1451">
        <f t="shared" si="141"/>
        <v>0</v>
      </c>
      <c r="N1135" s="1451">
        <f t="shared" si="143"/>
        <v>0</v>
      </c>
    </row>
    <row r="1136" spans="1:14" ht="29" outlineLevel="1" x14ac:dyDescent="0.25">
      <c r="A1136" s="1457">
        <f t="shared" si="144"/>
        <v>85</v>
      </c>
      <c r="B1136" s="1463" t="str">
        <f t="shared" si="144"/>
        <v>SUPPLY &amp; INSTALLATION OF VC SETUP AND INTERACTIVE DISPLAY FOR GTPS URAN</v>
      </c>
      <c r="C1136" s="1455">
        <f t="shared" si="144"/>
        <v>0</v>
      </c>
      <c r="D1136" s="1384" t="str">
        <f t="shared" si="144"/>
        <v>-</v>
      </c>
      <c r="E1136" s="1450">
        <f t="shared" si="144"/>
        <v>0</v>
      </c>
      <c r="F1136" s="1451">
        <f t="shared" si="145"/>
        <v>3.0762600000000001E-2</v>
      </c>
      <c r="G1136" s="1451">
        <f t="shared" si="146"/>
        <v>3.0762600000000001E-2</v>
      </c>
      <c r="H1136" s="1451">
        <f t="shared" si="142"/>
        <v>0</v>
      </c>
      <c r="I1136" s="1449">
        <v>0</v>
      </c>
      <c r="J1136" s="1449">
        <v>0</v>
      </c>
      <c r="K1136" s="1451"/>
      <c r="L1136" s="1451"/>
      <c r="M1136" s="1451">
        <f t="shared" si="141"/>
        <v>0</v>
      </c>
      <c r="N1136" s="1451">
        <f t="shared" si="143"/>
        <v>0</v>
      </c>
    </row>
    <row r="1137" spans="1:14" ht="29" outlineLevel="1" x14ac:dyDescent="0.25">
      <c r="A1137" s="1457">
        <f t="shared" si="144"/>
        <v>86</v>
      </c>
      <c r="B1137" s="1463" t="str">
        <f t="shared" si="144"/>
        <v>Supply, installation and commissioning of water purifiers and water purifier cum cooler at GTPS Uran.</v>
      </c>
      <c r="C1137" s="1455">
        <f t="shared" si="144"/>
        <v>0</v>
      </c>
      <c r="D1137" s="1384" t="str">
        <f t="shared" si="144"/>
        <v>-</v>
      </c>
      <c r="E1137" s="1450">
        <f t="shared" si="144"/>
        <v>0</v>
      </c>
      <c r="F1137" s="1451">
        <f t="shared" si="145"/>
        <v>2.850001E-3</v>
      </c>
      <c r="G1137" s="1451">
        <f t="shared" si="146"/>
        <v>2.850001E-3</v>
      </c>
      <c r="H1137" s="1451">
        <f t="shared" si="142"/>
        <v>0</v>
      </c>
      <c r="I1137" s="1449">
        <v>0</v>
      </c>
      <c r="J1137" s="1449">
        <v>0</v>
      </c>
      <c r="K1137" s="1451"/>
      <c r="L1137" s="1451"/>
      <c r="M1137" s="1451">
        <f t="shared" si="141"/>
        <v>0</v>
      </c>
      <c r="N1137" s="1451">
        <f t="shared" si="143"/>
        <v>0</v>
      </c>
    </row>
    <row r="1138" spans="1:14" ht="29" outlineLevel="1" x14ac:dyDescent="0.25">
      <c r="A1138" s="1457">
        <f t="shared" si="144"/>
        <v>87</v>
      </c>
      <c r="B1138" s="1463" t="str">
        <f t="shared" si="144"/>
        <v>Urgent procurement and installation of UV Water Purifier cum cooler at GTPS, Uran on confirmatory  basis.</v>
      </c>
      <c r="C1138" s="1455">
        <f t="shared" si="144"/>
        <v>0</v>
      </c>
      <c r="D1138" s="1384" t="str">
        <f t="shared" si="144"/>
        <v>-</v>
      </c>
      <c r="E1138" s="1450">
        <f t="shared" si="144"/>
        <v>0</v>
      </c>
      <c r="F1138" s="1451">
        <f t="shared" si="145"/>
        <v>8.378E-3</v>
      </c>
      <c r="G1138" s="1451">
        <f t="shared" si="146"/>
        <v>8.378E-3</v>
      </c>
      <c r="H1138" s="1451">
        <f t="shared" si="142"/>
        <v>0</v>
      </c>
      <c r="I1138" s="1449">
        <v>0</v>
      </c>
      <c r="J1138" s="1449">
        <v>0</v>
      </c>
      <c r="K1138" s="1451"/>
      <c r="L1138" s="1451"/>
      <c r="M1138" s="1451">
        <f t="shared" si="141"/>
        <v>0</v>
      </c>
      <c r="N1138" s="1451">
        <f t="shared" si="143"/>
        <v>0</v>
      </c>
    </row>
    <row r="1139" spans="1:14" ht="29" outlineLevel="1" x14ac:dyDescent="0.25">
      <c r="A1139" s="1457">
        <f t="shared" si="144"/>
        <v>88</v>
      </c>
      <c r="B1139" s="1463" t="str">
        <f t="shared" si="144"/>
        <v>Supply, installation and commissioning of RO+UV+UF Storage Type Water Purifiers at GTPS,Uran.</v>
      </c>
      <c r="C1139" s="1455">
        <f t="shared" si="144"/>
        <v>0</v>
      </c>
      <c r="D1139" s="1384" t="str">
        <f t="shared" si="144"/>
        <v>-</v>
      </c>
      <c r="E1139" s="1450">
        <f t="shared" si="144"/>
        <v>0</v>
      </c>
      <c r="F1139" s="1451">
        <f t="shared" si="145"/>
        <v>1.2951199E-2</v>
      </c>
      <c r="G1139" s="1451">
        <f t="shared" si="146"/>
        <v>1.2951199E-2</v>
      </c>
      <c r="H1139" s="1451">
        <f t="shared" si="142"/>
        <v>0</v>
      </c>
      <c r="I1139" s="1449">
        <v>0</v>
      </c>
      <c r="J1139" s="1449">
        <v>0</v>
      </c>
      <c r="K1139" s="1451"/>
      <c r="L1139" s="1451"/>
      <c r="M1139" s="1451">
        <f t="shared" si="141"/>
        <v>0</v>
      </c>
      <c r="N1139" s="1451">
        <f t="shared" si="143"/>
        <v>0</v>
      </c>
    </row>
    <row r="1140" spans="1:14" ht="29" outlineLevel="1" x14ac:dyDescent="0.25">
      <c r="A1140" s="1457">
        <f t="shared" ref="A1140:E1148" si="147">A854</f>
        <v>89</v>
      </c>
      <c r="B1140" s="1463" t="str">
        <f t="shared" si="147"/>
        <v>Procurement of Hot air oven for general laboratory at Water Treatment Plant, GTPS,Uran</v>
      </c>
      <c r="C1140" s="1455">
        <f t="shared" si="147"/>
        <v>0</v>
      </c>
      <c r="D1140" s="1384" t="str">
        <f t="shared" si="147"/>
        <v>-</v>
      </c>
      <c r="E1140" s="1450">
        <f t="shared" si="147"/>
        <v>0</v>
      </c>
      <c r="F1140" s="1451">
        <f t="shared" si="145"/>
        <v>1.475E-3</v>
      </c>
      <c r="G1140" s="1451">
        <f t="shared" si="146"/>
        <v>1.475E-3</v>
      </c>
      <c r="H1140" s="1451">
        <f t="shared" si="142"/>
        <v>0</v>
      </c>
      <c r="I1140" s="1449">
        <v>0</v>
      </c>
      <c r="J1140" s="1449">
        <v>0</v>
      </c>
      <c r="K1140" s="1451"/>
      <c r="L1140" s="1451"/>
      <c r="M1140" s="1451">
        <f t="shared" si="141"/>
        <v>0</v>
      </c>
      <c r="N1140" s="1451">
        <f t="shared" si="143"/>
        <v>0</v>
      </c>
    </row>
    <row r="1141" spans="1:14" ht="29" outlineLevel="1" x14ac:dyDescent="0.25">
      <c r="A1141" s="1457">
        <f t="shared" si="147"/>
        <v>90</v>
      </c>
      <c r="B1141" s="1463" t="str">
        <f t="shared" si="147"/>
        <v>Supply of Plastic Chair and Dinning table at Guest House &amp; new dormitory of GTPS Uran.</v>
      </c>
      <c r="C1141" s="1455">
        <f t="shared" si="147"/>
        <v>0</v>
      </c>
      <c r="D1141" s="1384" t="str">
        <f t="shared" si="147"/>
        <v>-</v>
      </c>
      <c r="E1141" s="1450">
        <f t="shared" si="147"/>
        <v>0</v>
      </c>
      <c r="F1141" s="1451">
        <f t="shared" si="145"/>
        <v>6.1545000000000002E-3</v>
      </c>
      <c r="G1141" s="1451">
        <f t="shared" si="146"/>
        <v>6.1545000000000002E-3</v>
      </c>
      <c r="H1141" s="1451">
        <f t="shared" si="142"/>
        <v>0</v>
      </c>
      <c r="I1141" s="1449">
        <v>0</v>
      </c>
      <c r="J1141" s="1449">
        <v>0</v>
      </c>
      <c r="K1141" s="1451"/>
      <c r="L1141" s="1451"/>
      <c r="M1141" s="1451">
        <f t="shared" si="141"/>
        <v>0</v>
      </c>
      <c r="N1141" s="1451">
        <f t="shared" si="143"/>
        <v>0</v>
      </c>
    </row>
    <row r="1142" spans="1:14" ht="15.5" outlineLevel="1" x14ac:dyDescent="0.25">
      <c r="A1142" s="1457">
        <f t="shared" si="147"/>
        <v>91</v>
      </c>
      <c r="B1142" s="1463" t="str">
        <f t="shared" si="147"/>
        <v>Procurement of Desktop PC’s and Laptop at GTPS Uran</v>
      </c>
      <c r="C1142" s="1455">
        <f t="shared" si="147"/>
        <v>0</v>
      </c>
      <c r="D1142" s="1384" t="str">
        <f t="shared" si="147"/>
        <v>-</v>
      </c>
      <c r="E1142" s="1450">
        <f t="shared" si="147"/>
        <v>0</v>
      </c>
      <c r="F1142" s="1451">
        <f t="shared" si="145"/>
        <v>8.7999990000000011E-3</v>
      </c>
      <c r="G1142" s="1451">
        <f t="shared" si="146"/>
        <v>8.7999990000000011E-3</v>
      </c>
      <c r="H1142" s="1451">
        <f t="shared" si="142"/>
        <v>0</v>
      </c>
      <c r="I1142" s="1449">
        <v>0</v>
      </c>
      <c r="J1142" s="1449">
        <v>0</v>
      </c>
      <c r="K1142" s="1451"/>
      <c r="L1142" s="1451"/>
      <c r="M1142" s="1451">
        <f t="shared" si="141"/>
        <v>0</v>
      </c>
      <c r="N1142" s="1451">
        <f t="shared" si="143"/>
        <v>0</v>
      </c>
    </row>
    <row r="1143" spans="1:14" ht="15.5" outlineLevel="1" x14ac:dyDescent="0.25">
      <c r="A1143" s="1457">
        <f t="shared" si="147"/>
        <v>92</v>
      </c>
      <c r="B1143" s="1463" t="str">
        <f t="shared" si="147"/>
        <v>COLOR LASER JET PRINTERADMIN BUILDING</v>
      </c>
      <c r="C1143" s="1455">
        <f t="shared" si="147"/>
        <v>0</v>
      </c>
      <c r="D1143" s="1384" t="str">
        <f t="shared" si="147"/>
        <v>-</v>
      </c>
      <c r="E1143" s="1450">
        <f t="shared" si="147"/>
        <v>0</v>
      </c>
      <c r="F1143" s="1451">
        <f t="shared" si="145"/>
        <v>6.3790000000000001E-3</v>
      </c>
      <c r="G1143" s="1451">
        <f t="shared" si="146"/>
        <v>6.3790000000000001E-3</v>
      </c>
      <c r="H1143" s="1451">
        <f t="shared" si="142"/>
        <v>0</v>
      </c>
      <c r="I1143" s="1449">
        <v>0</v>
      </c>
      <c r="J1143" s="1449">
        <v>0</v>
      </c>
      <c r="K1143" s="1451"/>
      <c r="L1143" s="1451"/>
      <c r="M1143" s="1451">
        <f t="shared" si="141"/>
        <v>0</v>
      </c>
      <c r="N1143" s="1451">
        <f t="shared" si="143"/>
        <v>0</v>
      </c>
    </row>
    <row r="1144" spans="1:14" ht="15.5" outlineLevel="1" x14ac:dyDescent="0.25">
      <c r="A1144" s="1457">
        <f t="shared" si="147"/>
        <v>93</v>
      </c>
      <c r="B1144" s="1463" t="str">
        <f t="shared" si="147"/>
        <v>DEEP FREEZER CAP 205 LITERSGuest House</v>
      </c>
      <c r="C1144" s="1455">
        <f t="shared" si="147"/>
        <v>0</v>
      </c>
      <c r="D1144" s="1384" t="str">
        <f t="shared" si="147"/>
        <v>-</v>
      </c>
      <c r="E1144" s="1450">
        <f t="shared" si="147"/>
        <v>0</v>
      </c>
      <c r="F1144" s="1451">
        <f t="shared" si="145"/>
        <v>4.248E-3</v>
      </c>
      <c r="G1144" s="1451">
        <f t="shared" si="146"/>
        <v>4.248E-3</v>
      </c>
      <c r="H1144" s="1451">
        <f t="shared" si="142"/>
        <v>0</v>
      </c>
      <c r="I1144" s="1449">
        <v>0</v>
      </c>
      <c r="J1144" s="1449">
        <v>0</v>
      </c>
      <c r="K1144" s="1451"/>
      <c r="L1144" s="1451"/>
      <c r="M1144" s="1451">
        <f t="shared" si="141"/>
        <v>0</v>
      </c>
      <c r="N1144" s="1451">
        <f t="shared" si="143"/>
        <v>0</v>
      </c>
    </row>
    <row r="1145" spans="1:14" ht="15.5" outlineLevel="1" x14ac:dyDescent="0.25">
      <c r="A1145" s="1457">
        <f t="shared" si="147"/>
        <v>94</v>
      </c>
      <c r="B1145" s="1463" t="str">
        <f t="shared" si="147"/>
        <v>CCTV, DVR , CCTV CableGuest HO&amp;Club HO</v>
      </c>
      <c r="C1145" s="1455">
        <f t="shared" si="147"/>
        <v>0</v>
      </c>
      <c r="D1145" s="1384" t="str">
        <f t="shared" si="147"/>
        <v>-</v>
      </c>
      <c r="E1145" s="1450">
        <f t="shared" si="147"/>
        <v>0</v>
      </c>
      <c r="F1145" s="1451">
        <f t="shared" si="145"/>
        <v>1.1741E-2</v>
      </c>
      <c r="G1145" s="1451">
        <f t="shared" si="146"/>
        <v>1.1741E-2</v>
      </c>
      <c r="H1145" s="1451">
        <f t="shared" si="142"/>
        <v>0</v>
      </c>
      <c r="I1145" s="1449">
        <v>0</v>
      </c>
      <c r="J1145" s="1449">
        <v>0</v>
      </c>
      <c r="K1145" s="1451"/>
      <c r="L1145" s="1451"/>
      <c r="M1145" s="1451">
        <f t="shared" si="141"/>
        <v>0</v>
      </c>
      <c r="N1145" s="1451">
        <f t="shared" si="143"/>
        <v>0</v>
      </c>
    </row>
    <row r="1146" spans="1:14" ht="43.5" outlineLevel="1" x14ac:dyDescent="0.25">
      <c r="A1146" s="1457">
        <f t="shared" si="147"/>
        <v>95</v>
      </c>
      <c r="B1146" s="1463" t="str">
        <f t="shared" si="147"/>
        <v>Supply installation, commissioning and testing of 220 V, 800 Ah Ni-Cadmium/ 220 V, 965 Ah Plante Type battery sets for Stage III WHRP 120 MW A0 &amp; B0 Units at Gas Turbine Power Station, Uran.</v>
      </c>
      <c r="C1146" s="1455">
        <f t="shared" si="147"/>
        <v>0</v>
      </c>
      <c r="D1146" s="1384" t="str">
        <f t="shared" si="147"/>
        <v>-</v>
      </c>
      <c r="E1146" s="1450">
        <f t="shared" si="147"/>
        <v>0</v>
      </c>
      <c r="F1146" s="1451">
        <f t="shared" si="145"/>
        <v>0</v>
      </c>
      <c r="G1146" s="1451">
        <f t="shared" si="146"/>
        <v>0</v>
      </c>
      <c r="H1146" s="1451">
        <f t="shared" si="142"/>
        <v>0</v>
      </c>
      <c r="I1146" s="1449">
        <v>3.628028</v>
      </c>
      <c r="J1146" s="1449">
        <v>3.628028</v>
      </c>
      <c r="K1146" s="1451"/>
      <c r="L1146" s="1451"/>
      <c r="M1146" s="1451">
        <f t="shared" si="141"/>
        <v>3.628028</v>
      </c>
      <c r="N1146" s="1451">
        <f t="shared" si="143"/>
        <v>0</v>
      </c>
    </row>
    <row r="1147" spans="1:14" ht="29" outlineLevel="1" x14ac:dyDescent="0.25">
      <c r="A1147" s="1457">
        <f t="shared" si="147"/>
        <v>96</v>
      </c>
      <c r="B1147" s="1463" t="str">
        <f t="shared" si="147"/>
        <v>Supply, installation and commissioning of Actuators for HP bypass, LP bypass and HP bypass injection spray control valve at GTPS, Uran.</v>
      </c>
      <c r="C1147" s="1455">
        <f t="shared" si="147"/>
        <v>0</v>
      </c>
      <c r="D1147" s="1384" t="str">
        <f t="shared" si="147"/>
        <v>-</v>
      </c>
      <c r="E1147" s="1450">
        <f t="shared" si="147"/>
        <v>0</v>
      </c>
      <c r="F1147" s="1451">
        <f t="shared" si="145"/>
        <v>0</v>
      </c>
      <c r="G1147" s="1451">
        <f t="shared" si="146"/>
        <v>0</v>
      </c>
      <c r="H1147" s="1451">
        <f t="shared" si="142"/>
        <v>0</v>
      </c>
      <c r="I1147" s="1449">
        <v>3.6969400000000001</v>
      </c>
      <c r="J1147" s="1449">
        <v>3.6969400000000001</v>
      </c>
      <c r="K1147" s="1451"/>
      <c r="L1147" s="1451"/>
      <c r="M1147" s="1451">
        <f t="shared" si="141"/>
        <v>3.6969400000000001</v>
      </c>
      <c r="N1147" s="1451">
        <f t="shared" si="143"/>
        <v>0</v>
      </c>
    </row>
    <row r="1148" spans="1:14" ht="43.5" outlineLevel="1" x14ac:dyDescent="0.25">
      <c r="A1148" s="1457">
        <f t="shared" si="147"/>
        <v>97</v>
      </c>
      <c r="B1148" s="1463" t="str">
        <f t="shared" si="147"/>
        <v>Procurement of rotating blades of 29th, 30th and 31st stage (along with installation materials) for 120MW KWU Steam Turbine B-0 at GTPS, Uran</v>
      </c>
      <c r="C1148" s="1455">
        <f t="shared" si="147"/>
        <v>0</v>
      </c>
      <c r="D1148" s="1384" t="str">
        <f t="shared" si="147"/>
        <v>-</v>
      </c>
      <c r="E1148" s="1450">
        <f t="shared" si="147"/>
        <v>0</v>
      </c>
      <c r="F1148" s="1451">
        <f t="shared" si="145"/>
        <v>0</v>
      </c>
      <c r="G1148" s="1451">
        <f t="shared" si="146"/>
        <v>0</v>
      </c>
      <c r="H1148" s="1451">
        <f t="shared" si="142"/>
        <v>0</v>
      </c>
      <c r="I1148" s="1449">
        <v>4.1154506</v>
      </c>
      <c r="J1148" s="1449">
        <v>4.1154506</v>
      </c>
      <c r="K1148" s="1451"/>
      <c r="L1148" s="1451"/>
      <c r="M1148" s="1451">
        <f t="shared" si="141"/>
        <v>4.1154506</v>
      </c>
      <c r="N1148" s="1451">
        <f t="shared" si="143"/>
        <v>0</v>
      </c>
    </row>
    <row r="1149" spans="1:14" ht="15.5" x14ac:dyDescent="0.25">
      <c r="A1149" s="1370"/>
      <c r="B1149" s="1387" t="str">
        <f>B863</f>
        <v>Total</v>
      </c>
      <c r="C1149" s="1369"/>
      <c r="D1149" s="1373"/>
      <c r="E1149" s="1464"/>
      <c r="F1149" s="1464">
        <f>SUM(F868:F1148)</f>
        <v>123.10515431605998</v>
      </c>
      <c r="G1149" s="1464">
        <f t="shared" ref="G1149:N1149" si="148">SUM(G868:G1148)</f>
        <v>179.55061181606007</v>
      </c>
      <c r="H1149" s="1464">
        <f t="shared" si="148"/>
        <v>-56.445457500000003</v>
      </c>
      <c r="I1149" s="1464">
        <f t="shared" si="148"/>
        <v>259.75064601079998</v>
      </c>
      <c r="J1149" s="1464">
        <f t="shared" si="148"/>
        <v>259.75064601079998</v>
      </c>
      <c r="K1149" s="1464">
        <f t="shared" si="148"/>
        <v>0</v>
      </c>
      <c r="L1149" s="1464">
        <f t="shared" si="148"/>
        <v>0</v>
      </c>
      <c r="M1149" s="1464">
        <f t="shared" si="148"/>
        <v>259.75064601079998</v>
      </c>
      <c r="N1149" s="1464">
        <f t="shared" si="148"/>
        <v>-56.445457500000003</v>
      </c>
    </row>
    <row r="1150" spans="1:14" x14ac:dyDescent="0.25">
      <c r="A1150" s="158"/>
      <c r="B1150" s="1388"/>
      <c r="C1150" s="1434"/>
      <c r="D1150" s="1386"/>
      <c r="E1150" s="308"/>
      <c r="F1150" s="308"/>
      <c r="G1150" s="308"/>
      <c r="H1150" s="308"/>
      <c r="I1150" s="308"/>
      <c r="J1150" s="308"/>
      <c r="K1150" s="308"/>
      <c r="L1150" s="308"/>
      <c r="M1150" s="308"/>
      <c r="N1150" s="308"/>
    </row>
    <row r="1151" spans="1:14" ht="14.5" x14ac:dyDescent="0.25">
      <c r="A1151" s="1377"/>
      <c r="B1151" s="1378" t="s">
        <v>960</v>
      </c>
      <c r="C1151" s="1379"/>
      <c r="D1151" s="1380"/>
      <c r="E1151" s="1444"/>
      <c r="F1151" s="1444"/>
      <c r="G1151" s="1444"/>
      <c r="H1151" s="1444"/>
      <c r="I1151" s="1444"/>
      <c r="J1151" s="1444"/>
      <c r="K1151" s="1444"/>
      <c r="L1151" s="1444"/>
      <c r="M1151" s="1444"/>
      <c r="N1151" s="1444"/>
    </row>
    <row r="1152" spans="1:14" ht="15.5" outlineLevel="1" x14ac:dyDescent="0.25">
      <c r="A1152" s="1318"/>
      <c r="B1152" s="1319" t="str">
        <f t="shared" ref="B1152:B1153" si="149">B866</f>
        <v>a) DPR Schemes</v>
      </c>
      <c r="C1152" s="1379"/>
      <c r="D1152" s="1380"/>
      <c r="E1152" s="1444"/>
      <c r="F1152" s="1444"/>
      <c r="G1152" s="1444"/>
      <c r="H1152" s="1444"/>
      <c r="I1152" s="1444"/>
      <c r="J1152" s="1444"/>
      <c r="K1152" s="1444"/>
      <c r="L1152" s="1444"/>
      <c r="M1152" s="1444"/>
      <c r="N1152" s="1444"/>
    </row>
    <row r="1153" spans="1:16" ht="15.5" outlineLevel="1" x14ac:dyDescent="0.25">
      <c r="A1153" s="1318"/>
      <c r="B1153" s="1326" t="str">
        <f t="shared" si="149"/>
        <v>(i) Submitted to MERC</v>
      </c>
      <c r="C1153" s="1381"/>
      <c r="D1153" s="1382"/>
      <c r="E1153" s="1444"/>
      <c r="F1153" s="1444"/>
      <c r="G1153" s="1444"/>
      <c r="H1153" s="1444"/>
      <c r="I1153" s="1444"/>
      <c r="J1153" s="1444"/>
      <c r="K1153" s="1444"/>
      <c r="L1153" s="1444"/>
      <c r="M1153" s="1444"/>
      <c r="N1153" s="1444"/>
    </row>
    <row r="1154" spans="1:16" ht="31" outlineLevel="1" x14ac:dyDescent="0.25">
      <c r="A1154" s="1445">
        <f t="shared" ref="A1154:E1169" si="150">A868</f>
        <v>1</v>
      </c>
      <c r="B1154" s="1446" t="str">
        <f t="shared" si="150"/>
        <v>Up gradation of Gas Turbine Automation system, SFC and Excitation system</v>
      </c>
      <c r="C1154" s="1447" t="str">
        <f t="shared" si="150"/>
        <v>MERC/CAPEX/20122013/02285</v>
      </c>
      <c r="D1154" s="1448">
        <f t="shared" si="150"/>
        <v>41283</v>
      </c>
      <c r="E1154" s="1449">
        <f t="shared" si="150"/>
        <v>23.310000000000002</v>
      </c>
      <c r="F1154" s="1449">
        <f t="shared" ref="F1154:F1217" si="151">F868+I868</f>
        <v>0</v>
      </c>
      <c r="G1154" s="1449">
        <f t="shared" ref="G1154:G1217" si="152">G868+M868</f>
        <v>0</v>
      </c>
      <c r="H1154" s="1449">
        <f>F1154-G1154</f>
        <v>0</v>
      </c>
      <c r="I1154" s="1449">
        <v>0</v>
      </c>
      <c r="J1154" s="1449">
        <v>0</v>
      </c>
      <c r="K1154" s="1449"/>
      <c r="L1154" s="1449"/>
      <c r="M1154" s="1449">
        <f>SUM(J1154:L1154)</f>
        <v>0</v>
      </c>
      <c r="N1154" s="1449">
        <f>H1154+I1154-M1154</f>
        <v>0</v>
      </c>
      <c r="O1154" s="1452">
        <f t="shared" ref="O1154:O1182" si="153">MAX(0,IF(M1154=0,0,IF(G1154+M1154&lt;E1154,M1154,E1154-G1154)))</f>
        <v>0</v>
      </c>
      <c r="P1154" s="1383">
        <f t="shared" ref="P1154:P1182" si="154">M1154-O1154</f>
        <v>0</v>
      </c>
    </row>
    <row r="1155" spans="1:16" ht="31" outlineLevel="1" x14ac:dyDescent="0.35">
      <c r="A1155" s="1453">
        <f t="shared" si="150"/>
        <v>1.1000000000000001</v>
      </c>
      <c r="B1155" s="1454" t="str">
        <f t="shared" si="150"/>
        <v>Up-gradation of GT Automation System (Automation System PPA T3000) for Unit - 8 Stage-II</v>
      </c>
      <c r="C1155" s="1455" t="str">
        <f t="shared" si="150"/>
        <v>MERC/CAPEX/20122013/02285</v>
      </c>
      <c r="D1155" s="1384">
        <f t="shared" si="150"/>
        <v>41283</v>
      </c>
      <c r="E1155" s="1450">
        <f t="shared" si="150"/>
        <v>12.4</v>
      </c>
      <c r="F1155" s="1451">
        <f t="shared" si="151"/>
        <v>11.25</v>
      </c>
      <c r="G1155" s="1451">
        <f t="shared" si="152"/>
        <v>11.25</v>
      </c>
      <c r="H1155" s="1451">
        <f t="shared" ref="H1155:H1338" si="155">F1155-G1155</f>
        <v>0</v>
      </c>
      <c r="I1155" s="1449">
        <v>0</v>
      </c>
      <c r="J1155" s="1449">
        <v>0</v>
      </c>
      <c r="K1155" s="1451"/>
      <c r="L1155" s="1451"/>
      <c r="M1155" s="1451">
        <f t="shared" ref="M1155:M1182" si="156">SUM(J1155:L1155)</f>
        <v>0</v>
      </c>
      <c r="N1155" s="1451">
        <f t="shared" ref="N1155:N1338" si="157">H1155+I1155-M1155</f>
        <v>0</v>
      </c>
      <c r="O1155" s="1452">
        <f t="shared" si="153"/>
        <v>0</v>
      </c>
      <c r="P1155" s="1383">
        <f t="shared" si="154"/>
        <v>0</v>
      </c>
    </row>
    <row r="1156" spans="1:16" ht="31" outlineLevel="1" x14ac:dyDescent="0.35">
      <c r="A1156" s="1453">
        <f t="shared" si="150"/>
        <v>1.2</v>
      </c>
      <c r="B1156" s="1454" t="str">
        <f t="shared" si="150"/>
        <v>Up-Gradation of Starting Frequency Converter &amp; Static Excitation Equipment for GT-7 &amp; GT-8 of Stage-II</v>
      </c>
      <c r="C1156" s="1455" t="str">
        <f t="shared" si="150"/>
        <v>MERC/CAPEX/20122013/02285</v>
      </c>
      <c r="D1156" s="1384">
        <f t="shared" si="150"/>
        <v>41283</v>
      </c>
      <c r="E1156" s="1450">
        <f t="shared" si="150"/>
        <v>10.91</v>
      </c>
      <c r="F1156" s="1451">
        <f t="shared" si="151"/>
        <v>9.8699999999999992</v>
      </c>
      <c r="G1156" s="1451">
        <f t="shared" si="152"/>
        <v>9.8699999999999992</v>
      </c>
      <c r="H1156" s="1451">
        <f t="shared" si="155"/>
        <v>0</v>
      </c>
      <c r="I1156" s="1449">
        <v>0</v>
      </c>
      <c r="J1156" s="1449">
        <v>0</v>
      </c>
      <c r="K1156" s="1451"/>
      <c r="L1156" s="1451"/>
      <c r="M1156" s="1451">
        <f t="shared" si="156"/>
        <v>0</v>
      </c>
      <c r="N1156" s="1451">
        <f t="shared" si="157"/>
        <v>0</v>
      </c>
      <c r="O1156" s="1452">
        <f t="shared" si="153"/>
        <v>0</v>
      </c>
      <c r="P1156" s="1383">
        <f t="shared" si="154"/>
        <v>0</v>
      </c>
    </row>
    <row r="1157" spans="1:16" ht="31" outlineLevel="1" x14ac:dyDescent="0.25">
      <c r="A1157" s="1445">
        <f t="shared" si="150"/>
        <v>2</v>
      </c>
      <c r="B1157" s="1446" t="str">
        <f t="shared" si="150"/>
        <v>Procurement of Turbine 1st &amp; 2nd stage blades for Gas Turbine U#6</v>
      </c>
      <c r="C1157" s="1447" t="str">
        <f t="shared" si="150"/>
        <v>MERC/TECH 1/CAPEX/20142015/00087</v>
      </c>
      <c r="D1157" s="1448">
        <f t="shared" si="150"/>
        <v>41739</v>
      </c>
      <c r="E1157" s="1449">
        <f t="shared" si="150"/>
        <v>17.21</v>
      </c>
      <c r="F1157" s="1449">
        <f t="shared" si="151"/>
        <v>0</v>
      </c>
      <c r="G1157" s="1449">
        <f t="shared" si="152"/>
        <v>0</v>
      </c>
      <c r="H1157" s="1449">
        <f t="shared" si="155"/>
        <v>0</v>
      </c>
      <c r="I1157" s="1449">
        <v>0</v>
      </c>
      <c r="J1157" s="1449">
        <v>0</v>
      </c>
      <c r="K1157" s="1449"/>
      <c r="L1157" s="1449"/>
      <c r="M1157" s="1449">
        <f t="shared" si="156"/>
        <v>0</v>
      </c>
      <c r="N1157" s="1449">
        <f t="shared" si="157"/>
        <v>0</v>
      </c>
      <c r="O1157" s="1452">
        <f t="shared" si="153"/>
        <v>0</v>
      </c>
      <c r="P1157" s="1383">
        <f t="shared" si="154"/>
        <v>0</v>
      </c>
    </row>
    <row r="1158" spans="1:16" ht="31" outlineLevel="1" x14ac:dyDescent="0.35">
      <c r="A1158" s="1453">
        <f t="shared" si="150"/>
        <v>2.1</v>
      </c>
      <c r="B1158" s="1454" t="str">
        <f t="shared" si="150"/>
        <v>Procurement of Turbine 1st &amp; 2nd stage blades for Gas Turbine U#6</v>
      </c>
      <c r="C1158" s="1455" t="str">
        <f t="shared" si="150"/>
        <v>MERC/TECH 1/CAPEX/20142015/00087</v>
      </c>
      <c r="D1158" s="1384">
        <f t="shared" si="150"/>
        <v>41739</v>
      </c>
      <c r="E1158" s="1450">
        <f t="shared" si="150"/>
        <v>17.21</v>
      </c>
      <c r="F1158" s="1451">
        <f t="shared" si="151"/>
        <v>17.552469592000001</v>
      </c>
      <c r="G1158" s="1451">
        <f t="shared" si="152"/>
        <v>17.552469592000001</v>
      </c>
      <c r="H1158" s="1451">
        <f t="shared" si="155"/>
        <v>0</v>
      </c>
      <c r="I1158" s="1449">
        <v>0</v>
      </c>
      <c r="J1158" s="1449">
        <v>0</v>
      </c>
      <c r="K1158" s="1451"/>
      <c r="L1158" s="1451"/>
      <c r="M1158" s="1451">
        <f t="shared" si="156"/>
        <v>0</v>
      </c>
      <c r="N1158" s="1451">
        <f t="shared" si="157"/>
        <v>0</v>
      </c>
      <c r="O1158" s="1452">
        <f t="shared" si="153"/>
        <v>0</v>
      </c>
      <c r="P1158" s="1383">
        <f t="shared" si="154"/>
        <v>0</v>
      </c>
    </row>
    <row r="1159" spans="1:16" ht="15.5" outlineLevel="1" x14ac:dyDescent="0.25">
      <c r="A1159" s="1447">
        <f t="shared" si="150"/>
        <v>3</v>
      </c>
      <c r="B1159" s="1456" t="str">
        <f t="shared" si="150"/>
        <v>A0/B0 WHRP Unit Automation at GTPS Uran</v>
      </c>
      <c r="C1159" s="1447" t="str">
        <f t="shared" si="150"/>
        <v>MERC/CAPEX/20172018/4321</v>
      </c>
      <c r="D1159" s="1448">
        <f t="shared" si="150"/>
        <v>43019</v>
      </c>
      <c r="E1159" s="1449">
        <f t="shared" si="150"/>
        <v>24.6</v>
      </c>
      <c r="F1159" s="1449">
        <f t="shared" si="151"/>
        <v>0</v>
      </c>
      <c r="G1159" s="1449">
        <f t="shared" si="152"/>
        <v>0</v>
      </c>
      <c r="H1159" s="1449">
        <f t="shared" si="155"/>
        <v>0</v>
      </c>
      <c r="I1159" s="1449">
        <v>0</v>
      </c>
      <c r="J1159" s="1449">
        <v>0</v>
      </c>
      <c r="K1159" s="1449"/>
      <c r="L1159" s="1449"/>
      <c r="M1159" s="1449">
        <f t="shared" si="156"/>
        <v>0</v>
      </c>
      <c r="N1159" s="1449">
        <f t="shared" si="157"/>
        <v>0</v>
      </c>
      <c r="O1159" s="1452">
        <f t="shared" si="153"/>
        <v>0</v>
      </c>
      <c r="P1159" s="1383">
        <f t="shared" si="154"/>
        <v>0</v>
      </c>
    </row>
    <row r="1160" spans="1:16" ht="62" outlineLevel="1" x14ac:dyDescent="0.25">
      <c r="A1160" s="1457">
        <f t="shared" si="150"/>
        <v>3.1</v>
      </c>
      <c r="B1160" s="1458" t="str">
        <f t="shared" si="150"/>
        <v>Supply of Siemens automation system and operation, monitoring and information system (SPPA-T3000 DCS) along with all necessary accessories for up-gradation and 10% mandatory spares.</v>
      </c>
      <c r="C1160" s="1455" t="str">
        <f t="shared" si="150"/>
        <v>MERC/CAPEX/20172018/4321</v>
      </c>
      <c r="D1160" s="1384">
        <f t="shared" si="150"/>
        <v>43019</v>
      </c>
      <c r="E1160" s="1450">
        <f t="shared" si="150"/>
        <v>20.39</v>
      </c>
      <c r="F1160" s="1451">
        <f t="shared" si="151"/>
        <v>17.043667899999999</v>
      </c>
      <c r="G1160" s="1451">
        <f t="shared" si="152"/>
        <v>8.5236678999999995</v>
      </c>
      <c r="H1160" s="1451">
        <f t="shared" si="155"/>
        <v>8.52</v>
      </c>
      <c r="I1160" s="1449">
        <v>0</v>
      </c>
      <c r="J1160" s="1449">
        <v>0</v>
      </c>
      <c r="K1160" s="1451"/>
      <c r="L1160" s="1451"/>
      <c r="M1160" s="1451">
        <f t="shared" si="156"/>
        <v>0</v>
      </c>
      <c r="N1160" s="1451">
        <f t="shared" si="157"/>
        <v>8.52</v>
      </c>
      <c r="O1160" s="1452">
        <f t="shared" si="153"/>
        <v>0</v>
      </c>
      <c r="P1160" s="1383">
        <f t="shared" si="154"/>
        <v>0</v>
      </c>
    </row>
    <row r="1161" spans="1:16" ht="31" outlineLevel="1" x14ac:dyDescent="0.25">
      <c r="A1161" s="1457">
        <f t="shared" si="150"/>
        <v>3.2</v>
      </c>
      <c r="B1161" s="1458" t="str">
        <f t="shared" si="150"/>
        <v xml:space="preserve">Service price for design, engineering, testing, erection, supervision, commissioning and training.   </v>
      </c>
      <c r="C1161" s="1455" t="str">
        <f t="shared" si="150"/>
        <v>MERC/CAPEX/20172018/4321</v>
      </c>
      <c r="D1161" s="1384">
        <f t="shared" si="150"/>
        <v>43019</v>
      </c>
      <c r="E1161" s="1450">
        <f t="shared" si="150"/>
        <v>3.57</v>
      </c>
      <c r="F1161" s="1451">
        <f t="shared" si="151"/>
        <v>0.75469280000000005</v>
      </c>
      <c r="G1161" s="1451">
        <f t="shared" si="152"/>
        <v>0.75469280000000005</v>
      </c>
      <c r="H1161" s="1451">
        <f t="shared" si="155"/>
        <v>0</v>
      </c>
      <c r="I1161" s="1449">
        <v>0</v>
      </c>
      <c r="J1161" s="1449">
        <v>0</v>
      </c>
      <c r="K1161" s="1451"/>
      <c r="L1161" s="1451"/>
      <c r="M1161" s="1451">
        <f t="shared" si="156"/>
        <v>0</v>
      </c>
      <c r="N1161" s="1451">
        <f t="shared" si="157"/>
        <v>0</v>
      </c>
      <c r="O1161" s="1452">
        <f t="shared" si="153"/>
        <v>0</v>
      </c>
      <c r="P1161" s="1383">
        <f t="shared" si="154"/>
        <v>0</v>
      </c>
    </row>
    <row r="1162" spans="1:16" ht="15.5" outlineLevel="1" x14ac:dyDescent="0.25">
      <c r="A1162" s="1457">
        <f t="shared" si="150"/>
        <v>0</v>
      </c>
      <c r="B1162" s="1458" t="str">
        <f t="shared" si="150"/>
        <v>IDC</v>
      </c>
      <c r="C1162" s="1455" t="str">
        <f t="shared" si="150"/>
        <v>MERC/CAPEX/20172018/4321</v>
      </c>
      <c r="D1162" s="1384">
        <f t="shared" si="150"/>
        <v>43019</v>
      </c>
      <c r="E1162" s="1450">
        <f t="shared" si="150"/>
        <v>0.64</v>
      </c>
      <c r="F1162" s="1451">
        <f t="shared" si="151"/>
        <v>1.1986755680000001</v>
      </c>
      <c r="G1162" s="1451">
        <f t="shared" si="152"/>
        <v>1.1986755680000001</v>
      </c>
      <c r="H1162" s="1451">
        <f t="shared" si="155"/>
        <v>0</v>
      </c>
      <c r="I1162" s="1449">
        <v>0</v>
      </c>
      <c r="J1162" s="1449">
        <v>0</v>
      </c>
      <c r="K1162" s="1451"/>
      <c r="L1162" s="1451"/>
      <c r="M1162" s="1451">
        <f t="shared" si="156"/>
        <v>0</v>
      </c>
      <c r="N1162" s="1451">
        <f t="shared" si="157"/>
        <v>0</v>
      </c>
      <c r="O1162" s="1452">
        <f t="shared" si="153"/>
        <v>0</v>
      </c>
      <c r="P1162" s="1383">
        <f t="shared" si="154"/>
        <v>0</v>
      </c>
    </row>
    <row r="1163" spans="1:16" ht="31" outlineLevel="1" x14ac:dyDescent="0.25">
      <c r="A1163" s="1447">
        <f t="shared" si="150"/>
        <v>4</v>
      </c>
      <c r="B1163" s="1456" t="str">
        <f t="shared" si="150"/>
        <v>Renovation of Gas Turbine Air Intake System (Filter house for two units) at GTPS Uran</v>
      </c>
      <c r="C1163" s="1447" t="str">
        <f t="shared" si="150"/>
        <v>MERC/CAPEX/20172018/4645</v>
      </c>
      <c r="D1163" s="1448">
        <f t="shared" si="150"/>
        <v>43049</v>
      </c>
      <c r="E1163" s="1449">
        <f t="shared" si="150"/>
        <v>17</v>
      </c>
      <c r="F1163" s="1449">
        <f t="shared" si="151"/>
        <v>0</v>
      </c>
      <c r="G1163" s="1449">
        <f t="shared" si="152"/>
        <v>0</v>
      </c>
      <c r="H1163" s="1449">
        <f t="shared" si="155"/>
        <v>0</v>
      </c>
      <c r="I1163" s="1449">
        <v>20.059999999999999</v>
      </c>
      <c r="J1163" s="1449">
        <v>20.059999999999999</v>
      </c>
      <c r="K1163" s="1449"/>
      <c r="L1163" s="1449"/>
      <c r="M1163" s="1449">
        <f t="shared" si="156"/>
        <v>20.059999999999999</v>
      </c>
      <c r="N1163" s="1449">
        <f t="shared" si="157"/>
        <v>0</v>
      </c>
      <c r="O1163" s="1452">
        <f t="shared" si="153"/>
        <v>17</v>
      </c>
      <c r="P1163" s="1383">
        <f t="shared" si="154"/>
        <v>3.0599999999999987</v>
      </c>
    </row>
    <row r="1164" spans="1:16" ht="15.5" outlineLevel="1" x14ac:dyDescent="0.25">
      <c r="A1164" s="1457">
        <f t="shared" si="150"/>
        <v>4.0999999999999996</v>
      </c>
      <c r="B1164" s="1458" t="str">
        <f t="shared" si="150"/>
        <v>SUPPLY &amp; Work COST for 2 GT Units.</v>
      </c>
      <c r="C1164" s="1455" t="str">
        <f t="shared" si="150"/>
        <v>MERC/CAPEX/20172018/4645</v>
      </c>
      <c r="D1164" s="1384">
        <f t="shared" si="150"/>
        <v>43049</v>
      </c>
      <c r="E1164" s="1450">
        <f t="shared" si="150"/>
        <v>17</v>
      </c>
      <c r="F1164" s="1451">
        <f t="shared" si="151"/>
        <v>0</v>
      </c>
      <c r="G1164" s="1451">
        <f t="shared" si="152"/>
        <v>0</v>
      </c>
      <c r="H1164" s="1451">
        <f t="shared" si="155"/>
        <v>0</v>
      </c>
      <c r="I1164" s="1449">
        <v>0</v>
      </c>
      <c r="J1164" s="1449">
        <v>0</v>
      </c>
      <c r="K1164" s="1451"/>
      <c r="L1164" s="1451"/>
      <c r="M1164" s="1451">
        <f t="shared" si="156"/>
        <v>0</v>
      </c>
      <c r="N1164" s="1451">
        <f t="shared" si="157"/>
        <v>0</v>
      </c>
      <c r="O1164" s="1452">
        <f t="shared" si="153"/>
        <v>0</v>
      </c>
      <c r="P1164" s="1383">
        <f t="shared" si="154"/>
        <v>0</v>
      </c>
    </row>
    <row r="1165" spans="1:16" ht="15.5" outlineLevel="1" x14ac:dyDescent="0.35">
      <c r="A1165" s="1457">
        <f t="shared" si="150"/>
        <v>0</v>
      </c>
      <c r="B1165" s="1459">
        <f t="shared" si="150"/>
        <v>0</v>
      </c>
      <c r="C1165" s="1455">
        <f t="shared" si="150"/>
        <v>0</v>
      </c>
      <c r="D1165" s="1384" t="str">
        <f t="shared" si="150"/>
        <v>-</v>
      </c>
      <c r="E1165" s="1450">
        <f t="shared" si="150"/>
        <v>0</v>
      </c>
      <c r="F1165" s="1451">
        <f t="shared" si="151"/>
        <v>0</v>
      </c>
      <c r="G1165" s="1451">
        <f t="shared" si="152"/>
        <v>0</v>
      </c>
      <c r="H1165" s="1451">
        <f t="shared" si="155"/>
        <v>0</v>
      </c>
      <c r="I1165" s="1449">
        <v>0</v>
      </c>
      <c r="J1165" s="1449">
        <v>0</v>
      </c>
      <c r="K1165" s="1451"/>
      <c r="L1165" s="1451"/>
      <c r="M1165" s="1451">
        <f t="shared" si="156"/>
        <v>0</v>
      </c>
      <c r="N1165" s="1451">
        <f t="shared" si="157"/>
        <v>0</v>
      </c>
      <c r="O1165" s="1452">
        <f t="shared" si="153"/>
        <v>0</v>
      </c>
      <c r="P1165" s="1383">
        <f t="shared" si="154"/>
        <v>0</v>
      </c>
    </row>
    <row r="1166" spans="1:16" ht="31" outlineLevel="1" x14ac:dyDescent="0.25">
      <c r="A1166" s="1447">
        <f t="shared" si="150"/>
        <v>5</v>
      </c>
      <c r="B1166" s="1456" t="str">
        <f t="shared" si="150"/>
        <v>Procurement of compressor rotor blades and tie rod with front hollow shaft for GT Unit No. 8 at GTPS Uran</v>
      </c>
      <c r="C1166" s="1447" t="str">
        <f t="shared" si="150"/>
        <v>MERC/CAPEX/20172018/0151</v>
      </c>
      <c r="D1166" s="1448">
        <f t="shared" si="150"/>
        <v>43131</v>
      </c>
      <c r="E1166" s="1449">
        <f t="shared" si="150"/>
        <v>19.196999999999996</v>
      </c>
      <c r="F1166" s="1449">
        <f t="shared" si="151"/>
        <v>0</v>
      </c>
      <c r="G1166" s="1449">
        <f t="shared" si="152"/>
        <v>0</v>
      </c>
      <c r="H1166" s="1449">
        <f t="shared" si="155"/>
        <v>0</v>
      </c>
      <c r="I1166" s="1449">
        <v>0</v>
      </c>
      <c r="J1166" s="1449">
        <v>0</v>
      </c>
      <c r="K1166" s="1449"/>
      <c r="L1166" s="1449"/>
      <c r="M1166" s="1449">
        <f t="shared" si="156"/>
        <v>0</v>
      </c>
      <c r="N1166" s="1449">
        <f t="shared" si="157"/>
        <v>0</v>
      </c>
      <c r="O1166" s="1452">
        <f t="shared" si="153"/>
        <v>0</v>
      </c>
      <c r="P1166" s="1383">
        <f t="shared" si="154"/>
        <v>0</v>
      </c>
    </row>
    <row r="1167" spans="1:16" ht="15.5" outlineLevel="1" x14ac:dyDescent="0.25">
      <c r="A1167" s="1457">
        <f t="shared" si="150"/>
        <v>5.0999999999999996</v>
      </c>
      <c r="B1167" s="1458" t="str">
        <f t="shared" si="150"/>
        <v>Procurement of GT-8 Compressor rotor blades (complete set)</v>
      </c>
      <c r="C1167" s="1455" t="str">
        <f t="shared" si="150"/>
        <v>MERC/CAPEX/20172018/0151</v>
      </c>
      <c r="D1167" s="1384">
        <f t="shared" si="150"/>
        <v>43131</v>
      </c>
      <c r="E1167" s="1450">
        <f t="shared" si="150"/>
        <v>9.0399999999999991</v>
      </c>
      <c r="F1167" s="1451">
        <f t="shared" si="151"/>
        <v>7.6515065</v>
      </c>
      <c r="G1167" s="1451">
        <f t="shared" si="152"/>
        <v>7.6515065</v>
      </c>
      <c r="H1167" s="1451">
        <f t="shared" si="155"/>
        <v>0</v>
      </c>
      <c r="I1167" s="1449">
        <v>0</v>
      </c>
      <c r="J1167" s="1449">
        <v>0</v>
      </c>
      <c r="K1167" s="1451"/>
      <c r="L1167" s="1451"/>
      <c r="M1167" s="1451">
        <f t="shared" si="156"/>
        <v>0</v>
      </c>
      <c r="N1167" s="1451">
        <f t="shared" si="157"/>
        <v>0</v>
      </c>
      <c r="O1167" s="1452">
        <f t="shared" si="153"/>
        <v>0</v>
      </c>
      <c r="P1167" s="1383">
        <f t="shared" si="154"/>
        <v>0</v>
      </c>
    </row>
    <row r="1168" spans="1:16" ht="31" outlineLevel="1" x14ac:dyDescent="0.25">
      <c r="A1168" s="1457">
        <f t="shared" si="150"/>
        <v>5.2</v>
      </c>
      <c r="B1168" s="1458" t="str">
        <f t="shared" si="150"/>
        <v>Procurement of GT-8 Tie rod &amp; front hollow shaft along with installation materials</v>
      </c>
      <c r="C1168" s="1455" t="str">
        <f t="shared" si="150"/>
        <v>MERC/CAPEX/20172018/0151</v>
      </c>
      <c r="D1168" s="1384">
        <f t="shared" si="150"/>
        <v>43131</v>
      </c>
      <c r="E1168" s="1450">
        <f t="shared" si="150"/>
        <v>9.8059999999999992</v>
      </c>
      <c r="F1168" s="1451">
        <f t="shared" si="151"/>
        <v>9.0830830000000002</v>
      </c>
      <c r="G1168" s="1451">
        <f t="shared" si="152"/>
        <v>9.0830830000000002</v>
      </c>
      <c r="H1168" s="1451">
        <f t="shared" si="155"/>
        <v>0</v>
      </c>
      <c r="I1168" s="1449">
        <v>0</v>
      </c>
      <c r="J1168" s="1449">
        <v>0</v>
      </c>
      <c r="K1168" s="1451"/>
      <c r="L1168" s="1451"/>
      <c r="M1168" s="1451">
        <f t="shared" si="156"/>
        <v>0</v>
      </c>
      <c r="N1168" s="1451">
        <f t="shared" si="157"/>
        <v>0</v>
      </c>
      <c r="O1168" s="1452">
        <f t="shared" si="153"/>
        <v>0</v>
      </c>
      <c r="P1168" s="1383">
        <f t="shared" si="154"/>
        <v>0</v>
      </c>
    </row>
    <row r="1169" spans="1:16" ht="15.5" outlineLevel="1" x14ac:dyDescent="0.25">
      <c r="A1169" s="1457">
        <f t="shared" si="150"/>
        <v>0</v>
      </c>
      <c r="B1169" s="1458" t="str">
        <f t="shared" si="150"/>
        <v>IDC</v>
      </c>
      <c r="C1169" s="1455" t="str">
        <f t="shared" si="150"/>
        <v>MERC/CAPEX/20172018/0151</v>
      </c>
      <c r="D1169" s="1384">
        <f t="shared" si="150"/>
        <v>43131</v>
      </c>
      <c r="E1169" s="1450">
        <f t="shared" si="150"/>
        <v>0.35099999999999998</v>
      </c>
      <c r="F1169" s="1451">
        <f t="shared" si="151"/>
        <v>2.1674433</v>
      </c>
      <c r="G1169" s="1451">
        <f t="shared" si="152"/>
        <v>2.1674433</v>
      </c>
      <c r="H1169" s="1451">
        <f t="shared" si="155"/>
        <v>0</v>
      </c>
      <c r="I1169" s="1449">
        <v>0</v>
      </c>
      <c r="J1169" s="1449">
        <v>0</v>
      </c>
      <c r="K1169" s="1451"/>
      <c r="L1169" s="1451"/>
      <c r="M1169" s="1451">
        <f t="shared" si="156"/>
        <v>0</v>
      </c>
      <c r="N1169" s="1451">
        <f t="shared" si="157"/>
        <v>0</v>
      </c>
      <c r="O1169" s="1452">
        <f t="shared" si="153"/>
        <v>0</v>
      </c>
      <c r="P1169" s="1383">
        <f t="shared" si="154"/>
        <v>0</v>
      </c>
    </row>
    <row r="1170" spans="1:16" ht="31" outlineLevel="1" x14ac:dyDescent="0.25">
      <c r="A1170" s="1447">
        <f t="shared" ref="A1170:E1185" si="158">A884</f>
        <v>6</v>
      </c>
      <c r="B1170" s="1456" t="str">
        <f t="shared" si="158"/>
        <v>Upgradation of Automation Systems of GT-7 &amp; Static Excitation Equipment of B0 Unit at GTPS Uran</v>
      </c>
      <c r="C1170" s="1447" t="str">
        <f t="shared" si="158"/>
        <v>MERC/CAPEX/2019-2020/422</v>
      </c>
      <c r="D1170" s="1448">
        <f t="shared" si="158"/>
        <v>43675</v>
      </c>
      <c r="E1170" s="1449">
        <f t="shared" si="158"/>
        <v>22.569999999999997</v>
      </c>
      <c r="F1170" s="1449">
        <f t="shared" si="151"/>
        <v>8.8971999999999998</v>
      </c>
      <c r="G1170" s="1449">
        <f t="shared" si="152"/>
        <v>8.8971999999999998</v>
      </c>
      <c r="H1170" s="1449">
        <f t="shared" si="155"/>
        <v>0</v>
      </c>
      <c r="I1170" s="1449">
        <v>0</v>
      </c>
      <c r="J1170" s="1449">
        <v>0</v>
      </c>
      <c r="K1170" s="1449"/>
      <c r="L1170" s="1449"/>
      <c r="M1170" s="1449">
        <f t="shared" si="156"/>
        <v>0</v>
      </c>
      <c r="N1170" s="1449">
        <f t="shared" si="157"/>
        <v>0</v>
      </c>
      <c r="O1170" s="1452">
        <f t="shared" si="153"/>
        <v>0</v>
      </c>
      <c r="P1170" s="1383">
        <f t="shared" si="154"/>
        <v>0</v>
      </c>
    </row>
    <row r="1171" spans="1:16" ht="15.5" outlineLevel="1" x14ac:dyDescent="0.35">
      <c r="A1171" s="1457">
        <f t="shared" si="158"/>
        <v>6.1</v>
      </c>
      <c r="B1171" s="1459" t="str">
        <f t="shared" si="158"/>
        <v>Up-gradation of GT Automation System for Unit – 7 (Stage – II)</v>
      </c>
      <c r="C1171" s="1455" t="str">
        <f t="shared" si="158"/>
        <v>MERC/CAPEX/2019-2020/422</v>
      </c>
      <c r="D1171" s="1384">
        <f t="shared" si="158"/>
        <v>43675</v>
      </c>
      <c r="E1171" s="1450">
        <f t="shared" si="158"/>
        <v>15.62</v>
      </c>
      <c r="F1171" s="1451">
        <f t="shared" si="151"/>
        <v>0</v>
      </c>
      <c r="G1171" s="1451">
        <f t="shared" si="152"/>
        <v>0</v>
      </c>
      <c r="H1171" s="1451">
        <f t="shared" si="155"/>
        <v>0</v>
      </c>
      <c r="I1171" s="1449">
        <v>0</v>
      </c>
      <c r="J1171" s="1449">
        <v>0</v>
      </c>
      <c r="K1171" s="1451"/>
      <c r="L1171" s="1451"/>
      <c r="M1171" s="1451">
        <f t="shared" si="156"/>
        <v>0</v>
      </c>
      <c r="N1171" s="1451">
        <f t="shared" si="157"/>
        <v>0</v>
      </c>
      <c r="O1171" s="1452">
        <f t="shared" si="153"/>
        <v>0</v>
      </c>
      <c r="P1171" s="1383">
        <f t="shared" si="154"/>
        <v>0</v>
      </c>
    </row>
    <row r="1172" spans="1:16" ht="15.5" outlineLevel="1" x14ac:dyDescent="0.25">
      <c r="A1172" s="1457">
        <f t="shared" si="158"/>
        <v>6.2</v>
      </c>
      <c r="B1172" s="1458" t="str">
        <f t="shared" si="158"/>
        <v>Up-gradation of B0 Static Excitation System for Stage – III</v>
      </c>
      <c r="C1172" s="1455" t="str">
        <f t="shared" si="158"/>
        <v>MERC/CAPEX/2019-2020/422</v>
      </c>
      <c r="D1172" s="1384">
        <f t="shared" si="158"/>
        <v>43675</v>
      </c>
      <c r="E1172" s="1450">
        <f t="shared" si="158"/>
        <v>6.43</v>
      </c>
      <c r="F1172" s="1451">
        <f t="shared" si="151"/>
        <v>2.79591674</v>
      </c>
      <c r="G1172" s="1451">
        <f t="shared" si="152"/>
        <v>2.79591674</v>
      </c>
      <c r="H1172" s="1451">
        <f t="shared" si="155"/>
        <v>0</v>
      </c>
      <c r="I1172" s="1449">
        <v>0</v>
      </c>
      <c r="J1172" s="1449">
        <v>0</v>
      </c>
      <c r="K1172" s="1451"/>
      <c r="L1172" s="1451"/>
      <c r="M1172" s="1451">
        <f t="shared" si="156"/>
        <v>0</v>
      </c>
      <c r="N1172" s="1451">
        <f t="shared" si="157"/>
        <v>0</v>
      </c>
      <c r="O1172" s="1452">
        <f t="shared" si="153"/>
        <v>0</v>
      </c>
      <c r="P1172" s="1383">
        <f t="shared" si="154"/>
        <v>0</v>
      </c>
    </row>
    <row r="1173" spans="1:16" ht="15.5" outlineLevel="1" x14ac:dyDescent="0.35">
      <c r="A1173" s="1457">
        <f t="shared" si="158"/>
        <v>0</v>
      </c>
      <c r="B1173" s="1459" t="str">
        <f t="shared" si="158"/>
        <v>IDC</v>
      </c>
      <c r="C1173" s="1455" t="str">
        <f t="shared" si="158"/>
        <v>MERC/CAPEX/2019-2020/422</v>
      </c>
      <c r="D1173" s="1384">
        <f t="shared" si="158"/>
        <v>43675</v>
      </c>
      <c r="E1173" s="1450">
        <f t="shared" si="158"/>
        <v>0.52</v>
      </c>
      <c r="F1173" s="1451">
        <f t="shared" si="151"/>
        <v>0</v>
      </c>
      <c r="G1173" s="1451">
        <f t="shared" si="152"/>
        <v>0</v>
      </c>
      <c r="H1173" s="1451">
        <f t="shared" si="155"/>
        <v>0</v>
      </c>
      <c r="I1173" s="1449">
        <v>0</v>
      </c>
      <c r="J1173" s="1449">
        <v>0</v>
      </c>
      <c r="K1173" s="1451"/>
      <c r="L1173" s="1451"/>
      <c r="M1173" s="1451">
        <f t="shared" si="156"/>
        <v>0</v>
      </c>
      <c r="N1173" s="1451">
        <f t="shared" si="157"/>
        <v>0</v>
      </c>
      <c r="O1173" s="1452">
        <f t="shared" si="153"/>
        <v>0</v>
      </c>
      <c r="P1173" s="1383">
        <f t="shared" si="154"/>
        <v>0</v>
      </c>
    </row>
    <row r="1174" spans="1:16" ht="31" outlineLevel="1" x14ac:dyDescent="0.25">
      <c r="A1174" s="1447">
        <f t="shared" si="158"/>
        <v>7</v>
      </c>
      <c r="B1174" s="1456" t="str">
        <f t="shared" si="158"/>
        <v>Procurement of MOH Spares &amp; Insurance Spares for Unit-8 at GTPS Uran</v>
      </c>
      <c r="C1174" s="1447" t="str">
        <f t="shared" si="158"/>
        <v>MERC/CAPEX/2019-2020/121</v>
      </c>
      <c r="D1174" s="1448">
        <f t="shared" si="158"/>
        <v>43865</v>
      </c>
      <c r="E1174" s="1449">
        <f t="shared" si="158"/>
        <v>36.138058000000001</v>
      </c>
      <c r="F1174" s="1449">
        <f t="shared" si="151"/>
        <v>1.5551078399999998</v>
      </c>
      <c r="G1174" s="1449">
        <f t="shared" si="152"/>
        <v>1.5551078399999998</v>
      </c>
      <c r="H1174" s="1449">
        <f t="shared" si="155"/>
        <v>0</v>
      </c>
      <c r="I1174" s="1449">
        <v>0</v>
      </c>
      <c r="J1174" s="1449">
        <v>0</v>
      </c>
      <c r="K1174" s="1449"/>
      <c r="L1174" s="1449"/>
      <c r="M1174" s="1449">
        <f t="shared" si="156"/>
        <v>0</v>
      </c>
      <c r="N1174" s="1449">
        <f t="shared" si="157"/>
        <v>0</v>
      </c>
      <c r="O1174" s="1452">
        <f t="shared" si="153"/>
        <v>0</v>
      </c>
      <c r="P1174" s="1383">
        <f t="shared" si="154"/>
        <v>0</v>
      </c>
    </row>
    <row r="1175" spans="1:16" ht="15.5" outlineLevel="1" x14ac:dyDescent="0.35">
      <c r="A1175" s="1457">
        <f t="shared" si="158"/>
        <v>7.1</v>
      </c>
      <c r="B1175" s="1459" t="str">
        <f t="shared" si="158"/>
        <v>GT Unit no.8 Major Over Haul (MOH) Spares</v>
      </c>
      <c r="C1175" s="1455" t="str">
        <f t="shared" si="158"/>
        <v>MERC/CAPEX/2019-2020/121</v>
      </c>
      <c r="D1175" s="1384">
        <f t="shared" si="158"/>
        <v>43865</v>
      </c>
      <c r="E1175" s="1450">
        <f t="shared" si="158"/>
        <v>22.178205999999999</v>
      </c>
      <c r="F1175" s="1451">
        <f t="shared" si="151"/>
        <v>18.973146014000001</v>
      </c>
      <c r="G1175" s="1451">
        <f t="shared" si="152"/>
        <v>18.973146014000001</v>
      </c>
      <c r="H1175" s="1451">
        <f t="shared" si="155"/>
        <v>0</v>
      </c>
      <c r="I1175" s="1449">
        <v>0</v>
      </c>
      <c r="J1175" s="1449">
        <v>0</v>
      </c>
      <c r="K1175" s="1451"/>
      <c r="L1175" s="1451"/>
      <c r="M1175" s="1451">
        <f t="shared" si="156"/>
        <v>0</v>
      </c>
      <c r="N1175" s="1451">
        <f t="shared" si="157"/>
        <v>0</v>
      </c>
      <c r="O1175" s="1452">
        <f t="shared" si="153"/>
        <v>0</v>
      </c>
      <c r="P1175" s="1383">
        <f t="shared" si="154"/>
        <v>0</v>
      </c>
    </row>
    <row r="1176" spans="1:16" ht="15.5" outlineLevel="1" x14ac:dyDescent="0.25">
      <c r="A1176" s="1457">
        <f t="shared" si="158"/>
        <v>7.2</v>
      </c>
      <c r="B1176" s="1458" t="str">
        <f t="shared" si="158"/>
        <v>GT Unit no.8 Insurance Spares</v>
      </c>
      <c r="C1176" s="1455" t="str">
        <f t="shared" si="158"/>
        <v>MERC/CAPEX/2019-2020/121</v>
      </c>
      <c r="D1176" s="1384">
        <f t="shared" si="158"/>
        <v>43865</v>
      </c>
      <c r="E1176" s="1450">
        <f t="shared" si="158"/>
        <v>13.959852</v>
      </c>
      <c r="F1176" s="1451">
        <f t="shared" si="151"/>
        <v>2.8426537339999998</v>
      </c>
      <c r="G1176" s="1451">
        <f t="shared" si="152"/>
        <v>2.8426537339999998</v>
      </c>
      <c r="H1176" s="1451">
        <f t="shared" si="155"/>
        <v>0</v>
      </c>
      <c r="I1176" s="1449">
        <v>0</v>
      </c>
      <c r="J1176" s="1449">
        <v>0</v>
      </c>
      <c r="K1176" s="1451"/>
      <c r="L1176" s="1451"/>
      <c r="M1176" s="1451">
        <f t="shared" si="156"/>
        <v>0</v>
      </c>
      <c r="N1176" s="1451">
        <f t="shared" si="157"/>
        <v>0</v>
      </c>
      <c r="O1176" s="1452">
        <f t="shared" si="153"/>
        <v>0</v>
      </c>
      <c r="P1176" s="1383">
        <f t="shared" si="154"/>
        <v>0</v>
      </c>
    </row>
    <row r="1177" spans="1:16" ht="15.5" outlineLevel="1" x14ac:dyDescent="0.35">
      <c r="A1177" s="1457">
        <f t="shared" si="158"/>
        <v>0</v>
      </c>
      <c r="B1177" s="1459" t="str">
        <f t="shared" si="158"/>
        <v>IDC</v>
      </c>
      <c r="C1177" s="1455" t="str">
        <f t="shared" si="158"/>
        <v>MERC/CAPEX/2019-2020/121</v>
      </c>
      <c r="D1177" s="1384">
        <f t="shared" si="158"/>
        <v>43865</v>
      </c>
      <c r="E1177" s="1450">
        <f t="shared" si="158"/>
        <v>0</v>
      </c>
      <c r="F1177" s="1451">
        <f t="shared" si="151"/>
        <v>0</v>
      </c>
      <c r="G1177" s="1451">
        <f t="shared" si="152"/>
        <v>0</v>
      </c>
      <c r="H1177" s="1451">
        <f t="shared" si="155"/>
        <v>0</v>
      </c>
      <c r="I1177" s="1449">
        <v>0</v>
      </c>
      <c r="J1177" s="1449">
        <v>0</v>
      </c>
      <c r="K1177" s="1451"/>
      <c r="L1177" s="1451"/>
      <c r="M1177" s="1451">
        <f t="shared" si="156"/>
        <v>0</v>
      </c>
      <c r="N1177" s="1451">
        <f t="shared" si="157"/>
        <v>0</v>
      </c>
      <c r="O1177" s="1452">
        <f t="shared" si="153"/>
        <v>0</v>
      </c>
      <c r="P1177" s="1383">
        <f t="shared" si="154"/>
        <v>0</v>
      </c>
    </row>
    <row r="1178" spans="1:16" ht="46.5" outlineLevel="1" x14ac:dyDescent="0.25">
      <c r="A1178" s="1447">
        <f t="shared" si="158"/>
        <v>8</v>
      </c>
      <c r="B1178" s="1456" t="str">
        <f t="shared" si="158"/>
        <v>Implementation of Energy Saving Scheme with VFD for HP Feed Water Pump (HPFWP) and Condensate Extraction Pumps (CEP) for Stage-III at GTPS, Uran</v>
      </c>
      <c r="C1178" s="1447" t="str">
        <f t="shared" si="158"/>
        <v>MERC/CAPEX/2020-21/WFH/SBR/1</v>
      </c>
      <c r="D1178" s="1448">
        <f t="shared" si="158"/>
        <v>43942</v>
      </c>
      <c r="E1178" s="1449">
        <f t="shared" si="158"/>
        <v>11.206</v>
      </c>
      <c r="F1178" s="1449">
        <f t="shared" si="151"/>
        <v>11.173445427999999</v>
      </c>
      <c r="G1178" s="1449">
        <f t="shared" si="152"/>
        <v>11.173445427999999</v>
      </c>
      <c r="H1178" s="1449">
        <f t="shared" si="155"/>
        <v>0</v>
      </c>
      <c r="I1178" s="1449">
        <v>0</v>
      </c>
      <c r="J1178" s="1449">
        <v>0</v>
      </c>
      <c r="K1178" s="1449"/>
      <c r="L1178" s="1449"/>
      <c r="M1178" s="1449">
        <f t="shared" si="156"/>
        <v>0</v>
      </c>
      <c r="N1178" s="1449">
        <f t="shared" si="157"/>
        <v>0</v>
      </c>
      <c r="O1178" s="1452">
        <f t="shared" si="153"/>
        <v>0</v>
      </c>
      <c r="P1178" s="1383">
        <f t="shared" si="154"/>
        <v>0</v>
      </c>
    </row>
    <row r="1179" spans="1:16" ht="46.5" outlineLevel="1" x14ac:dyDescent="0.25">
      <c r="A1179" s="1457">
        <f t="shared" si="158"/>
        <v>8.1</v>
      </c>
      <c r="B1179" s="1458" t="str">
        <f t="shared" si="158"/>
        <v>Implementation of VFD with Bypass system for HP Feed Water Pumps (HPFWP) and Condensate Extraction Pumps (CEP) for St-III at GTPS, Uran.(Supply + Works)</v>
      </c>
      <c r="C1179" s="1455" t="str">
        <f t="shared" si="158"/>
        <v>MERC/CAPEX/2020-21/WFH/SBR/1</v>
      </c>
      <c r="D1179" s="1384">
        <f t="shared" si="158"/>
        <v>43942</v>
      </c>
      <c r="E1179" s="1450">
        <f t="shared" si="158"/>
        <v>10.856</v>
      </c>
      <c r="F1179" s="1451">
        <f t="shared" si="151"/>
        <v>0.35</v>
      </c>
      <c r="G1179" s="1451">
        <f t="shared" si="152"/>
        <v>0.35</v>
      </c>
      <c r="H1179" s="1451">
        <f t="shared" si="155"/>
        <v>0</v>
      </c>
      <c r="I1179" s="1449">
        <v>0</v>
      </c>
      <c r="J1179" s="1449">
        <v>0</v>
      </c>
      <c r="K1179" s="1451"/>
      <c r="L1179" s="1451"/>
      <c r="M1179" s="1451">
        <f t="shared" si="156"/>
        <v>0</v>
      </c>
      <c r="N1179" s="1451">
        <f t="shared" si="157"/>
        <v>0</v>
      </c>
      <c r="O1179" s="1452">
        <f t="shared" si="153"/>
        <v>0</v>
      </c>
      <c r="P1179" s="1383">
        <f t="shared" si="154"/>
        <v>0</v>
      </c>
    </row>
    <row r="1180" spans="1:16" ht="15.5" outlineLevel="1" x14ac:dyDescent="0.25">
      <c r="A1180" s="1457">
        <f t="shared" si="158"/>
        <v>0</v>
      </c>
      <c r="B1180" s="1458" t="str">
        <f t="shared" si="158"/>
        <v>IDC</v>
      </c>
      <c r="C1180" s="1455" t="str">
        <f t="shared" si="158"/>
        <v>MERC/CAPEX/2020-21/WFH/SBR/1</v>
      </c>
      <c r="D1180" s="1384">
        <f t="shared" si="158"/>
        <v>43942</v>
      </c>
      <c r="E1180" s="1450">
        <f t="shared" si="158"/>
        <v>0.35</v>
      </c>
      <c r="F1180" s="1451">
        <f t="shared" si="151"/>
        <v>0</v>
      </c>
      <c r="G1180" s="1451">
        <f t="shared" si="152"/>
        <v>0</v>
      </c>
      <c r="H1180" s="1451">
        <f t="shared" si="155"/>
        <v>0</v>
      </c>
      <c r="I1180" s="1449">
        <v>0</v>
      </c>
      <c r="J1180" s="1449">
        <v>0</v>
      </c>
      <c r="K1180" s="1451"/>
      <c r="L1180" s="1451"/>
      <c r="M1180" s="1451">
        <f t="shared" si="156"/>
        <v>0</v>
      </c>
      <c r="N1180" s="1451">
        <f t="shared" si="157"/>
        <v>0</v>
      </c>
      <c r="O1180" s="1452">
        <f t="shared" si="153"/>
        <v>0</v>
      </c>
      <c r="P1180" s="1383">
        <f t="shared" si="154"/>
        <v>0</v>
      </c>
    </row>
    <row r="1181" spans="1:16" ht="31" outlineLevel="1" x14ac:dyDescent="0.25">
      <c r="A1181" s="1447">
        <f t="shared" si="158"/>
        <v>9</v>
      </c>
      <c r="B1181" s="1456" t="str">
        <f t="shared" si="158"/>
        <v>Plant Civil Works &amp; Renovation of Colony Civil Works at GTPS Uran</v>
      </c>
      <c r="C1181" s="1447" t="str">
        <f t="shared" si="158"/>
        <v>MERC/CAPEX/FY 2021-22/MSPGCL /25</v>
      </c>
      <c r="D1181" s="1448">
        <f t="shared" si="158"/>
        <v>44609</v>
      </c>
      <c r="E1181" s="1449">
        <f t="shared" si="158"/>
        <v>19.281199999999998</v>
      </c>
      <c r="F1181" s="1449">
        <f t="shared" si="151"/>
        <v>0</v>
      </c>
      <c r="G1181" s="1449">
        <f t="shared" si="152"/>
        <v>0</v>
      </c>
      <c r="H1181" s="1449">
        <f t="shared" si="155"/>
        <v>0</v>
      </c>
      <c r="I1181" s="1449">
        <v>0</v>
      </c>
      <c r="J1181" s="1449">
        <v>0</v>
      </c>
      <c r="K1181" s="1449"/>
      <c r="L1181" s="1449"/>
      <c r="M1181" s="1449">
        <f t="shared" si="156"/>
        <v>0</v>
      </c>
      <c r="N1181" s="1449">
        <f t="shared" si="157"/>
        <v>0</v>
      </c>
      <c r="O1181" s="1452">
        <f t="shared" si="153"/>
        <v>0</v>
      </c>
      <c r="P1181" s="1383">
        <f t="shared" si="154"/>
        <v>0</v>
      </c>
    </row>
    <row r="1182" spans="1:16" ht="31" outlineLevel="1" x14ac:dyDescent="0.35">
      <c r="A1182" s="1457">
        <f t="shared" si="158"/>
        <v>9.1</v>
      </c>
      <c r="B1182" s="1459" t="str">
        <f t="shared" si="158"/>
        <v>Renovations, refurbishment of Residential colony at GTPS, Uran.</v>
      </c>
      <c r="C1182" s="1455" t="str">
        <f t="shared" si="158"/>
        <v>MERC/CAPEX/FY 2021-22/MSPGCL /25</v>
      </c>
      <c r="D1182" s="1384">
        <f t="shared" si="158"/>
        <v>44609</v>
      </c>
      <c r="E1182" s="1450">
        <f t="shared" si="158"/>
        <v>7.5637999999999996</v>
      </c>
      <c r="F1182" s="1451">
        <f t="shared" si="151"/>
        <v>0</v>
      </c>
      <c r="G1182" s="1451">
        <f t="shared" si="152"/>
        <v>0</v>
      </c>
      <c r="H1182" s="1451">
        <f t="shared" si="155"/>
        <v>0</v>
      </c>
      <c r="I1182" s="1449">
        <v>0</v>
      </c>
      <c r="J1182" s="1449">
        <v>0</v>
      </c>
      <c r="K1182" s="1451"/>
      <c r="L1182" s="1451"/>
      <c r="M1182" s="1451">
        <f t="shared" si="156"/>
        <v>0</v>
      </c>
      <c r="N1182" s="1451">
        <f t="shared" si="157"/>
        <v>0</v>
      </c>
      <c r="O1182" s="1452">
        <f t="shared" si="153"/>
        <v>0</v>
      </c>
      <c r="P1182" s="1383">
        <f t="shared" si="154"/>
        <v>0</v>
      </c>
    </row>
    <row r="1183" spans="1:16" ht="31" outlineLevel="1" x14ac:dyDescent="0.35">
      <c r="A1183" s="1457" t="str">
        <f t="shared" si="158"/>
        <v>9.1.1</v>
      </c>
      <c r="B1183" s="1459" t="str">
        <f t="shared" si="158"/>
        <v>Providing weather shed over the parpet at Type-I, Type-II, Type-D, Type- III &amp; Type-IV quarters at GTPS , Uran.</v>
      </c>
      <c r="C1183" s="1455">
        <f t="shared" si="158"/>
        <v>0</v>
      </c>
      <c r="D1183" s="1384" t="str">
        <f t="shared" si="158"/>
        <v>-</v>
      </c>
      <c r="E1183" s="1450">
        <f t="shared" si="158"/>
        <v>1.4278</v>
      </c>
      <c r="F1183" s="1451">
        <f t="shared" si="151"/>
        <v>1.41</v>
      </c>
      <c r="G1183" s="1451">
        <f t="shared" si="152"/>
        <v>1.41</v>
      </c>
      <c r="H1183" s="1451">
        <f t="shared" si="155"/>
        <v>0</v>
      </c>
      <c r="I1183" s="1449">
        <v>0</v>
      </c>
      <c r="J1183" s="1449">
        <v>0</v>
      </c>
      <c r="K1183" s="1451"/>
      <c r="L1183" s="1451"/>
      <c r="M1183" s="1451">
        <f t="shared" ref="M1183:M1203" si="159">SUM(J1183:L1183)</f>
        <v>0</v>
      </c>
      <c r="N1183" s="1451">
        <f t="shared" si="157"/>
        <v>0</v>
      </c>
      <c r="O1183" s="1452"/>
      <c r="P1183" s="1383"/>
    </row>
    <row r="1184" spans="1:16" ht="15.5" outlineLevel="1" x14ac:dyDescent="0.35">
      <c r="A1184" s="1457">
        <f t="shared" si="158"/>
        <v>0</v>
      </c>
      <c r="B1184" s="1459" t="str">
        <f t="shared" si="158"/>
        <v>IDC</v>
      </c>
      <c r="C1184" s="1455">
        <f t="shared" si="158"/>
        <v>0</v>
      </c>
      <c r="D1184" s="1384" t="str">
        <f t="shared" si="158"/>
        <v>-</v>
      </c>
      <c r="E1184" s="1450">
        <f t="shared" si="158"/>
        <v>0</v>
      </c>
      <c r="F1184" s="1451">
        <f t="shared" si="151"/>
        <v>3.1791899999999998E-2</v>
      </c>
      <c r="G1184" s="1451">
        <f t="shared" si="152"/>
        <v>3.1791899999999998E-2</v>
      </c>
      <c r="H1184" s="1451">
        <f t="shared" si="155"/>
        <v>0</v>
      </c>
      <c r="I1184" s="1449">
        <v>0</v>
      </c>
      <c r="J1184" s="1449">
        <v>0</v>
      </c>
      <c r="K1184" s="1451"/>
      <c r="L1184" s="1451"/>
      <c r="M1184" s="1451">
        <f t="shared" si="159"/>
        <v>0</v>
      </c>
      <c r="N1184" s="1451">
        <f t="shared" si="157"/>
        <v>0</v>
      </c>
      <c r="O1184" s="1452"/>
      <c r="P1184" s="1383"/>
    </row>
    <row r="1185" spans="1:16" ht="31" outlineLevel="1" x14ac:dyDescent="0.35">
      <c r="A1185" s="1457" t="str">
        <f t="shared" si="158"/>
        <v>9.1.2</v>
      </c>
      <c r="B1185" s="1459" t="str">
        <f t="shared" si="158"/>
        <v>Providing vitrified flooring to  Type-I, Type-II, Type-D, Type- III &amp;  E quarters at GTPS , Uran.</v>
      </c>
      <c r="C1185" s="1455">
        <f t="shared" si="158"/>
        <v>0</v>
      </c>
      <c r="D1185" s="1384" t="str">
        <f t="shared" si="158"/>
        <v>-</v>
      </c>
      <c r="E1185" s="1450">
        <f t="shared" si="158"/>
        <v>2.0177999999999998</v>
      </c>
      <c r="F1185" s="1451">
        <f t="shared" si="151"/>
        <v>1.9088066450000001</v>
      </c>
      <c r="G1185" s="1451">
        <f t="shared" si="152"/>
        <v>1.9088066450000001</v>
      </c>
      <c r="H1185" s="1451">
        <f t="shared" si="155"/>
        <v>0</v>
      </c>
      <c r="I1185" s="1449">
        <v>0</v>
      </c>
      <c r="J1185" s="1449">
        <v>0</v>
      </c>
      <c r="K1185" s="1451"/>
      <c r="L1185" s="1451"/>
      <c r="M1185" s="1451">
        <f t="shared" si="159"/>
        <v>0</v>
      </c>
      <c r="N1185" s="1451">
        <f t="shared" si="157"/>
        <v>0</v>
      </c>
      <c r="O1185" s="1452"/>
      <c r="P1185" s="1383"/>
    </row>
    <row r="1186" spans="1:16" ht="15.5" outlineLevel="1" x14ac:dyDescent="0.35">
      <c r="A1186" s="1457">
        <f t="shared" ref="A1186:E1201" si="160">A900</f>
        <v>0</v>
      </c>
      <c r="B1186" s="1459" t="str">
        <f t="shared" si="160"/>
        <v>IDC</v>
      </c>
      <c r="C1186" s="1455">
        <f t="shared" si="160"/>
        <v>0</v>
      </c>
      <c r="D1186" s="1384" t="str">
        <f t="shared" si="160"/>
        <v>-</v>
      </c>
      <c r="E1186" s="1450">
        <f t="shared" si="160"/>
        <v>0</v>
      </c>
      <c r="F1186" s="1451">
        <f t="shared" si="151"/>
        <v>0</v>
      </c>
      <c r="G1186" s="1451">
        <f t="shared" si="152"/>
        <v>0</v>
      </c>
      <c r="H1186" s="1451">
        <f t="shared" si="155"/>
        <v>0</v>
      </c>
      <c r="I1186" s="1449">
        <v>0</v>
      </c>
      <c r="J1186" s="1449">
        <v>0</v>
      </c>
      <c r="K1186" s="1451"/>
      <c r="L1186" s="1451"/>
      <c r="M1186" s="1451">
        <f t="shared" si="159"/>
        <v>0</v>
      </c>
      <c r="N1186" s="1451">
        <f t="shared" si="157"/>
        <v>0</v>
      </c>
      <c r="O1186" s="1452"/>
      <c r="P1186" s="1383"/>
    </row>
    <row r="1187" spans="1:16" ht="46.5" outlineLevel="1" x14ac:dyDescent="0.35">
      <c r="A1187" s="1457" t="str">
        <f t="shared" si="160"/>
        <v>9.1.3</v>
      </c>
      <c r="B1187" s="1459" t="str">
        <f t="shared" si="160"/>
        <v>Renovation/ Refurbishment including internal structural strangthing of  Type-I, Type-II, Type-D, Type- III &amp; Type- E &amp; F quarters at GTPS , Uran.</v>
      </c>
      <c r="C1187" s="1455">
        <f t="shared" si="160"/>
        <v>0</v>
      </c>
      <c r="D1187" s="1384" t="str">
        <f t="shared" si="160"/>
        <v>-</v>
      </c>
      <c r="E1187" s="1450">
        <f t="shared" si="160"/>
        <v>0.88500000000000001</v>
      </c>
      <c r="F1187" s="1451">
        <f t="shared" si="151"/>
        <v>0.80812447706000001</v>
      </c>
      <c r="G1187" s="1451">
        <f t="shared" si="152"/>
        <v>0.80812447706000001</v>
      </c>
      <c r="H1187" s="1451">
        <f t="shared" si="155"/>
        <v>0</v>
      </c>
      <c r="I1187" s="1449">
        <v>0</v>
      </c>
      <c r="J1187" s="1449">
        <v>0</v>
      </c>
      <c r="K1187" s="1451"/>
      <c r="L1187" s="1451"/>
      <c r="M1187" s="1451">
        <f t="shared" si="159"/>
        <v>0</v>
      </c>
      <c r="N1187" s="1451">
        <f t="shared" si="157"/>
        <v>0</v>
      </c>
      <c r="O1187" s="1452"/>
      <c r="P1187" s="1383"/>
    </row>
    <row r="1188" spans="1:16" ht="15.5" outlineLevel="1" x14ac:dyDescent="0.35">
      <c r="A1188" s="1457">
        <f t="shared" si="160"/>
        <v>0</v>
      </c>
      <c r="B1188" s="1459" t="str">
        <f t="shared" si="160"/>
        <v>IDC</v>
      </c>
      <c r="C1188" s="1455">
        <f t="shared" si="160"/>
        <v>0</v>
      </c>
      <c r="D1188" s="1384" t="str">
        <f t="shared" si="160"/>
        <v>-</v>
      </c>
      <c r="E1188" s="1450">
        <f t="shared" si="160"/>
        <v>0</v>
      </c>
      <c r="F1188" s="1451">
        <f t="shared" si="151"/>
        <v>0</v>
      </c>
      <c r="G1188" s="1451">
        <f t="shared" si="152"/>
        <v>0</v>
      </c>
      <c r="H1188" s="1451">
        <f t="shared" si="155"/>
        <v>0</v>
      </c>
      <c r="I1188" s="1449">
        <v>0</v>
      </c>
      <c r="J1188" s="1449">
        <v>0</v>
      </c>
      <c r="K1188" s="1451"/>
      <c r="L1188" s="1451"/>
      <c r="M1188" s="1451">
        <f t="shared" si="159"/>
        <v>0</v>
      </c>
      <c r="N1188" s="1451">
        <f t="shared" si="157"/>
        <v>0</v>
      </c>
      <c r="O1188" s="1452"/>
      <c r="P1188" s="1383"/>
    </row>
    <row r="1189" spans="1:16" ht="31" outlineLevel="1" x14ac:dyDescent="0.35">
      <c r="A1189" s="1457" t="str">
        <f t="shared" si="160"/>
        <v>9.1.4</v>
      </c>
      <c r="B1189" s="1459" t="str">
        <f t="shared" si="160"/>
        <v>External face-lifting including structural strengthening to walls and RCC structures of TYPE-I, TYPE-II, &amp; D-TYPE quarters:</v>
      </c>
      <c r="C1189" s="1455">
        <f t="shared" si="160"/>
        <v>0</v>
      </c>
      <c r="D1189" s="1384" t="str">
        <f t="shared" si="160"/>
        <v>-</v>
      </c>
      <c r="E1189" s="1450">
        <f t="shared" si="160"/>
        <v>3.2332000000000001</v>
      </c>
      <c r="F1189" s="1451">
        <f t="shared" si="151"/>
        <v>2.8465722370000002</v>
      </c>
      <c r="G1189" s="1451">
        <f t="shared" si="152"/>
        <v>2.8465722370000002</v>
      </c>
      <c r="H1189" s="1451">
        <f t="shared" si="155"/>
        <v>0</v>
      </c>
      <c r="I1189" s="1449">
        <v>0</v>
      </c>
      <c r="J1189" s="1449">
        <v>0</v>
      </c>
      <c r="K1189" s="1451"/>
      <c r="L1189" s="1451"/>
      <c r="M1189" s="1451">
        <f t="shared" si="159"/>
        <v>0</v>
      </c>
      <c r="N1189" s="1451">
        <f t="shared" si="157"/>
        <v>0</v>
      </c>
      <c r="O1189" s="1452"/>
      <c r="P1189" s="1383"/>
    </row>
    <row r="1190" spans="1:16" ht="15.5" outlineLevel="1" x14ac:dyDescent="0.35">
      <c r="A1190" s="1457">
        <f t="shared" si="160"/>
        <v>9.1999999999999993</v>
      </c>
      <c r="B1190" s="1459" t="str">
        <f t="shared" si="160"/>
        <v>Internal colony Road at GTPS, Uran.</v>
      </c>
      <c r="C1190" s="1455" t="str">
        <f t="shared" si="160"/>
        <v>MERC/CAPEX/FY 2021-22/MSPGCL /25</v>
      </c>
      <c r="D1190" s="1384">
        <f t="shared" si="160"/>
        <v>44609</v>
      </c>
      <c r="E1190" s="1450">
        <f t="shared" si="160"/>
        <v>1.0973999999999999</v>
      </c>
      <c r="F1190" s="1451">
        <f t="shared" si="151"/>
        <v>1.0382794</v>
      </c>
      <c r="G1190" s="1451">
        <f t="shared" si="152"/>
        <v>1.0382794</v>
      </c>
      <c r="H1190" s="1451">
        <f t="shared" si="155"/>
        <v>0</v>
      </c>
      <c r="I1190" s="1449">
        <v>0</v>
      </c>
      <c r="J1190" s="1449">
        <v>0</v>
      </c>
      <c r="K1190" s="1451"/>
      <c r="L1190" s="1451"/>
      <c r="M1190" s="1451">
        <f t="shared" si="159"/>
        <v>0</v>
      </c>
      <c r="N1190" s="1451">
        <f t="shared" si="157"/>
        <v>0</v>
      </c>
      <c r="O1190" s="1452">
        <f t="shared" ref="O1190:O1203" si="161">MAX(0,IF(M1190=0,0,IF(G1190+M1190&lt;E1190,M1190,E1190-G1190)))</f>
        <v>0</v>
      </c>
      <c r="P1190" s="1383">
        <f t="shared" ref="P1190:P1203" si="162">M1190-O1190</f>
        <v>0</v>
      </c>
    </row>
    <row r="1191" spans="1:16" ht="31" outlineLevel="1" x14ac:dyDescent="0.35">
      <c r="A1191" s="1457">
        <f t="shared" si="160"/>
        <v>9.3000000000000007</v>
      </c>
      <c r="B1191" s="1459" t="str">
        <f t="shared" si="160"/>
        <v>Renovation of sanitary system including Replacing sanitary and storm water drainage pipelines in colony area.</v>
      </c>
      <c r="C1191" s="1455" t="str">
        <f t="shared" si="160"/>
        <v>MERC/CAPEX/FY 2021-22/MSPGCL /25</v>
      </c>
      <c r="D1191" s="1384">
        <f t="shared" si="160"/>
        <v>44609</v>
      </c>
      <c r="E1191" s="1450">
        <f t="shared" si="160"/>
        <v>1.5458000000000001</v>
      </c>
      <c r="F1191" s="1451">
        <f t="shared" si="151"/>
        <v>1.5079282650000001</v>
      </c>
      <c r="G1191" s="1451">
        <f t="shared" si="152"/>
        <v>1.5079282650000001</v>
      </c>
      <c r="H1191" s="1451">
        <f t="shared" si="155"/>
        <v>0</v>
      </c>
      <c r="I1191" s="1449">
        <v>0</v>
      </c>
      <c r="J1191" s="1449">
        <v>0</v>
      </c>
      <c r="K1191" s="1451"/>
      <c r="L1191" s="1451"/>
      <c r="M1191" s="1451">
        <f t="shared" si="159"/>
        <v>0</v>
      </c>
      <c r="N1191" s="1451">
        <f t="shared" si="157"/>
        <v>0</v>
      </c>
      <c r="O1191" s="1452">
        <f t="shared" si="161"/>
        <v>0</v>
      </c>
      <c r="P1191" s="1383">
        <f t="shared" si="162"/>
        <v>0</v>
      </c>
    </row>
    <row r="1192" spans="1:16" ht="31" outlineLevel="1" x14ac:dyDescent="0.35">
      <c r="A1192" s="1453">
        <f t="shared" si="160"/>
        <v>9.4</v>
      </c>
      <c r="B1192" s="1454" t="str">
        <f t="shared" si="160"/>
        <v>Renovations, refurbishment of Recreation Club Building in colony at GTPS Uran</v>
      </c>
      <c r="C1192" s="1455" t="str">
        <f t="shared" si="160"/>
        <v>MERC/CAPEX/FY 2021-22/MSPGCL /25</v>
      </c>
      <c r="D1192" s="1384">
        <f t="shared" si="160"/>
        <v>44609</v>
      </c>
      <c r="E1192" s="1450">
        <f t="shared" si="160"/>
        <v>0</v>
      </c>
      <c r="F1192" s="1451">
        <f t="shared" si="151"/>
        <v>0</v>
      </c>
      <c r="G1192" s="1451">
        <f t="shared" si="152"/>
        <v>0</v>
      </c>
      <c r="H1192" s="1451">
        <f t="shared" si="155"/>
        <v>0</v>
      </c>
      <c r="I1192" s="1449">
        <v>0</v>
      </c>
      <c r="J1192" s="1449">
        <v>0</v>
      </c>
      <c r="K1192" s="1451"/>
      <c r="L1192" s="1451"/>
      <c r="M1192" s="1451">
        <f t="shared" si="159"/>
        <v>0</v>
      </c>
      <c r="N1192" s="1451">
        <f t="shared" si="157"/>
        <v>0</v>
      </c>
      <c r="O1192" s="1452">
        <f t="shared" si="161"/>
        <v>0</v>
      </c>
      <c r="P1192" s="1383">
        <f t="shared" si="162"/>
        <v>0</v>
      </c>
    </row>
    <row r="1193" spans="1:16" ht="31" outlineLevel="1" x14ac:dyDescent="0.35">
      <c r="A1193" s="1457">
        <f t="shared" si="160"/>
        <v>9.5</v>
      </c>
      <c r="B1193" s="1459" t="str">
        <f t="shared" si="160"/>
        <v>Strengthening to steel structures by epoxy painting within the plant area at GTPS, Uran</v>
      </c>
      <c r="C1193" s="1455" t="str">
        <f t="shared" si="160"/>
        <v>MERC/CAPEX/FY 2021-22/MSPGCL /25</v>
      </c>
      <c r="D1193" s="1384">
        <f t="shared" si="160"/>
        <v>44609</v>
      </c>
      <c r="E1193" s="1450">
        <f t="shared" si="160"/>
        <v>1.5104</v>
      </c>
      <c r="F1193" s="1451">
        <f t="shared" si="151"/>
        <v>1.3037510000000001</v>
      </c>
      <c r="G1193" s="1451">
        <f t="shared" si="152"/>
        <v>1.3037510000000001</v>
      </c>
      <c r="H1193" s="1451">
        <f t="shared" si="155"/>
        <v>0</v>
      </c>
      <c r="I1193" s="1449">
        <v>0</v>
      </c>
      <c r="J1193" s="1449">
        <v>0</v>
      </c>
      <c r="K1193" s="1451"/>
      <c r="L1193" s="1451"/>
      <c r="M1193" s="1451">
        <f t="shared" si="159"/>
        <v>0</v>
      </c>
      <c r="N1193" s="1451">
        <f t="shared" si="157"/>
        <v>0</v>
      </c>
      <c r="O1193" s="1452">
        <f t="shared" si="161"/>
        <v>0</v>
      </c>
      <c r="P1193" s="1383">
        <f t="shared" si="162"/>
        <v>0</v>
      </c>
    </row>
    <row r="1194" spans="1:16" ht="46.5" outlineLevel="1" x14ac:dyDescent="0.25">
      <c r="A1194" s="1447">
        <f t="shared" si="160"/>
        <v>10</v>
      </c>
      <c r="B1194" s="1456" t="str">
        <f t="shared" si="160"/>
        <v>Procurement of Turbine Rotor blades of all 4 stages &amp; Compressor Rotor blades set (along with installation materials) for GT Unit no.7 at GTPS Uran</v>
      </c>
      <c r="C1194" s="1447" t="str">
        <f t="shared" si="160"/>
        <v>MERC/CAPEX/FY 2022-23/0162</v>
      </c>
      <c r="D1194" s="1448">
        <f t="shared" si="160"/>
        <v>44669</v>
      </c>
      <c r="E1194" s="1449">
        <f t="shared" si="160"/>
        <v>36.9</v>
      </c>
      <c r="F1194" s="1449">
        <f t="shared" si="151"/>
        <v>21.838874142799998</v>
      </c>
      <c r="G1194" s="1449">
        <f t="shared" si="152"/>
        <v>21.838874142799998</v>
      </c>
      <c r="H1194" s="1449">
        <f t="shared" si="155"/>
        <v>0</v>
      </c>
      <c r="I1194" s="1449">
        <v>8.7843283272000008</v>
      </c>
      <c r="J1194" s="1449">
        <v>8.7843283272000008</v>
      </c>
      <c r="K1194" s="1449"/>
      <c r="L1194" s="1449"/>
      <c r="M1194" s="1449">
        <f t="shared" si="159"/>
        <v>8.7843283272000008</v>
      </c>
      <c r="N1194" s="1449">
        <f t="shared" si="157"/>
        <v>0</v>
      </c>
      <c r="O1194" s="1452">
        <f t="shared" si="161"/>
        <v>8.7843283272000008</v>
      </c>
      <c r="P1194" s="1383">
        <f t="shared" si="162"/>
        <v>0</v>
      </c>
    </row>
    <row r="1195" spans="1:16" ht="46.5" outlineLevel="1" x14ac:dyDescent="0.35">
      <c r="A1195" s="1457">
        <f t="shared" si="160"/>
        <v>10.1</v>
      </c>
      <c r="B1195" s="1459" t="str">
        <f t="shared" si="160"/>
        <v>Procurement of Turbine Rotor blades of all 4 stages &amp; Compressor Rotor blades set (along with installation materials) for GT Unit no.7 at GTPS Uran</v>
      </c>
      <c r="C1195" s="1455" t="str">
        <f t="shared" si="160"/>
        <v>MERC/CAPEX/FY 2022-23/0162</v>
      </c>
      <c r="D1195" s="1384">
        <f t="shared" si="160"/>
        <v>44669</v>
      </c>
      <c r="E1195" s="1450">
        <f t="shared" si="160"/>
        <v>36.43</v>
      </c>
      <c r="F1195" s="1451">
        <f t="shared" si="151"/>
        <v>0.47199999999999998</v>
      </c>
      <c r="G1195" s="1451">
        <f t="shared" si="152"/>
        <v>0.47199999999999998</v>
      </c>
      <c r="H1195" s="1451">
        <f t="shared" si="155"/>
        <v>0</v>
      </c>
      <c r="I1195" s="1449">
        <v>0</v>
      </c>
      <c r="J1195" s="1449">
        <v>0</v>
      </c>
      <c r="K1195" s="1451"/>
      <c r="L1195" s="1451"/>
      <c r="M1195" s="1451">
        <f t="shared" si="159"/>
        <v>0</v>
      </c>
      <c r="N1195" s="1451">
        <f t="shared" si="157"/>
        <v>0</v>
      </c>
      <c r="O1195" s="1452">
        <f t="shared" si="161"/>
        <v>0</v>
      </c>
      <c r="P1195" s="1383">
        <f t="shared" si="162"/>
        <v>0</v>
      </c>
    </row>
    <row r="1196" spans="1:16" ht="15.5" outlineLevel="1" x14ac:dyDescent="0.35">
      <c r="A1196" s="1457">
        <f t="shared" si="160"/>
        <v>0</v>
      </c>
      <c r="B1196" s="1459" t="str">
        <f t="shared" si="160"/>
        <v>IDC</v>
      </c>
      <c r="C1196" s="1455" t="str">
        <f t="shared" si="160"/>
        <v>MERC/CAPEX/FY 2022-23/0162</v>
      </c>
      <c r="D1196" s="1384">
        <f t="shared" si="160"/>
        <v>44669</v>
      </c>
      <c r="E1196" s="1450">
        <f t="shared" si="160"/>
        <v>0.47</v>
      </c>
      <c r="F1196" s="1451">
        <f t="shared" si="151"/>
        <v>0</v>
      </c>
      <c r="G1196" s="1451">
        <f t="shared" si="152"/>
        <v>0</v>
      </c>
      <c r="H1196" s="1451">
        <f t="shared" si="155"/>
        <v>0</v>
      </c>
      <c r="I1196" s="1449">
        <v>0</v>
      </c>
      <c r="J1196" s="1449">
        <v>0</v>
      </c>
      <c r="K1196" s="1451"/>
      <c r="L1196" s="1451"/>
      <c r="M1196" s="1451">
        <f t="shared" si="159"/>
        <v>0</v>
      </c>
      <c r="N1196" s="1451">
        <f t="shared" si="157"/>
        <v>0</v>
      </c>
      <c r="O1196" s="1452">
        <f t="shared" si="161"/>
        <v>0</v>
      </c>
      <c r="P1196" s="1383">
        <f t="shared" si="162"/>
        <v>0</v>
      </c>
    </row>
    <row r="1197" spans="1:16" ht="31" outlineLevel="1" x14ac:dyDescent="0.25">
      <c r="A1197" s="1447" t="str">
        <f t="shared" si="160"/>
        <v>HO
DPR 8</v>
      </c>
      <c r="B1197" s="1456" t="str">
        <f t="shared" si="160"/>
        <v>Replacement of Fire Tenders at Various Power Stations of Mahagenco</v>
      </c>
      <c r="C1197" s="1447" t="str">
        <f t="shared" si="160"/>
        <v>MERC/CAPEX/20172018/4653</v>
      </c>
      <c r="D1197" s="1448">
        <f t="shared" si="160"/>
        <v>43052</v>
      </c>
      <c r="E1197" s="1449">
        <f t="shared" si="160"/>
        <v>2.5</v>
      </c>
      <c r="F1197" s="1449">
        <f t="shared" si="151"/>
        <v>0</v>
      </c>
      <c r="G1197" s="1449">
        <f t="shared" si="152"/>
        <v>0</v>
      </c>
      <c r="H1197" s="1449">
        <f t="shared" si="155"/>
        <v>0</v>
      </c>
      <c r="I1197" s="1449">
        <v>0</v>
      </c>
      <c r="J1197" s="1449">
        <v>0</v>
      </c>
      <c r="K1197" s="1449"/>
      <c r="L1197" s="1449"/>
      <c r="M1197" s="1449">
        <f t="shared" si="159"/>
        <v>0</v>
      </c>
      <c r="N1197" s="1449">
        <f t="shared" si="157"/>
        <v>0</v>
      </c>
      <c r="O1197" s="1452">
        <f t="shared" si="161"/>
        <v>0</v>
      </c>
      <c r="P1197" s="1383">
        <f t="shared" si="162"/>
        <v>0</v>
      </c>
    </row>
    <row r="1198" spans="1:16" ht="31" outlineLevel="1" x14ac:dyDescent="0.35">
      <c r="A1198" s="1457" t="str">
        <f t="shared" si="160"/>
        <v>HO
DPR 8.2</v>
      </c>
      <c r="B1198" s="1459" t="str">
        <f t="shared" si="160"/>
        <v>Normal Multipurpose Fire Tender</v>
      </c>
      <c r="C1198" s="1455" t="str">
        <f t="shared" si="160"/>
        <v>MERC/CAPEX/20172018/4653</v>
      </c>
      <c r="D1198" s="1384">
        <f t="shared" si="160"/>
        <v>43052</v>
      </c>
      <c r="E1198" s="1450">
        <f t="shared" si="160"/>
        <v>2.5</v>
      </c>
      <c r="F1198" s="1451">
        <f t="shared" si="151"/>
        <v>2.1846524</v>
      </c>
      <c r="G1198" s="1451">
        <f t="shared" si="152"/>
        <v>2.1846524</v>
      </c>
      <c r="H1198" s="1451">
        <f t="shared" si="155"/>
        <v>0</v>
      </c>
      <c r="I1198" s="1449">
        <v>0</v>
      </c>
      <c r="J1198" s="1449">
        <v>0</v>
      </c>
      <c r="K1198" s="1451"/>
      <c r="L1198" s="1451"/>
      <c r="M1198" s="1451">
        <f t="shared" si="159"/>
        <v>0</v>
      </c>
      <c r="N1198" s="1451">
        <f t="shared" si="157"/>
        <v>0</v>
      </c>
      <c r="O1198" s="1452">
        <f t="shared" si="161"/>
        <v>0</v>
      </c>
      <c r="P1198" s="1383">
        <f t="shared" si="162"/>
        <v>0</v>
      </c>
    </row>
    <row r="1199" spans="1:16" ht="15.5" outlineLevel="1" x14ac:dyDescent="0.25">
      <c r="A1199" s="1457">
        <f t="shared" si="160"/>
        <v>0</v>
      </c>
      <c r="B1199" s="1460" t="str">
        <f t="shared" si="160"/>
        <v>IDC</v>
      </c>
      <c r="C1199" s="1455" t="str">
        <f t="shared" si="160"/>
        <v>MERC/CAPEX/20172018/4653</v>
      </c>
      <c r="D1199" s="1384">
        <f t="shared" si="160"/>
        <v>43052</v>
      </c>
      <c r="E1199" s="1450">
        <f t="shared" si="160"/>
        <v>0</v>
      </c>
      <c r="F1199" s="1451">
        <f t="shared" si="151"/>
        <v>4.2562000000000003E-2</v>
      </c>
      <c r="G1199" s="1451">
        <f t="shared" si="152"/>
        <v>4.2562000000000003E-2</v>
      </c>
      <c r="H1199" s="1451">
        <f t="shared" si="155"/>
        <v>0</v>
      </c>
      <c r="I1199" s="1449">
        <v>0</v>
      </c>
      <c r="J1199" s="1449">
        <v>0</v>
      </c>
      <c r="K1199" s="1451"/>
      <c r="L1199" s="1451"/>
      <c r="M1199" s="1451">
        <f t="shared" si="159"/>
        <v>0</v>
      </c>
      <c r="N1199" s="1451">
        <f t="shared" si="157"/>
        <v>0</v>
      </c>
      <c r="O1199" s="1452">
        <f t="shared" si="161"/>
        <v>0</v>
      </c>
      <c r="P1199" s="1383">
        <f t="shared" si="162"/>
        <v>0</v>
      </c>
    </row>
    <row r="1200" spans="1:16" ht="31" outlineLevel="1" x14ac:dyDescent="0.25">
      <c r="A1200" s="1447" t="str">
        <f t="shared" si="160"/>
        <v>HO
DPR-10</v>
      </c>
      <c r="B1200" s="1456" t="str">
        <f t="shared" si="160"/>
        <v>Implementation of IB recommendations- Civil works at various TPS of Mahagenco</v>
      </c>
      <c r="C1200" s="1447" t="str">
        <f t="shared" si="160"/>
        <v>MERC/CAPEX/20172018/0177</v>
      </c>
      <c r="D1200" s="1448">
        <f t="shared" si="160"/>
        <v>43137</v>
      </c>
      <c r="E1200" s="1449">
        <f t="shared" si="160"/>
        <v>0.94399999999999995</v>
      </c>
      <c r="F1200" s="1449">
        <f t="shared" si="151"/>
        <v>0</v>
      </c>
      <c r="G1200" s="1449">
        <f t="shared" si="152"/>
        <v>0</v>
      </c>
      <c r="H1200" s="1449">
        <f t="shared" si="155"/>
        <v>0</v>
      </c>
      <c r="I1200" s="1449">
        <v>0</v>
      </c>
      <c r="J1200" s="1449">
        <v>0</v>
      </c>
      <c r="K1200" s="1449"/>
      <c r="L1200" s="1449"/>
      <c r="M1200" s="1449">
        <f t="shared" si="159"/>
        <v>0</v>
      </c>
      <c r="N1200" s="1449">
        <f t="shared" si="157"/>
        <v>0</v>
      </c>
      <c r="O1200" s="1452">
        <f t="shared" si="161"/>
        <v>0</v>
      </c>
      <c r="P1200" s="1383">
        <f t="shared" si="162"/>
        <v>0</v>
      </c>
    </row>
    <row r="1201" spans="1:16" ht="46.5" outlineLevel="1" x14ac:dyDescent="0.35">
      <c r="A1201" s="1457" t="str">
        <f t="shared" si="160"/>
        <v>HO
DPR 10.1</v>
      </c>
      <c r="B1201" s="1459" t="str">
        <f t="shared" si="160"/>
        <v>GTPS Uran</v>
      </c>
      <c r="C1201" s="1455" t="str">
        <f t="shared" si="160"/>
        <v>MERC/CAPEX/20172018/0177</v>
      </c>
      <c r="D1201" s="1384">
        <f t="shared" si="160"/>
        <v>43137</v>
      </c>
      <c r="E1201" s="1450">
        <f t="shared" si="160"/>
        <v>0.94399999999999995</v>
      </c>
      <c r="F1201" s="1451">
        <f t="shared" si="151"/>
        <v>0</v>
      </c>
      <c r="G1201" s="1451">
        <f t="shared" si="152"/>
        <v>0</v>
      </c>
      <c r="H1201" s="1451">
        <f t="shared" si="155"/>
        <v>0</v>
      </c>
      <c r="I1201" s="1449">
        <v>0</v>
      </c>
      <c r="J1201" s="1449">
        <v>0</v>
      </c>
      <c r="K1201" s="1451"/>
      <c r="L1201" s="1451"/>
      <c r="M1201" s="1451">
        <f t="shared" si="159"/>
        <v>0</v>
      </c>
      <c r="N1201" s="1451">
        <f t="shared" si="157"/>
        <v>0</v>
      </c>
      <c r="O1201" s="1452">
        <f t="shared" si="161"/>
        <v>0</v>
      </c>
      <c r="P1201" s="1383">
        <f t="shared" si="162"/>
        <v>0</v>
      </c>
    </row>
    <row r="1202" spans="1:16" ht="15.5" outlineLevel="1" x14ac:dyDescent="0.35">
      <c r="A1202" s="1457">
        <f t="shared" ref="A1202:E1217" si="163">A916</f>
        <v>0</v>
      </c>
      <c r="B1202" s="1459" t="str">
        <f t="shared" si="163"/>
        <v>IDC</v>
      </c>
      <c r="C1202" s="1455" t="str">
        <f t="shared" si="163"/>
        <v>MERC/CAPEX/20172018/0177</v>
      </c>
      <c r="D1202" s="1384">
        <f t="shared" si="163"/>
        <v>43137</v>
      </c>
      <c r="E1202" s="1450">
        <f t="shared" si="163"/>
        <v>0</v>
      </c>
      <c r="F1202" s="1451">
        <f t="shared" si="151"/>
        <v>0</v>
      </c>
      <c r="G1202" s="1451">
        <f t="shared" si="152"/>
        <v>0</v>
      </c>
      <c r="H1202" s="1451">
        <f t="shared" si="155"/>
        <v>0</v>
      </c>
      <c r="I1202" s="1449">
        <v>0</v>
      </c>
      <c r="J1202" s="1449">
        <v>0</v>
      </c>
      <c r="K1202" s="1451"/>
      <c r="L1202" s="1451"/>
      <c r="M1202" s="1451">
        <f t="shared" si="159"/>
        <v>0</v>
      </c>
      <c r="N1202" s="1451">
        <f t="shared" si="157"/>
        <v>0</v>
      </c>
      <c r="O1202" s="1452">
        <f t="shared" si="161"/>
        <v>0</v>
      </c>
      <c r="P1202" s="1383">
        <f t="shared" si="162"/>
        <v>0</v>
      </c>
    </row>
    <row r="1203" spans="1:16" ht="31" outlineLevel="1" x14ac:dyDescent="0.25">
      <c r="A1203" s="1289" t="str">
        <f t="shared" si="163"/>
        <v>HO
DPR 11</v>
      </c>
      <c r="B1203" s="1352" t="str">
        <f t="shared" si="163"/>
        <v>Construction of new Administrative Building for Mahagenco at Vidyut Bhawan, Katol Road, Nagpur</v>
      </c>
      <c r="C1203" s="1447" t="str">
        <f t="shared" si="163"/>
        <v>MERC/CAPEX/2021-2022/MSPGCL/063</v>
      </c>
      <c r="D1203" s="1448">
        <f t="shared" si="163"/>
        <v>44604</v>
      </c>
      <c r="E1203" s="1449">
        <f t="shared" si="163"/>
        <v>57</v>
      </c>
      <c r="F1203" s="1449">
        <f t="shared" si="151"/>
        <v>0</v>
      </c>
      <c r="G1203" s="1449">
        <f t="shared" si="152"/>
        <v>0</v>
      </c>
      <c r="H1203" s="1449">
        <f t="shared" si="155"/>
        <v>0</v>
      </c>
      <c r="I1203" s="1449">
        <v>0</v>
      </c>
      <c r="J1203" s="1449">
        <v>0</v>
      </c>
      <c r="K1203" s="1449"/>
      <c r="L1203" s="1449"/>
      <c r="M1203" s="1449">
        <f t="shared" si="159"/>
        <v>0</v>
      </c>
      <c r="N1203" s="1449">
        <f t="shared" si="157"/>
        <v>0</v>
      </c>
      <c r="O1203" s="1452">
        <f t="shared" si="161"/>
        <v>0</v>
      </c>
      <c r="P1203" s="1383">
        <f t="shared" si="162"/>
        <v>0</v>
      </c>
    </row>
    <row r="1204" spans="1:16" ht="46.5" outlineLevel="1" x14ac:dyDescent="0.25">
      <c r="A1204" s="1293" t="str">
        <f t="shared" si="163"/>
        <v>HO
DPR 11.1</v>
      </c>
      <c r="B1204" s="1355" t="str">
        <f t="shared" si="163"/>
        <v>Construction of new Administrative Building for Mahagenco at Vidyut Bhawan, Katol Road, Nagpur</v>
      </c>
      <c r="C1204" s="1455" t="str">
        <f t="shared" si="163"/>
        <v>MERC/CAPEX/2021-2022/MSPGCL/063</v>
      </c>
      <c r="D1204" s="1384">
        <f t="shared" si="163"/>
        <v>44604</v>
      </c>
      <c r="E1204" s="1450">
        <f t="shared" si="163"/>
        <v>54.24</v>
      </c>
      <c r="F1204" s="1451">
        <f t="shared" si="151"/>
        <v>0</v>
      </c>
      <c r="G1204" s="1451">
        <f t="shared" si="152"/>
        <v>0</v>
      </c>
      <c r="H1204" s="1451">
        <f t="shared" si="155"/>
        <v>0</v>
      </c>
      <c r="I1204" s="1449">
        <v>0</v>
      </c>
      <c r="J1204" s="1449">
        <v>0</v>
      </c>
      <c r="K1204" s="1451"/>
      <c r="L1204" s="1451"/>
      <c r="M1204" s="1451">
        <f t="shared" ref="M1204:M1267" si="164">SUM(J1204:L1204)</f>
        <v>0</v>
      </c>
      <c r="N1204" s="1451">
        <f t="shared" si="157"/>
        <v>0</v>
      </c>
      <c r="O1204" s="1452"/>
      <c r="P1204" s="1383"/>
    </row>
    <row r="1205" spans="1:16" ht="15.5" outlineLevel="1" x14ac:dyDescent="0.25">
      <c r="A1205" s="1385">
        <f t="shared" si="163"/>
        <v>0</v>
      </c>
      <c r="B1205" s="1355" t="str">
        <f t="shared" si="163"/>
        <v>IDC</v>
      </c>
      <c r="C1205" s="1455" t="str">
        <f t="shared" si="163"/>
        <v>MERC/CAPEX/2021-2022/MSPGCL/063</v>
      </c>
      <c r="D1205" s="1384">
        <f t="shared" si="163"/>
        <v>44604</v>
      </c>
      <c r="E1205" s="1450">
        <f t="shared" si="163"/>
        <v>2.76</v>
      </c>
      <c r="F1205" s="1451">
        <f t="shared" si="151"/>
        <v>0</v>
      </c>
      <c r="G1205" s="1451">
        <f t="shared" si="152"/>
        <v>0</v>
      </c>
      <c r="H1205" s="1451">
        <f t="shared" si="155"/>
        <v>0</v>
      </c>
      <c r="I1205" s="1449">
        <v>0</v>
      </c>
      <c r="J1205" s="1449">
        <v>0</v>
      </c>
      <c r="K1205" s="1451"/>
      <c r="L1205" s="1451"/>
      <c r="M1205" s="1451">
        <f t="shared" si="164"/>
        <v>0</v>
      </c>
      <c r="N1205" s="1451">
        <f t="shared" si="157"/>
        <v>0</v>
      </c>
      <c r="O1205" s="1452"/>
      <c r="P1205" s="1383"/>
    </row>
    <row r="1206" spans="1:16" ht="31" outlineLevel="1" x14ac:dyDescent="0.25">
      <c r="A1206" s="1289" t="str">
        <f t="shared" si="163"/>
        <v>HO
DPR 12</v>
      </c>
      <c r="B1206" s="1352" t="str">
        <f t="shared" si="163"/>
        <v>Centralized Monitoring Solution</v>
      </c>
      <c r="C1206" s="1447" t="str">
        <f t="shared" si="163"/>
        <v>MERC/CAPEX/MSPGCL/2023-24/0576</v>
      </c>
      <c r="D1206" s="1448">
        <f t="shared" si="163"/>
        <v>45232</v>
      </c>
      <c r="E1206" s="1449">
        <f t="shared" si="163"/>
        <v>69.308999999999997</v>
      </c>
      <c r="F1206" s="1449">
        <f t="shared" si="151"/>
        <v>0</v>
      </c>
      <c r="G1206" s="1449">
        <f t="shared" si="152"/>
        <v>0</v>
      </c>
      <c r="H1206" s="1449">
        <f t="shared" si="155"/>
        <v>0</v>
      </c>
      <c r="I1206" s="1449">
        <v>0</v>
      </c>
      <c r="J1206" s="1449">
        <v>0</v>
      </c>
      <c r="K1206" s="1449"/>
      <c r="L1206" s="1449"/>
      <c r="M1206" s="1449">
        <f t="shared" si="164"/>
        <v>0</v>
      </c>
      <c r="N1206" s="1449">
        <f t="shared" si="157"/>
        <v>0</v>
      </c>
      <c r="O1206" s="1452"/>
      <c r="P1206" s="1383"/>
    </row>
    <row r="1207" spans="1:16" ht="46.5" outlineLevel="1" x14ac:dyDescent="0.25">
      <c r="A1207" s="1293" t="str">
        <f t="shared" si="163"/>
        <v>HO
DPR 12.1</v>
      </c>
      <c r="B1207" s="1355" t="str">
        <f t="shared" si="163"/>
        <v>Centralized Monitoring Solution</v>
      </c>
      <c r="C1207" s="1455" t="str">
        <f t="shared" si="163"/>
        <v>MERC/CAPEX/MSPGCL/2023-24/0576</v>
      </c>
      <c r="D1207" s="1384">
        <f t="shared" si="163"/>
        <v>45232</v>
      </c>
      <c r="E1207" s="1450">
        <f t="shared" si="163"/>
        <v>66.009</v>
      </c>
      <c r="F1207" s="1451">
        <f t="shared" si="151"/>
        <v>0</v>
      </c>
      <c r="G1207" s="1451">
        <f t="shared" si="152"/>
        <v>3.8</v>
      </c>
      <c r="H1207" s="1451">
        <f t="shared" si="155"/>
        <v>-3.8</v>
      </c>
      <c r="I1207" s="1449">
        <v>0</v>
      </c>
      <c r="J1207" s="1449">
        <v>0</v>
      </c>
      <c r="K1207" s="1451"/>
      <c r="L1207" s="1451"/>
      <c r="M1207" s="1451">
        <f t="shared" si="164"/>
        <v>0</v>
      </c>
      <c r="N1207" s="1451">
        <f t="shared" si="157"/>
        <v>-3.8</v>
      </c>
      <c r="O1207" s="1452"/>
      <c r="P1207" s="1383"/>
    </row>
    <row r="1208" spans="1:16" ht="15.5" outlineLevel="1" x14ac:dyDescent="0.25">
      <c r="A1208" s="1385">
        <f t="shared" si="163"/>
        <v>0</v>
      </c>
      <c r="B1208" s="1355" t="str">
        <f t="shared" si="163"/>
        <v>IDC</v>
      </c>
      <c r="C1208" s="1455" t="str">
        <f t="shared" si="163"/>
        <v>MERC/CAPEX/MSPGCL/2023-24/0576</v>
      </c>
      <c r="D1208" s="1384">
        <f t="shared" si="163"/>
        <v>45232</v>
      </c>
      <c r="E1208" s="1450">
        <f t="shared" si="163"/>
        <v>3.3</v>
      </c>
      <c r="F1208" s="1451">
        <f t="shared" si="151"/>
        <v>0</v>
      </c>
      <c r="G1208" s="1451">
        <f t="shared" si="152"/>
        <v>0</v>
      </c>
      <c r="H1208" s="1451">
        <f t="shared" si="155"/>
        <v>0</v>
      </c>
      <c r="I1208" s="1449">
        <v>0</v>
      </c>
      <c r="J1208" s="1449">
        <v>0</v>
      </c>
      <c r="K1208" s="1451"/>
      <c r="L1208" s="1451"/>
      <c r="M1208" s="1451">
        <f t="shared" si="164"/>
        <v>0</v>
      </c>
      <c r="N1208" s="1451">
        <f t="shared" si="157"/>
        <v>0</v>
      </c>
      <c r="O1208" s="1452"/>
      <c r="P1208" s="1383"/>
    </row>
    <row r="1209" spans="1:16" ht="15.5" outlineLevel="1" x14ac:dyDescent="0.25">
      <c r="A1209" s="1349">
        <f t="shared" si="163"/>
        <v>0</v>
      </c>
      <c r="B1209" s="1326" t="str">
        <f t="shared" si="163"/>
        <v>(ii) Yet to be submitted to MERC</v>
      </c>
      <c r="C1209" s="1455">
        <f t="shared" si="163"/>
        <v>0</v>
      </c>
      <c r="D1209" s="1384" t="str">
        <f t="shared" si="163"/>
        <v>-</v>
      </c>
      <c r="E1209" s="1450">
        <f t="shared" si="163"/>
        <v>0</v>
      </c>
      <c r="F1209" s="1451">
        <f t="shared" si="151"/>
        <v>0</v>
      </c>
      <c r="G1209" s="1451">
        <f t="shared" si="152"/>
        <v>0</v>
      </c>
      <c r="H1209" s="1451">
        <f t="shared" si="155"/>
        <v>0</v>
      </c>
      <c r="I1209" s="1449">
        <v>0</v>
      </c>
      <c r="J1209" s="1449">
        <v>0</v>
      </c>
      <c r="K1209" s="1451"/>
      <c r="L1209" s="1451"/>
      <c r="M1209" s="1451">
        <f t="shared" si="164"/>
        <v>0</v>
      </c>
      <c r="N1209" s="1451">
        <f t="shared" si="157"/>
        <v>0</v>
      </c>
      <c r="O1209" s="1452"/>
      <c r="P1209" s="1383"/>
    </row>
    <row r="1210" spans="1:16" ht="31" outlineLevel="1" x14ac:dyDescent="0.25">
      <c r="A1210" s="1351">
        <f t="shared" si="163"/>
        <v>1</v>
      </c>
      <c r="B1210" s="1352" t="str">
        <f t="shared" si="163"/>
        <v xml:space="preserve">Procurement of GT blades  &amp; other essential GT Hot gas components </v>
      </c>
      <c r="C1210" s="1455">
        <f t="shared" si="163"/>
        <v>0</v>
      </c>
      <c r="D1210" s="1384" t="str">
        <f t="shared" si="163"/>
        <v>-</v>
      </c>
      <c r="E1210" s="1450">
        <f t="shared" si="163"/>
        <v>0</v>
      </c>
      <c r="F1210" s="1451">
        <f t="shared" si="151"/>
        <v>0</v>
      </c>
      <c r="G1210" s="1451">
        <f t="shared" si="152"/>
        <v>0</v>
      </c>
      <c r="H1210" s="1451">
        <f t="shared" si="155"/>
        <v>0</v>
      </c>
      <c r="I1210" s="1449">
        <v>0</v>
      </c>
      <c r="J1210" s="1449">
        <v>0</v>
      </c>
      <c r="K1210" s="1451"/>
      <c r="L1210" s="1451"/>
      <c r="M1210" s="1451">
        <f t="shared" si="164"/>
        <v>0</v>
      </c>
      <c r="N1210" s="1451">
        <f t="shared" si="157"/>
        <v>0</v>
      </c>
      <c r="O1210" s="1452"/>
      <c r="P1210" s="1383"/>
    </row>
    <row r="1211" spans="1:16" ht="15.5" outlineLevel="1" x14ac:dyDescent="0.25">
      <c r="A1211" s="1351">
        <f t="shared" si="163"/>
        <v>0</v>
      </c>
      <c r="B1211" s="1355" t="str">
        <f t="shared" si="163"/>
        <v>1) Procurement of GT Stator blades of stages 1&amp;2</v>
      </c>
      <c r="C1211" s="1455">
        <f t="shared" si="163"/>
        <v>0</v>
      </c>
      <c r="D1211" s="1384" t="str">
        <f t="shared" si="163"/>
        <v>-</v>
      </c>
      <c r="E1211" s="1450">
        <f t="shared" si="163"/>
        <v>0</v>
      </c>
      <c r="F1211" s="1451">
        <f t="shared" si="151"/>
        <v>17</v>
      </c>
      <c r="G1211" s="1451">
        <f t="shared" si="152"/>
        <v>17</v>
      </c>
      <c r="H1211" s="1451">
        <f t="shared" si="155"/>
        <v>0</v>
      </c>
      <c r="I1211" s="1449">
        <v>0</v>
      </c>
      <c r="J1211" s="1449">
        <v>0</v>
      </c>
      <c r="K1211" s="1451"/>
      <c r="L1211" s="1451"/>
      <c r="M1211" s="1451">
        <f t="shared" si="164"/>
        <v>0</v>
      </c>
      <c r="N1211" s="1451">
        <f t="shared" si="157"/>
        <v>0</v>
      </c>
      <c r="O1211" s="1452"/>
      <c r="P1211" s="1383"/>
    </row>
    <row r="1212" spans="1:16" ht="15.5" outlineLevel="1" x14ac:dyDescent="0.25">
      <c r="A1212" s="1351">
        <f t="shared" si="163"/>
        <v>0</v>
      </c>
      <c r="B1212" s="1355" t="str">
        <f t="shared" si="163"/>
        <v>2) Procurement of Bricks / Tiles &amp; tile holders for GT</v>
      </c>
      <c r="C1212" s="1455">
        <f t="shared" si="163"/>
        <v>0</v>
      </c>
      <c r="D1212" s="1384" t="str">
        <f t="shared" si="163"/>
        <v>-</v>
      </c>
      <c r="E1212" s="1450">
        <f t="shared" si="163"/>
        <v>0</v>
      </c>
      <c r="F1212" s="1451">
        <f t="shared" si="151"/>
        <v>2.5</v>
      </c>
      <c r="G1212" s="1451">
        <f t="shared" si="152"/>
        <v>2.5</v>
      </c>
      <c r="H1212" s="1451">
        <f t="shared" si="155"/>
        <v>0</v>
      </c>
      <c r="I1212" s="1449">
        <v>0</v>
      </c>
      <c r="J1212" s="1449">
        <v>0</v>
      </c>
      <c r="K1212" s="1451"/>
      <c r="L1212" s="1451"/>
      <c r="M1212" s="1451">
        <f t="shared" si="164"/>
        <v>0</v>
      </c>
      <c r="N1212" s="1451">
        <f t="shared" si="157"/>
        <v>0</v>
      </c>
      <c r="O1212" s="1452"/>
      <c r="P1212" s="1383"/>
    </row>
    <row r="1213" spans="1:16" ht="15.5" outlineLevel="1" x14ac:dyDescent="0.25">
      <c r="A1213" s="1351">
        <f t="shared" si="163"/>
        <v>0</v>
      </c>
      <c r="B1213" s="1355" t="str">
        <f t="shared" si="163"/>
        <v>3) Procurement of mixing chambers (02 Nos)</v>
      </c>
      <c r="C1213" s="1455">
        <f t="shared" si="163"/>
        <v>0</v>
      </c>
      <c r="D1213" s="1384" t="str">
        <f t="shared" si="163"/>
        <v>-</v>
      </c>
      <c r="E1213" s="1450">
        <f t="shared" si="163"/>
        <v>0</v>
      </c>
      <c r="F1213" s="1451">
        <f t="shared" si="151"/>
        <v>8.5</v>
      </c>
      <c r="G1213" s="1451">
        <f t="shared" si="152"/>
        <v>8.5</v>
      </c>
      <c r="H1213" s="1451">
        <f t="shared" si="155"/>
        <v>0</v>
      </c>
      <c r="I1213" s="1449">
        <v>0</v>
      </c>
      <c r="J1213" s="1449">
        <v>0</v>
      </c>
      <c r="K1213" s="1451"/>
      <c r="L1213" s="1451"/>
      <c r="M1213" s="1451">
        <f t="shared" si="164"/>
        <v>0</v>
      </c>
      <c r="N1213" s="1451">
        <f t="shared" si="157"/>
        <v>0</v>
      </c>
      <c r="O1213" s="1452"/>
      <c r="P1213" s="1383"/>
    </row>
    <row r="1214" spans="1:16" ht="15.5" outlineLevel="1" x14ac:dyDescent="0.25">
      <c r="A1214" s="1351">
        <f t="shared" si="163"/>
        <v>0</v>
      </c>
      <c r="B1214" s="1355" t="str">
        <f t="shared" si="163"/>
        <v>14) Procurement of stage2 rotor blades</v>
      </c>
      <c r="C1214" s="1455">
        <f t="shared" si="163"/>
        <v>0</v>
      </c>
      <c r="D1214" s="1384" t="str">
        <f t="shared" si="163"/>
        <v>-</v>
      </c>
      <c r="E1214" s="1450">
        <f t="shared" si="163"/>
        <v>0</v>
      </c>
      <c r="F1214" s="1451">
        <f t="shared" si="151"/>
        <v>0</v>
      </c>
      <c r="G1214" s="1451">
        <f t="shared" si="152"/>
        <v>0</v>
      </c>
      <c r="H1214" s="1451">
        <f t="shared" si="155"/>
        <v>0</v>
      </c>
      <c r="I1214" s="1449">
        <v>5.7</v>
      </c>
      <c r="J1214" s="1449">
        <v>5.7</v>
      </c>
      <c r="K1214" s="1451"/>
      <c r="L1214" s="1451"/>
      <c r="M1214" s="1451">
        <f t="shared" si="164"/>
        <v>5.7</v>
      </c>
      <c r="N1214" s="1451">
        <f t="shared" si="157"/>
        <v>0</v>
      </c>
      <c r="O1214" s="1452"/>
      <c r="P1214" s="1383"/>
    </row>
    <row r="1215" spans="1:16" ht="15.5" outlineLevel="1" x14ac:dyDescent="0.25">
      <c r="A1215" s="1351">
        <f t="shared" si="163"/>
        <v>2</v>
      </c>
      <c r="B1215" s="1352" t="str">
        <f t="shared" si="163"/>
        <v>Procurement of all 16 stage Compressor Diaphragms</v>
      </c>
      <c r="C1215" s="1455">
        <f t="shared" si="163"/>
        <v>0</v>
      </c>
      <c r="D1215" s="1384" t="str">
        <f t="shared" si="163"/>
        <v>-</v>
      </c>
      <c r="E1215" s="1450">
        <f t="shared" si="163"/>
        <v>0</v>
      </c>
      <c r="F1215" s="1451">
        <f t="shared" si="151"/>
        <v>36</v>
      </c>
      <c r="G1215" s="1451">
        <f t="shared" si="152"/>
        <v>36</v>
      </c>
      <c r="H1215" s="1451">
        <f t="shared" si="155"/>
        <v>0</v>
      </c>
      <c r="I1215" s="1449">
        <v>0</v>
      </c>
      <c r="J1215" s="1449">
        <v>0</v>
      </c>
      <c r="K1215" s="1451"/>
      <c r="L1215" s="1451"/>
      <c r="M1215" s="1451">
        <f t="shared" si="164"/>
        <v>0</v>
      </c>
      <c r="N1215" s="1451">
        <f t="shared" si="157"/>
        <v>0</v>
      </c>
      <c r="O1215" s="1452"/>
      <c r="P1215" s="1383"/>
    </row>
    <row r="1216" spans="1:16" ht="15.5" outlineLevel="1" x14ac:dyDescent="0.25">
      <c r="A1216" s="1351">
        <f t="shared" si="163"/>
        <v>3</v>
      </c>
      <c r="B1216" s="1352" t="str">
        <f t="shared" si="163"/>
        <v>Procurement of insurance spares for GT units</v>
      </c>
      <c r="C1216" s="1455">
        <f t="shared" si="163"/>
        <v>0</v>
      </c>
      <c r="D1216" s="1384" t="str">
        <f t="shared" si="163"/>
        <v>-</v>
      </c>
      <c r="E1216" s="1450">
        <f t="shared" si="163"/>
        <v>0</v>
      </c>
      <c r="F1216" s="1451">
        <f t="shared" si="151"/>
        <v>0</v>
      </c>
      <c r="G1216" s="1451">
        <f t="shared" si="152"/>
        <v>0</v>
      </c>
      <c r="H1216" s="1451">
        <f t="shared" si="155"/>
        <v>0</v>
      </c>
      <c r="I1216" s="1449">
        <v>0</v>
      </c>
      <c r="J1216" s="1449">
        <v>0</v>
      </c>
      <c r="K1216" s="1451"/>
      <c r="L1216" s="1451"/>
      <c r="M1216" s="1451">
        <f t="shared" si="164"/>
        <v>0</v>
      </c>
      <c r="N1216" s="1451">
        <f t="shared" si="157"/>
        <v>0</v>
      </c>
      <c r="O1216" s="1452"/>
      <c r="P1216" s="1383"/>
    </row>
    <row r="1217" spans="1:16" ht="15.5" outlineLevel="1" x14ac:dyDescent="0.25">
      <c r="A1217" s="1351">
        <f t="shared" si="163"/>
        <v>0</v>
      </c>
      <c r="B1217" s="1355" t="str">
        <f t="shared" si="163"/>
        <v xml:space="preserve">1) Procurement of Inconel plates </v>
      </c>
      <c r="C1217" s="1455">
        <f t="shared" si="163"/>
        <v>0</v>
      </c>
      <c r="D1217" s="1384" t="str">
        <f t="shared" si="163"/>
        <v>-</v>
      </c>
      <c r="E1217" s="1450">
        <f t="shared" si="163"/>
        <v>0</v>
      </c>
      <c r="F1217" s="1451">
        <f t="shared" si="151"/>
        <v>5</v>
      </c>
      <c r="G1217" s="1451">
        <f t="shared" si="152"/>
        <v>5</v>
      </c>
      <c r="H1217" s="1451">
        <f t="shared" si="155"/>
        <v>0</v>
      </c>
      <c r="I1217" s="1449">
        <v>0</v>
      </c>
      <c r="J1217" s="1449">
        <v>0</v>
      </c>
      <c r="K1217" s="1451"/>
      <c r="L1217" s="1451"/>
      <c r="M1217" s="1451">
        <f t="shared" si="164"/>
        <v>0</v>
      </c>
      <c r="N1217" s="1451">
        <f t="shared" si="157"/>
        <v>0</v>
      </c>
      <c r="O1217" s="1452"/>
      <c r="P1217" s="1383"/>
    </row>
    <row r="1218" spans="1:16" ht="15.5" outlineLevel="1" x14ac:dyDescent="0.25">
      <c r="A1218" s="1351">
        <f t="shared" ref="A1218:E1233" si="165">A932</f>
        <v>0</v>
      </c>
      <c r="B1218" s="1355" t="str">
        <f t="shared" si="165"/>
        <v>2) Procurement of Inner casing washers</v>
      </c>
      <c r="C1218" s="1455">
        <f t="shared" si="165"/>
        <v>0</v>
      </c>
      <c r="D1218" s="1384" t="str">
        <f t="shared" si="165"/>
        <v>-</v>
      </c>
      <c r="E1218" s="1450">
        <f t="shared" si="165"/>
        <v>0</v>
      </c>
      <c r="F1218" s="1451">
        <f t="shared" ref="F1218:F1281" si="166">F932+I932</f>
        <v>1.5</v>
      </c>
      <c r="G1218" s="1451">
        <f t="shared" ref="G1218:G1281" si="167">G932+M932</f>
        <v>1.5</v>
      </c>
      <c r="H1218" s="1451">
        <f t="shared" si="155"/>
        <v>0</v>
      </c>
      <c r="I1218" s="1449">
        <v>0</v>
      </c>
      <c r="J1218" s="1449">
        <v>0</v>
      </c>
      <c r="K1218" s="1451"/>
      <c r="L1218" s="1451"/>
      <c r="M1218" s="1451">
        <f t="shared" si="164"/>
        <v>0</v>
      </c>
      <c r="N1218" s="1451">
        <f t="shared" si="157"/>
        <v>0</v>
      </c>
      <c r="O1218" s="1452"/>
      <c r="P1218" s="1383"/>
    </row>
    <row r="1219" spans="1:16" ht="15.5" outlineLevel="1" x14ac:dyDescent="0.25">
      <c r="A1219" s="1351">
        <f t="shared" si="165"/>
        <v>0</v>
      </c>
      <c r="B1219" s="1355" t="str">
        <f t="shared" si="165"/>
        <v>3) Procurement of Upper conical section</v>
      </c>
      <c r="C1219" s="1455">
        <f t="shared" si="165"/>
        <v>0</v>
      </c>
      <c r="D1219" s="1384" t="str">
        <f t="shared" si="165"/>
        <v>-</v>
      </c>
      <c r="E1219" s="1450">
        <f t="shared" si="165"/>
        <v>0</v>
      </c>
      <c r="F1219" s="1451">
        <f t="shared" si="166"/>
        <v>0</v>
      </c>
      <c r="G1219" s="1451">
        <f t="shared" si="167"/>
        <v>0</v>
      </c>
      <c r="H1219" s="1451">
        <f t="shared" si="155"/>
        <v>0</v>
      </c>
      <c r="I1219" s="1449">
        <v>3</v>
      </c>
      <c r="J1219" s="1449">
        <v>3</v>
      </c>
      <c r="K1219" s="1451"/>
      <c r="L1219" s="1451"/>
      <c r="M1219" s="1451">
        <f t="shared" si="164"/>
        <v>3</v>
      </c>
      <c r="N1219" s="1451">
        <f t="shared" si="157"/>
        <v>0</v>
      </c>
      <c r="O1219" s="1452"/>
      <c r="P1219" s="1383"/>
    </row>
    <row r="1220" spans="1:16" ht="15.5" outlineLevel="1" x14ac:dyDescent="0.25">
      <c r="A1220" s="1351">
        <f t="shared" si="165"/>
        <v>0</v>
      </c>
      <c r="B1220" s="1355" t="str">
        <f t="shared" si="165"/>
        <v>4) Procurement of LUWA cooler panels</v>
      </c>
      <c r="C1220" s="1455">
        <f t="shared" si="165"/>
        <v>0</v>
      </c>
      <c r="D1220" s="1384" t="str">
        <f t="shared" si="165"/>
        <v>-</v>
      </c>
      <c r="E1220" s="1450">
        <f t="shared" si="165"/>
        <v>0</v>
      </c>
      <c r="F1220" s="1451">
        <f t="shared" si="166"/>
        <v>1.4</v>
      </c>
      <c r="G1220" s="1451">
        <f t="shared" si="167"/>
        <v>1.4</v>
      </c>
      <c r="H1220" s="1451">
        <f t="shared" si="155"/>
        <v>0</v>
      </c>
      <c r="I1220" s="1449">
        <v>0</v>
      </c>
      <c r="J1220" s="1449">
        <v>0</v>
      </c>
      <c r="K1220" s="1451"/>
      <c r="L1220" s="1451"/>
      <c r="M1220" s="1451">
        <f t="shared" si="164"/>
        <v>0</v>
      </c>
      <c r="N1220" s="1451">
        <f t="shared" si="157"/>
        <v>0</v>
      </c>
      <c r="O1220" s="1452"/>
      <c r="P1220" s="1383"/>
    </row>
    <row r="1221" spans="1:16" ht="15.5" outlineLevel="1" x14ac:dyDescent="0.25">
      <c r="A1221" s="1351">
        <f t="shared" si="165"/>
        <v>0</v>
      </c>
      <c r="B1221" s="1355" t="str">
        <f t="shared" si="165"/>
        <v>5) Procurement of Burners</v>
      </c>
      <c r="C1221" s="1455">
        <f t="shared" si="165"/>
        <v>0</v>
      </c>
      <c r="D1221" s="1384" t="str">
        <f t="shared" si="165"/>
        <v>-</v>
      </c>
      <c r="E1221" s="1450">
        <f t="shared" si="165"/>
        <v>0</v>
      </c>
      <c r="F1221" s="1451">
        <f t="shared" si="166"/>
        <v>0</v>
      </c>
      <c r="G1221" s="1451">
        <f t="shared" si="167"/>
        <v>0</v>
      </c>
      <c r="H1221" s="1451">
        <f t="shared" si="155"/>
        <v>0</v>
      </c>
      <c r="I1221" s="1449">
        <v>1</v>
      </c>
      <c r="J1221" s="1449">
        <v>1</v>
      </c>
      <c r="K1221" s="1451"/>
      <c r="L1221" s="1451"/>
      <c r="M1221" s="1451">
        <f t="shared" si="164"/>
        <v>1</v>
      </c>
      <c r="N1221" s="1451">
        <f t="shared" si="157"/>
        <v>0</v>
      </c>
      <c r="O1221" s="1452"/>
      <c r="P1221" s="1383"/>
    </row>
    <row r="1222" spans="1:16" ht="15.5" outlineLevel="1" x14ac:dyDescent="0.25">
      <c r="A1222" s="1351">
        <f t="shared" si="165"/>
        <v>0</v>
      </c>
      <c r="B1222" s="1355" t="str">
        <f t="shared" si="165"/>
        <v>6) Procurement of K rings</v>
      </c>
      <c r="C1222" s="1455">
        <f t="shared" si="165"/>
        <v>0</v>
      </c>
      <c r="D1222" s="1384" t="str">
        <f t="shared" si="165"/>
        <v>-</v>
      </c>
      <c r="E1222" s="1450">
        <f t="shared" si="165"/>
        <v>0</v>
      </c>
      <c r="F1222" s="1451">
        <f t="shared" si="166"/>
        <v>0</v>
      </c>
      <c r="G1222" s="1451">
        <f t="shared" si="167"/>
        <v>0</v>
      </c>
      <c r="H1222" s="1451">
        <f t="shared" si="155"/>
        <v>0</v>
      </c>
      <c r="I1222" s="1449">
        <v>1</v>
      </c>
      <c r="J1222" s="1449">
        <v>1</v>
      </c>
      <c r="K1222" s="1451"/>
      <c r="L1222" s="1451"/>
      <c r="M1222" s="1451">
        <f t="shared" si="164"/>
        <v>1</v>
      </c>
      <c r="N1222" s="1451">
        <f t="shared" si="157"/>
        <v>0</v>
      </c>
      <c r="O1222" s="1452"/>
      <c r="P1222" s="1383"/>
    </row>
    <row r="1223" spans="1:16" ht="15.5" outlineLevel="1" x14ac:dyDescent="0.25">
      <c r="A1223" s="1351">
        <f t="shared" si="165"/>
        <v>0</v>
      </c>
      <c r="B1223" s="1355" t="str">
        <f t="shared" si="165"/>
        <v>7) GT Fasteners (Mixing chamber, dome fastners)</v>
      </c>
      <c r="C1223" s="1455">
        <f t="shared" si="165"/>
        <v>0</v>
      </c>
      <c r="D1223" s="1384" t="str">
        <f t="shared" si="165"/>
        <v>-</v>
      </c>
      <c r="E1223" s="1450">
        <f t="shared" si="165"/>
        <v>0</v>
      </c>
      <c r="F1223" s="1451">
        <f t="shared" si="166"/>
        <v>1</v>
      </c>
      <c r="G1223" s="1451">
        <f t="shared" si="167"/>
        <v>1</v>
      </c>
      <c r="H1223" s="1451">
        <f t="shared" si="155"/>
        <v>0</v>
      </c>
      <c r="I1223" s="1449">
        <v>0</v>
      </c>
      <c r="J1223" s="1449">
        <v>0</v>
      </c>
      <c r="K1223" s="1451"/>
      <c r="L1223" s="1451"/>
      <c r="M1223" s="1451">
        <f t="shared" si="164"/>
        <v>0</v>
      </c>
      <c r="N1223" s="1451">
        <f t="shared" si="157"/>
        <v>0</v>
      </c>
      <c r="O1223" s="1452"/>
      <c r="P1223" s="1383"/>
    </row>
    <row r="1224" spans="1:16" ht="15.5" outlineLevel="1" x14ac:dyDescent="0.25">
      <c r="A1224" s="1351">
        <f t="shared" si="165"/>
        <v>0</v>
      </c>
      <c r="B1224" s="1355" t="str">
        <f t="shared" si="165"/>
        <v>8) Procurement of Blow off valves</v>
      </c>
      <c r="C1224" s="1455">
        <f t="shared" si="165"/>
        <v>0</v>
      </c>
      <c r="D1224" s="1384" t="str">
        <f t="shared" si="165"/>
        <v>-</v>
      </c>
      <c r="E1224" s="1450">
        <f t="shared" si="165"/>
        <v>0</v>
      </c>
      <c r="F1224" s="1451">
        <f t="shared" si="166"/>
        <v>0</v>
      </c>
      <c r="G1224" s="1451">
        <f t="shared" si="167"/>
        <v>0</v>
      </c>
      <c r="H1224" s="1451">
        <f t="shared" si="155"/>
        <v>0</v>
      </c>
      <c r="I1224" s="1449">
        <v>0.5</v>
      </c>
      <c r="J1224" s="1449">
        <v>0.5</v>
      </c>
      <c r="K1224" s="1451"/>
      <c r="L1224" s="1451"/>
      <c r="M1224" s="1451">
        <f t="shared" si="164"/>
        <v>0.5</v>
      </c>
      <c r="N1224" s="1451">
        <f t="shared" si="157"/>
        <v>0</v>
      </c>
      <c r="O1224" s="1452"/>
      <c r="P1224" s="1383"/>
    </row>
    <row r="1225" spans="1:16" ht="15.5" outlineLevel="1" x14ac:dyDescent="0.25">
      <c r="A1225" s="1351">
        <f t="shared" si="165"/>
        <v>0</v>
      </c>
      <c r="B1225" s="1355" t="str">
        <f t="shared" si="165"/>
        <v>9) Procurement of two Flame tubes for one GT unit</v>
      </c>
      <c r="C1225" s="1455">
        <f t="shared" si="165"/>
        <v>0</v>
      </c>
      <c r="D1225" s="1384" t="str">
        <f t="shared" si="165"/>
        <v>-</v>
      </c>
      <c r="E1225" s="1450">
        <f t="shared" si="165"/>
        <v>0</v>
      </c>
      <c r="F1225" s="1451">
        <f t="shared" si="166"/>
        <v>0</v>
      </c>
      <c r="G1225" s="1451">
        <f t="shared" si="167"/>
        <v>0</v>
      </c>
      <c r="H1225" s="1451">
        <f t="shared" si="155"/>
        <v>0</v>
      </c>
      <c r="I1225" s="1449">
        <v>18</v>
      </c>
      <c r="J1225" s="1449">
        <v>18</v>
      </c>
      <c r="K1225" s="1451"/>
      <c r="L1225" s="1451"/>
      <c r="M1225" s="1451">
        <f t="shared" si="164"/>
        <v>18</v>
      </c>
      <c r="N1225" s="1451">
        <f t="shared" si="157"/>
        <v>0</v>
      </c>
      <c r="O1225" s="1452"/>
      <c r="P1225" s="1383"/>
    </row>
    <row r="1226" spans="1:16" ht="31" outlineLevel="1" x14ac:dyDescent="0.25">
      <c r="A1226" s="1351">
        <f t="shared" si="165"/>
        <v>4</v>
      </c>
      <c r="B1226" s="1352" t="str">
        <f t="shared" si="165"/>
        <v>Procurement of various spares &amp; retrofitting of existing systems for reliability improvement of WHRP Boilers at GTPS Uran</v>
      </c>
      <c r="C1226" s="1455">
        <f t="shared" si="165"/>
        <v>0</v>
      </c>
      <c r="D1226" s="1384" t="str">
        <f t="shared" si="165"/>
        <v>-</v>
      </c>
      <c r="E1226" s="1450">
        <f t="shared" si="165"/>
        <v>0</v>
      </c>
      <c r="F1226" s="1451">
        <f t="shared" si="166"/>
        <v>0</v>
      </c>
      <c r="G1226" s="1451">
        <f t="shared" si="167"/>
        <v>0</v>
      </c>
      <c r="H1226" s="1451">
        <f t="shared" si="155"/>
        <v>0</v>
      </c>
      <c r="I1226" s="1449">
        <v>0</v>
      </c>
      <c r="J1226" s="1449">
        <v>0</v>
      </c>
      <c r="K1226" s="1451"/>
      <c r="L1226" s="1451"/>
      <c r="M1226" s="1451">
        <f t="shared" si="164"/>
        <v>0</v>
      </c>
      <c r="N1226" s="1451">
        <f t="shared" si="157"/>
        <v>0</v>
      </c>
      <c r="O1226" s="1452"/>
      <c r="P1226" s="1383"/>
    </row>
    <row r="1227" spans="1:16" ht="15.5" outlineLevel="1" x14ac:dyDescent="0.25">
      <c r="A1227" s="1351">
        <f t="shared" si="165"/>
        <v>0</v>
      </c>
      <c r="B1227" s="1355" t="str">
        <f t="shared" si="165"/>
        <v>1) HP BCP (4 Nos) , LP BCP (4 Nos)  pump set</v>
      </c>
      <c r="C1227" s="1455">
        <f t="shared" si="165"/>
        <v>0</v>
      </c>
      <c r="D1227" s="1384" t="str">
        <f t="shared" si="165"/>
        <v>-</v>
      </c>
      <c r="E1227" s="1450">
        <f t="shared" si="165"/>
        <v>0</v>
      </c>
      <c r="F1227" s="1451">
        <f t="shared" si="166"/>
        <v>10</v>
      </c>
      <c r="G1227" s="1451">
        <f t="shared" si="167"/>
        <v>10</v>
      </c>
      <c r="H1227" s="1451">
        <f t="shared" si="155"/>
        <v>0</v>
      </c>
      <c r="I1227" s="1449">
        <v>0</v>
      </c>
      <c r="J1227" s="1449">
        <v>0</v>
      </c>
      <c r="K1227" s="1451"/>
      <c r="L1227" s="1451"/>
      <c r="M1227" s="1451">
        <f t="shared" si="164"/>
        <v>0</v>
      </c>
      <c r="N1227" s="1451">
        <f t="shared" si="157"/>
        <v>0</v>
      </c>
      <c r="O1227" s="1452"/>
      <c r="P1227" s="1383"/>
    </row>
    <row r="1228" spans="1:16" ht="31" outlineLevel="1" x14ac:dyDescent="0.25">
      <c r="A1228" s="1351">
        <f t="shared" si="165"/>
        <v>0</v>
      </c>
      <c r="B1228" s="1355" t="str">
        <f t="shared" si="165"/>
        <v>2) Preheat pump set ,DM make up pump set, clean drain pump set and CEP pump set</v>
      </c>
      <c r="C1228" s="1455">
        <f t="shared" si="165"/>
        <v>0</v>
      </c>
      <c r="D1228" s="1384" t="str">
        <f t="shared" si="165"/>
        <v>-</v>
      </c>
      <c r="E1228" s="1450">
        <f t="shared" si="165"/>
        <v>0</v>
      </c>
      <c r="F1228" s="1451">
        <f t="shared" si="166"/>
        <v>1</v>
      </c>
      <c r="G1228" s="1451">
        <f t="shared" si="167"/>
        <v>1</v>
      </c>
      <c r="H1228" s="1451">
        <f t="shared" si="155"/>
        <v>0</v>
      </c>
      <c r="I1228" s="1449">
        <v>0</v>
      </c>
      <c r="J1228" s="1449">
        <v>0</v>
      </c>
      <c r="K1228" s="1451"/>
      <c r="L1228" s="1451"/>
      <c r="M1228" s="1451">
        <f t="shared" si="164"/>
        <v>0</v>
      </c>
      <c r="N1228" s="1451">
        <f t="shared" si="157"/>
        <v>0</v>
      </c>
      <c r="O1228" s="1452"/>
      <c r="P1228" s="1383"/>
    </row>
    <row r="1229" spans="1:16" ht="15.5" outlineLevel="1" x14ac:dyDescent="0.25">
      <c r="A1229" s="1351">
        <f t="shared" si="165"/>
        <v>0</v>
      </c>
      <c r="B1229" s="1355" t="str">
        <f t="shared" si="165"/>
        <v>3) Complete Boiler (2 Nos) duct plate replacement</v>
      </c>
      <c r="C1229" s="1455">
        <f t="shared" si="165"/>
        <v>0</v>
      </c>
      <c r="D1229" s="1384" t="str">
        <f t="shared" si="165"/>
        <v>-</v>
      </c>
      <c r="E1229" s="1450">
        <f t="shared" si="165"/>
        <v>0</v>
      </c>
      <c r="F1229" s="1451">
        <f t="shared" si="166"/>
        <v>5</v>
      </c>
      <c r="G1229" s="1451">
        <f t="shared" si="167"/>
        <v>5</v>
      </c>
      <c r="H1229" s="1451">
        <f t="shared" si="155"/>
        <v>0</v>
      </c>
      <c r="I1229" s="1449">
        <v>0</v>
      </c>
      <c r="J1229" s="1449">
        <v>0</v>
      </c>
      <c r="K1229" s="1451"/>
      <c r="L1229" s="1451"/>
      <c r="M1229" s="1451">
        <f t="shared" si="164"/>
        <v>0</v>
      </c>
      <c r="N1229" s="1451">
        <f t="shared" si="157"/>
        <v>0</v>
      </c>
      <c r="O1229" s="1452"/>
      <c r="P1229" s="1383"/>
    </row>
    <row r="1230" spans="1:16" ht="15.5" outlineLevel="1" x14ac:dyDescent="0.25">
      <c r="A1230" s="1351">
        <f t="shared" si="165"/>
        <v>0</v>
      </c>
      <c r="B1230" s="1355" t="str">
        <f t="shared" si="165"/>
        <v>4) Insulation replacement of A1 and B2 boiler.</v>
      </c>
      <c r="C1230" s="1455">
        <f t="shared" si="165"/>
        <v>0</v>
      </c>
      <c r="D1230" s="1384" t="str">
        <f t="shared" si="165"/>
        <v>-</v>
      </c>
      <c r="E1230" s="1450">
        <f t="shared" si="165"/>
        <v>0</v>
      </c>
      <c r="F1230" s="1451">
        <f t="shared" si="166"/>
        <v>1.8</v>
      </c>
      <c r="G1230" s="1451">
        <f t="shared" si="167"/>
        <v>1.8</v>
      </c>
      <c r="H1230" s="1451">
        <f t="shared" si="155"/>
        <v>0</v>
      </c>
      <c r="I1230" s="1449">
        <v>0</v>
      </c>
      <c r="J1230" s="1449">
        <v>0</v>
      </c>
      <c r="K1230" s="1451"/>
      <c r="L1230" s="1451"/>
      <c r="M1230" s="1451">
        <f t="shared" si="164"/>
        <v>0</v>
      </c>
      <c r="N1230" s="1451">
        <f t="shared" si="157"/>
        <v>0</v>
      </c>
      <c r="O1230" s="1452"/>
      <c r="P1230" s="1383"/>
    </row>
    <row r="1231" spans="1:16" ht="15.5" outlineLevel="1" x14ac:dyDescent="0.25">
      <c r="A1231" s="1351">
        <f t="shared" si="165"/>
        <v>0</v>
      </c>
      <c r="B1231" s="1355" t="str">
        <f t="shared" si="165"/>
        <v>5) Chimeny insulation of A1,B1 and B2 boiler</v>
      </c>
      <c r="C1231" s="1455">
        <f t="shared" si="165"/>
        <v>0</v>
      </c>
      <c r="D1231" s="1384" t="str">
        <f t="shared" si="165"/>
        <v>-</v>
      </c>
      <c r="E1231" s="1450">
        <f t="shared" si="165"/>
        <v>0</v>
      </c>
      <c r="F1231" s="1451">
        <f t="shared" si="166"/>
        <v>0.85</v>
      </c>
      <c r="G1231" s="1451">
        <f t="shared" si="167"/>
        <v>0.85</v>
      </c>
      <c r="H1231" s="1451">
        <f t="shared" si="155"/>
        <v>0</v>
      </c>
      <c r="I1231" s="1449">
        <v>0</v>
      </c>
      <c r="J1231" s="1449">
        <v>0</v>
      </c>
      <c r="K1231" s="1451"/>
      <c r="L1231" s="1451"/>
      <c r="M1231" s="1451">
        <f t="shared" si="164"/>
        <v>0</v>
      </c>
      <c r="N1231" s="1451">
        <f t="shared" si="157"/>
        <v>0</v>
      </c>
      <c r="O1231" s="1452"/>
      <c r="P1231" s="1383"/>
    </row>
    <row r="1232" spans="1:16" ht="15.5" outlineLevel="1" x14ac:dyDescent="0.25">
      <c r="A1232" s="1351">
        <f t="shared" si="165"/>
        <v>0</v>
      </c>
      <c r="B1232" s="1355" t="str">
        <f t="shared" si="165"/>
        <v>6) A1 boiler LP evaporator tube replacement work.</v>
      </c>
      <c r="C1232" s="1455">
        <f t="shared" si="165"/>
        <v>0</v>
      </c>
      <c r="D1232" s="1384" t="str">
        <f t="shared" si="165"/>
        <v>-</v>
      </c>
      <c r="E1232" s="1450">
        <f t="shared" si="165"/>
        <v>0</v>
      </c>
      <c r="F1232" s="1451">
        <f t="shared" si="166"/>
        <v>1.7</v>
      </c>
      <c r="G1232" s="1451">
        <f t="shared" si="167"/>
        <v>1.7</v>
      </c>
      <c r="H1232" s="1451">
        <f t="shared" si="155"/>
        <v>0</v>
      </c>
      <c r="I1232" s="1449">
        <v>0</v>
      </c>
      <c r="J1232" s="1449">
        <v>0</v>
      </c>
      <c r="K1232" s="1451"/>
      <c r="L1232" s="1451"/>
      <c r="M1232" s="1451">
        <f t="shared" si="164"/>
        <v>0</v>
      </c>
      <c r="N1232" s="1451">
        <f t="shared" si="157"/>
        <v>0</v>
      </c>
      <c r="O1232" s="1452"/>
      <c r="P1232" s="1383"/>
    </row>
    <row r="1233" spans="1:16" ht="31" outlineLevel="1" x14ac:dyDescent="0.25">
      <c r="A1233" s="1351">
        <f t="shared" si="165"/>
        <v>0</v>
      </c>
      <c r="B1233" s="1355" t="str">
        <f t="shared" si="165"/>
        <v>7)B2 boiler HP Evaporator and HP Economiser sagged and need to be replaced</v>
      </c>
      <c r="C1233" s="1455">
        <f t="shared" si="165"/>
        <v>0</v>
      </c>
      <c r="D1233" s="1384" t="str">
        <f t="shared" si="165"/>
        <v>-</v>
      </c>
      <c r="E1233" s="1450">
        <f t="shared" si="165"/>
        <v>0</v>
      </c>
      <c r="F1233" s="1451">
        <f t="shared" si="166"/>
        <v>1</v>
      </c>
      <c r="G1233" s="1451">
        <f t="shared" si="167"/>
        <v>1</v>
      </c>
      <c r="H1233" s="1451">
        <f t="shared" si="155"/>
        <v>0</v>
      </c>
      <c r="I1233" s="1449">
        <v>0</v>
      </c>
      <c r="J1233" s="1449">
        <v>0</v>
      </c>
      <c r="K1233" s="1451"/>
      <c r="L1233" s="1451"/>
      <c r="M1233" s="1451">
        <f t="shared" si="164"/>
        <v>0</v>
      </c>
      <c r="N1233" s="1451">
        <f t="shared" si="157"/>
        <v>0</v>
      </c>
      <c r="O1233" s="1452"/>
      <c r="P1233" s="1383"/>
    </row>
    <row r="1234" spans="1:16" ht="31" outlineLevel="1" x14ac:dyDescent="0.25">
      <c r="A1234" s="1351">
        <f t="shared" ref="A1234:E1249" si="168">A948</f>
        <v>0</v>
      </c>
      <c r="B1234" s="1355" t="str">
        <f t="shared" si="168"/>
        <v>8) B1 boiler Hp evaporator tube sagged and need to be replaced</v>
      </c>
      <c r="C1234" s="1455">
        <f t="shared" si="168"/>
        <v>0</v>
      </c>
      <c r="D1234" s="1384" t="str">
        <f t="shared" si="168"/>
        <v>-</v>
      </c>
      <c r="E1234" s="1450">
        <f t="shared" si="168"/>
        <v>0</v>
      </c>
      <c r="F1234" s="1451">
        <f t="shared" si="166"/>
        <v>1</v>
      </c>
      <c r="G1234" s="1451">
        <f t="shared" si="167"/>
        <v>1</v>
      </c>
      <c r="H1234" s="1451">
        <f t="shared" si="155"/>
        <v>0</v>
      </c>
      <c r="I1234" s="1449">
        <v>0</v>
      </c>
      <c r="J1234" s="1449">
        <v>0</v>
      </c>
      <c r="K1234" s="1451"/>
      <c r="L1234" s="1451"/>
      <c r="M1234" s="1451">
        <f t="shared" si="164"/>
        <v>0</v>
      </c>
      <c r="N1234" s="1451">
        <f t="shared" si="157"/>
        <v>0</v>
      </c>
      <c r="O1234" s="1452"/>
      <c r="P1234" s="1383"/>
    </row>
    <row r="1235" spans="1:16" ht="15.5" outlineLevel="1" x14ac:dyDescent="0.25">
      <c r="A1235" s="1351">
        <f t="shared" si="168"/>
        <v>0</v>
      </c>
      <c r="B1235" s="1355" t="str">
        <f t="shared" si="168"/>
        <v>9) Seal Air FAN WITH MOTOR</v>
      </c>
      <c r="C1235" s="1455">
        <f t="shared" si="168"/>
        <v>0</v>
      </c>
      <c r="D1235" s="1384" t="str">
        <f t="shared" si="168"/>
        <v>-</v>
      </c>
      <c r="E1235" s="1450">
        <f t="shared" si="168"/>
        <v>0</v>
      </c>
      <c r="F1235" s="1451">
        <f t="shared" si="166"/>
        <v>2</v>
      </c>
      <c r="G1235" s="1451">
        <f t="shared" si="167"/>
        <v>2</v>
      </c>
      <c r="H1235" s="1451">
        <f t="shared" si="155"/>
        <v>0</v>
      </c>
      <c r="I1235" s="1449">
        <v>0</v>
      </c>
      <c r="J1235" s="1449">
        <v>0</v>
      </c>
      <c r="K1235" s="1451"/>
      <c r="L1235" s="1451"/>
      <c r="M1235" s="1451">
        <f t="shared" si="164"/>
        <v>0</v>
      </c>
      <c r="N1235" s="1451">
        <f t="shared" si="157"/>
        <v>0</v>
      </c>
      <c r="O1235" s="1452"/>
      <c r="P1235" s="1383"/>
    </row>
    <row r="1236" spans="1:16" ht="31" outlineLevel="1" x14ac:dyDescent="0.25">
      <c r="A1236" s="1351">
        <f t="shared" si="168"/>
        <v>0</v>
      </c>
      <c r="B1236" s="1355" t="str">
        <f t="shared" si="168"/>
        <v>10) B1 and B2 Boiler BID and BYD Damper Control System Upgradation.</v>
      </c>
      <c r="C1236" s="1455">
        <f t="shared" si="168"/>
        <v>0</v>
      </c>
      <c r="D1236" s="1384" t="str">
        <f t="shared" si="168"/>
        <v>-</v>
      </c>
      <c r="E1236" s="1450">
        <f t="shared" si="168"/>
        <v>0</v>
      </c>
      <c r="F1236" s="1451">
        <f t="shared" si="166"/>
        <v>1.25</v>
      </c>
      <c r="G1236" s="1451">
        <f t="shared" si="167"/>
        <v>1.25</v>
      </c>
      <c r="H1236" s="1451">
        <f t="shared" si="155"/>
        <v>0</v>
      </c>
      <c r="I1236" s="1449">
        <v>0</v>
      </c>
      <c r="J1236" s="1449">
        <v>0</v>
      </c>
      <c r="K1236" s="1451"/>
      <c r="L1236" s="1451"/>
      <c r="M1236" s="1451">
        <f t="shared" si="164"/>
        <v>0</v>
      </c>
      <c r="N1236" s="1451">
        <f t="shared" si="157"/>
        <v>0</v>
      </c>
      <c r="O1236" s="1452"/>
      <c r="P1236" s="1383"/>
    </row>
    <row r="1237" spans="1:16" ht="46.5" outlineLevel="1" x14ac:dyDescent="0.25">
      <c r="A1237" s="1351">
        <f t="shared" si="168"/>
        <v>5</v>
      </c>
      <c r="B1237" s="1352" t="str">
        <f t="shared" si="168"/>
        <v>Supply, Erection &amp; commissioning for GT Unit-5,6, WHRP Unit A0 Automation Up-gradation and up-gradation of 120MW A0 Unit SEE system</v>
      </c>
      <c r="C1237" s="1455">
        <f t="shared" si="168"/>
        <v>0</v>
      </c>
      <c r="D1237" s="1384" t="str">
        <f t="shared" si="168"/>
        <v>-</v>
      </c>
      <c r="E1237" s="1450">
        <f t="shared" si="168"/>
        <v>0</v>
      </c>
      <c r="F1237" s="1451">
        <f t="shared" si="166"/>
        <v>0</v>
      </c>
      <c r="G1237" s="1451">
        <f t="shared" si="167"/>
        <v>0</v>
      </c>
      <c r="H1237" s="1451">
        <f t="shared" si="155"/>
        <v>0</v>
      </c>
      <c r="I1237" s="1449">
        <v>0</v>
      </c>
      <c r="J1237" s="1449">
        <v>0</v>
      </c>
      <c r="K1237" s="1451"/>
      <c r="L1237" s="1451"/>
      <c r="M1237" s="1451">
        <f t="shared" si="164"/>
        <v>0</v>
      </c>
      <c r="N1237" s="1451">
        <f t="shared" si="157"/>
        <v>0</v>
      </c>
      <c r="O1237" s="1452"/>
      <c r="P1237" s="1383"/>
    </row>
    <row r="1238" spans="1:16" ht="31" outlineLevel="1" x14ac:dyDescent="0.25">
      <c r="A1238" s="1351">
        <f t="shared" si="168"/>
        <v>0</v>
      </c>
      <c r="B1238" s="1355" t="str">
        <f t="shared" si="168"/>
        <v xml:space="preserve">1) Supply, Erection &amp; commissioning for GT Unit-5  Automation Up-gradation at GTPS, Uran.                                                                                       </v>
      </c>
      <c r="C1238" s="1455">
        <f t="shared" si="168"/>
        <v>0</v>
      </c>
      <c r="D1238" s="1384" t="str">
        <f t="shared" si="168"/>
        <v>-</v>
      </c>
      <c r="E1238" s="1450">
        <f t="shared" si="168"/>
        <v>0</v>
      </c>
      <c r="F1238" s="1451">
        <f t="shared" si="166"/>
        <v>0</v>
      </c>
      <c r="G1238" s="1451">
        <f t="shared" si="167"/>
        <v>0</v>
      </c>
      <c r="H1238" s="1451">
        <f t="shared" si="155"/>
        <v>0</v>
      </c>
      <c r="I1238" s="1449">
        <v>8.75</v>
      </c>
      <c r="J1238" s="1449">
        <v>8.75</v>
      </c>
      <c r="K1238" s="1451"/>
      <c r="L1238" s="1451"/>
      <c r="M1238" s="1451">
        <f t="shared" si="164"/>
        <v>8.75</v>
      </c>
      <c r="N1238" s="1451">
        <f t="shared" si="157"/>
        <v>0</v>
      </c>
      <c r="O1238" s="1452"/>
      <c r="P1238" s="1383"/>
    </row>
    <row r="1239" spans="1:16" ht="31" outlineLevel="1" x14ac:dyDescent="0.25">
      <c r="A1239" s="1351">
        <f t="shared" si="168"/>
        <v>0</v>
      </c>
      <c r="B1239" s="1355" t="str">
        <f t="shared" si="168"/>
        <v>2) Supply, Erection &amp; commissioning for GT Unit-6 Automation Up-gradation at GTPS, Uran.</v>
      </c>
      <c r="C1239" s="1455">
        <f t="shared" si="168"/>
        <v>0</v>
      </c>
      <c r="D1239" s="1384" t="str">
        <f t="shared" si="168"/>
        <v>-</v>
      </c>
      <c r="E1239" s="1450">
        <f t="shared" si="168"/>
        <v>0</v>
      </c>
      <c r="F1239" s="1451">
        <f t="shared" si="166"/>
        <v>0</v>
      </c>
      <c r="G1239" s="1451">
        <f t="shared" si="167"/>
        <v>0</v>
      </c>
      <c r="H1239" s="1451">
        <f t="shared" si="155"/>
        <v>0</v>
      </c>
      <c r="I1239" s="1449">
        <v>8.75</v>
      </c>
      <c r="J1239" s="1449">
        <v>8.75</v>
      </c>
      <c r="K1239" s="1451"/>
      <c r="L1239" s="1451"/>
      <c r="M1239" s="1451">
        <f t="shared" si="164"/>
        <v>8.75</v>
      </c>
      <c r="N1239" s="1451">
        <f t="shared" si="157"/>
        <v>0</v>
      </c>
      <c r="O1239" s="1452"/>
      <c r="P1239" s="1383"/>
    </row>
    <row r="1240" spans="1:16" ht="31" outlineLevel="1" x14ac:dyDescent="0.25">
      <c r="A1240" s="1351">
        <f t="shared" si="168"/>
        <v>0</v>
      </c>
      <c r="B1240" s="1355" t="str">
        <f t="shared" si="168"/>
        <v>3) Supply, Erection &amp; commissioning for WHRP Unit- A0 Automation Up-gradation at GTPS, Uran.</v>
      </c>
      <c r="C1240" s="1455">
        <f t="shared" si="168"/>
        <v>0</v>
      </c>
      <c r="D1240" s="1384" t="str">
        <f t="shared" si="168"/>
        <v>-</v>
      </c>
      <c r="E1240" s="1450">
        <f t="shared" si="168"/>
        <v>0</v>
      </c>
      <c r="F1240" s="1451">
        <f t="shared" si="166"/>
        <v>0</v>
      </c>
      <c r="G1240" s="1451">
        <f t="shared" si="167"/>
        <v>0</v>
      </c>
      <c r="H1240" s="1451">
        <f t="shared" si="155"/>
        <v>0</v>
      </c>
      <c r="I1240" s="1449">
        <v>15</v>
      </c>
      <c r="J1240" s="1449">
        <v>15</v>
      </c>
      <c r="K1240" s="1451"/>
      <c r="L1240" s="1451"/>
      <c r="M1240" s="1451">
        <f t="shared" si="164"/>
        <v>15</v>
      </c>
      <c r="N1240" s="1451">
        <f t="shared" si="157"/>
        <v>0</v>
      </c>
      <c r="O1240" s="1452"/>
      <c r="P1240" s="1383"/>
    </row>
    <row r="1241" spans="1:16" ht="15.5" outlineLevel="1" x14ac:dyDescent="0.25">
      <c r="A1241" s="1351">
        <f t="shared" si="168"/>
        <v>0</v>
      </c>
      <c r="B1241" s="1355" t="str">
        <f t="shared" si="168"/>
        <v>4) Up-gradation of 120MW A0 Unit SEE system at GTPS, Uran. </v>
      </c>
      <c r="C1241" s="1455">
        <f t="shared" si="168"/>
        <v>0</v>
      </c>
      <c r="D1241" s="1384" t="str">
        <f t="shared" si="168"/>
        <v>-</v>
      </c>
      <c r="E1241" s="1450">
        <f t="shared" si="168"/>
        <v>0</v>
      </c>
      <c r="F1241" s="1451">
        <f t="shared" si="166"/>
        <v>0</v>
      </c>
      <c r="G1241" s="1451">
        <f t="shared" si="167"/>
        <v>0</v>
      </c>
      <c r="H1241" s="1451">
        <f t="shared" si="155"/>
        <v>0</v>
      </c>
      <c r="I1241" s="1449">
        <v>2.65</v>
      </c>
      <c r="J1241" s="1449">
        <v>2.65</v>
      </c>
      <c r="K1241" s="1451"/>
      <c r="L1241" s="1451"/>
      <c r="M1241" s="1451">
        <f t="shared" si="164"/>
        <v>2.65</v>
      </c>
      <c r="N1241" s="1451">
        <f t="shared" si="157"/>
        <v>0</v>
      </c>
      <c r="O1241" s="1452"/>
      <c r="P1241" s="1383"/>
    </row>
    <row r="1242" spans="1:16" ht="46.5" outlineLevel="1" x14ac:dyDescent="0.25">
      <c r="A1242" s="1351">
        <f t="shared" si="168"/>
        <v>6</v>
      </c>
      <c r="B1242" s="1352" t="str">
        <f t="shared" si="168"/>
        <v>Procurement of Steam Turbine spares for A0 restoaration at GTPS, Uran. (Procurement of Stator, Rotor casing alongwith blades &amp; Bearing.)</v>
      </c>
      <c r="C1242" s="1455">
        <f t="shared" si="168"/>
        <v>0</v>
      </c>
      <c r="D1242" s="1384" t="str">
        <f t="shared" si="168"/>
        <v>-</v>
      </c>
      <c r="E1242" s="1450">
        <f t="shared" si="168"/>
        <v>0</v>
      </c>
      <c r="F1242" s="1451">
        <f t="shared" si="166"/>
        <v>0</v>
      </c>
      <c r="G1242" s="1451">
        <f t="shared" si="167"/>
        <v>0</v>
      </c>
      <c r="H1242" s="1451">
        <f t="shared" si="155"/>
        <v>0</v>
      </c>
      <c r="I1242" s="1449">
        <v>0</v>
      </c>
      <c r="J1242" s="1449">
        <v>0</v>
      </c>
      <c r="K1242" s="1451"/>
      <c r="L1242" s="1451"/>
      <c r="M1242" s="1451">
        <f t="shared" si="164"/>
        <v>0</v>
      </c>
      <c r="N1242" s="1451">
        <f t="shared" si="157"/>
        <v>0</v>
      </c>
      <c r="O1242" s="1452"/>
      <c r="P1242" s="1383"/>
    </row>
    <row r="1243" spans="1:16" ht="31" outlineLevel="1" x14ac:dyDescent="0.25">
      <c r="A1243" s="1351">
        <f t="shared" si="168"/>
        <v>7</v>
      </c>
      <c r="B1243" s="1352" t="str">
        <f t="shared" si="168"/>
        <v>Procurement of various spares &amp; retrofitting of existing systems for reliability improvement of CCPP units at GTPS Uran</v>
      </c>
      <c r="C1243" s="1455">
        <f t="shared" si="168"/>
        <v>0</v>
      </c>
      <c r="D1243" s="1384" t="str">
        <f t="shared" si="168"/>
        <v>-</v>
      </c>
      <c r="E1243" s="1450">
        <f t="shared" si="168"/>
        <v>0</v>
      </c>
      <c r="F1243" s="1451">
        <f t="shared" si="166"/>
        <v>0</v>
      </c>
      <c r="G1243" s="1451">
        <f t="shared" si="167"/>
        <v>0</v>
      </c>
      <c r="H1243" s="1451">
        <f t="shared" si="155"/>
        <v>0</v>
      </c>
      <c r="I1243" s="1449">
        <v>0</v>
      </c>
      <c r="J1243" s="1449">
        <v>0</v>
      </c>
      <c r="K1243" s="1451"/>
      <c r="L1243" s="1451"/>
      <c r="M1243" s="1451">
        <f t="shared" si="164"/>
        <v>0</v>
      </c>
      <c r="N1243" s="1451">
        <f t="shared" si="157"/>
        <v>0</v>
      </c>
      <c r="O1243" s="1452"/>
      <c r="P1243" s="1383"/>
    </row>
    <row r="1244" spans="1:16" ht="15.5" outlineLevel="1" x14ac:dyDescent="0.25">
      <c r="A1244" s="1351">
        <f t="shared" si="168"/>
        <v>0</v>
      </c>
      <c r="B1244" s="1355" t="str">
        <f t="shared" si="168"/>
        <v>1) Modification of HT LT Radiators of 4MW DG set.</v>
      </c>
      <c r="C1244" s="1455">
        <f t="shared" si="168"/>
        <v>0</v>
      </c>
      <c r="D1244" s="1384" t="str">
        <f t="shared" si="168"/>
        <v>-</v>
      </c>
      <c r="E1244" s="1450">
        <f t="shared" si="168"/>
        <v>0</v>
      </c>
      <c r="F1244" s="1451">
        <f t="shared" si="166"/>
        <v>1</v>
      </c>
      <c r="G1244" s="1451">
        <f t="shared" si="167"/>
        <v>1</v>
      </c>
      <c r="H1244" s="1451">
        <f t="shared" si="155"/>
        <v>0</v>
      </c>
      <c r="I1244" s="1449">
        <v>0</v>
      </c>
      <c r="J1244" s="1449">
        <v>0</v>
      </c>
      <c r="K1244" s="1451"/>
      <c r="L1244" s="1451"/>
      <c r="M1244" s="1451">
        <f t="shared" si="164"/>
        <v>0</v>
      </c>
      <c r="N1244" s="1451">
        <f t="shared" si="157"/>
        <v>0</v>
      </c>
      <c r="O1244" s="1452"/>
      <c r="P1244" s="1383"/>
    </row>
    <row r="1245" spans="1:16" ht="15.5" outlineLevel="1" x14ac:dyDescent="0.25">
      <c r="A1245" s="1351">
        <f t="shared" si="168"/>
        <v>0</v>
      </c>
      <c r="B1245" s="1355" t="str">
        <f t="shared" si="168"/>
        <v>2) MODIFIED Air FILTERS FOR GT UNITS</v>
      </c>
      <c r="C1245" s="1455">
        <f t="shared" si="168"/>
        <v>0</v>
      </c>
      <c r="D1245" s="1384" t="str">
        <f t="shared" si="168"/>
        <v>-</v>
      </c>
      <c r="E1245" s="1450">
        <f t="shared" si="168"/>
        <v>0</v>
      </c>
      <c r="F1245" s="1451">
        <f t="shared" si="166"/>
        <v>0.7</v>
      </c>
      <c r="G1245" s="1451">
        <f t="shared" si="167"/>
        <v>0.7</v>
      </c>
      <c r="H1245" s="1451">
        <f t="shared" si="155"/>
        <v>0</v>
      </c>
      <c r="I1245" s="1449">
        <v>0</v>
      </c>
      <c r="J1245" s="1449">
        <v>0</v>
      </c>
      <c r="K1245" s="1451"/>
      <c r="L1245" s="1451"/>
      <c r="M1245" s="1451">
        <f t="shared" si="164"/>
        <v>0</v>
      </c>
      <c r="N1245" s="1451">
        <f t="shared" si="157"/>
        <v>0</v>
      </c>
      <c r="O1245" s="1452"/>
      <c r="P1245" s="1383"/>
    </row>
    <row r="1246" spans="1:16" ht="15.5" outlineLevel="1" x14ac:dyDescent="0.25">
      <c r="A1246" s="1351">
        <f t="shared" si="168"/>
        <v>0</v>
      </c>
      <c r="B1246" s="1355" t="str">
        <f t="shared" si="168"/>
        <v>3) Procurement of Oil Separator (2 Nos.)</v>
      </c>
      <c r="C1246" s="1455">
        <f t="shared" si="168"/>
        <v>0</v>
      </c>
      <c r="D1246" s="1384" t="str">
        <f t="shared" si="168"/>
        <v>-</v>
      </c>
      <c r="E1246" s="1450">
        <f t="shared" si="168"/>
        <v>0</v>
      </c>
      <c r="F1246" s="1451">
        <f t="shared" si="166"/>
        <v>0.5</v>
      </c>
      <c r="G1246" s="1451">
        <f t="shared" si="167"/>
        <v>0.5</v>
      </c>
      <c r="H1246" s="1451">
        <f t="shared" si="155"/>
        <v>0</v>
      </c>
      <c r="I1246" s="1449">
        <v>0</v>
      </c>
      <c r="J1246" s="1449">
        <v>0</v>
      </c>
      <c r="K1246" s="1451"/>
      <c r="L1246" s="1451"/>
      <c r="M1246" s="1451">
        <f t="shared" si="164"/>
        <v>0</v>
      </c>
      <c r="N1246" s="1451">
        <f t="shared" si="157"/>
        <v>0</v>
      </c>
      <c r="O1246" s="1452"/>
      <c r="P1246" s="1383"/>
    </row>
    <row r="1247" spans="1:16" ht="15.5" outlineLevel="1" x14ac:dyDescent="0.25">
      <c r="A1247" s="1351">
        <f t="shared" si="168"/>
        <v>0</v>
      </c>
      <c r="B1247" s="1355" t="str">
        <f t="shared" si="168"/>
        <v>4) CCR and Admin HVAC system replacement work</v>
      </c>
      <c r="C1247" s="1455">
        <f t="shared" si="168"/>
        <v>0</v>
      </c>
      <c r="D1247" s="1384" t="str">
        <f t="shared" si="168"/>
        <v>-</v>
      </c>
      <c r="E1247" s="1450">
        <f t="shared" si="168"/>
        <v>0</v>
      </c>
      <c r="F1247" s="1451">
        <f t="shared" si="166"/>
        <v>0</v>
      </c>
      <c r="G1247" s="1451">
        <f t="shared" si="167"/>
        <v>0</v>
      </c>
      <c r="H1247" s="1451">
        <f t="shared" si="155"/>
        <v>0</v>
      </c>
      <c r="I1247" s="1449">
        <v>2</v>
      </c>
      <c r="J1247" s="1449">
        <v>2</v>
      </c>
      <c r="K1247" s="1451"/>
      <c r="L1247" s="1451"/>
      <c r="M1247" s="1451">
        <f t="shared" si="164"/>
        <v>2</v>
      </c>
      <c r="N1247" s="1451">
        <f t="shared" si="157"/>
        <v>0</v>
      </c>
      <c r="O1247" s="1452"/>
      <c r="P1247" s="1383"/>
    </row>
    <row r="1248" spans="1:16" ht="15.5" outlineLevel="1" x14ac:dyDescent="0.25">
      <c r="A1248" s="1351">
        <f t="shared" si="168"/>
        <v>0</v>
      </c>
      <c r="B1248" s="1355" t="str">
        <f t="shared" si="168"/>
        <v>5) ACW  pumps and Pipeline procurement and replacement</v>
      </c>
      <c r="C1248" s="1455">
        <f t="shared" si="168"/>
        <v>0</v>
      </c>
      <c r="D1248" s="1384" t="str">
        <f t="shared" si="168"/>
        <v>-</v>
      </c>
      <c r="E1248" s="1450">
        <f t="shared" si="168"/>
        <v>0</v>
      </c>
      <c r="F1248" s="1451">
        <f t="shared" si="166"/>
        <v>0</v>
      </c>
      <c r="G1248" s="1451">
        <f t="shared" si="167"/>
        <v>0</v>
      </c>
      <c r="H1248" s="1451">
        <f t="shared" si="155"/>
        <v>0</v>
      </c>
      <c r="I1248" s="1449">
        <v>1.5</v>
      </c>
      <c r="J1248" s="1449">
        <v>1.5</v>
      </c>
      <c r="K1248" s="1451"/>
      <c r="L1248" s="1451"/>
      <c r="M1248" s="1451">
        <f t="shared" si="164"/>
        <v>1.5</v>
      </c>
      <c r="N1248" s="1451">
        <f t="shared" si="157"/>
        <v>0</v>
      </c>
      <c r="O1248" s="1452"/>
      <c r="P1248" s="1383"/>
    </row>
    <row r="1249" spans="1:16" ht="31" outlineLevel="1" x14ac:dyDescent="0.25">
      <c r="A1249" s="1351">
        <f t="shared" si="168"/>
        <v>0</v>
      </c>
      <c r="B1249" s="1355" t="str">
        <f t="shared" si="168"/>
        <v>6) Procurement and Replacement work of corroded cooling water line, Firefighting pipeline in the plant.</v>
      </c>
      <c r="C1249" s="1455">
        <f t="shared" si="168"/>
        <v>0</v>
      </c>
      <c r="D1249" s="1384" t="str">
        <f t="shared" si="168"/>
        <v>-</v>
      </c>
      <c r="E1249" s="1450">
        <f t="shared" si="168"/>
        <v>0</v>
      </c>
      <c r="F1249" s="1451">
        <f t="shared" si="166"/>
        <v>0</v>
      </c>
      <c r="G1249" s="1451">
        <f t="shared" si="167"/>
        <v>0</v>
      </c>
      <c r="H1249" s="1451">
        <f t="shared" si="155"/>
        <v>0</v>
      </c>
      <c r="I1249" s="1449">
        <v>3</v>
      </c>
      <c r="J1249" s="1449">
        <v>3</v>
      </c>
      <c r="K1249" s="1451"/>
      <c r="L1249" s="1451"/>
      <c r="M1249" s="1451">
        <f t="shared" si="164"/>
        <v>3</v>
      </c>
      <c r="N1249" s="1451">
        <f t="shared" si="157"/>
        <v>0</v>
      </c>
      <c r="O1249" s="1452"/>
      <c r="P1249" s="1383"/>
    </row>
    <row r="1250" spans="1:16" ht="15.5" outlineLevel="1" x14ac:dyDescent="0.25">
      <c r="A1250" s="1351">
        <f t="shared" ref="A1250:E1265" si="169">A964</f>
        <v>0</v>
      </c>
      <c r="B1250" s="1355" t="str">
        <f t="shared" si="169"/>
        <v xml:space="preserve">7) Fixed Fire fighting installation at Gas skid near MM Section </v>
      </c>
      <c r="C1250" s="1455">
        <f t="shared" si="169"/>
        <v>0</v>
      </c>
      <c r="D1250" s="1384" t="str">
        <f t="shared" si="169"/>
        <v>-</v>
      </c>
      <c r="E1250" s="1450">
        <f t="shared" si="169"/>
        <v>0</v>
      </c>
      <c r="F1250" s="1451">
        <f t="shared" si="166"/>
        <v>0</v>
      </c>
      <c r="G1250" s="1451">
        <f t="shared" si="167"/>
        <v>0</v>
      </c>
      <c r="H1250" s="1451">
        <f t="shared" si="155"/>
        <v>0</v>
      </c>
      <c r="I1250" s="1449">
        <v>1</v>
      </c>
      <c r="J1250" s="1449">
        <v>1</v>
      </c>
      <c r="K1250" s="1451"/>
      <c r="L1250" s="1451"/>
      <c r="M1250" s="1451">
        <f t="shared" si="164"/>
        <v>1</v>
      </c>
      <c r="N1250" s="1451">
        <f t="shared" si="157"/>
        <v>0</v>
      </c>
      <c r="O1250" s="1452"/>
      <c r="P1250" s="1383"/>
    </row>
    <row r="1251" spans="1:16" ht="31" outlineLevel="1" x14ac:dyDescent="0.25">
      <c r="A1251" s="1351">
        <f t="shared" si="169"/>
        <v>0</v>
      </c>
      <c r="B1251" s="1355" t="str">
        <f t="shared" si="169"/>
        <v>8) Fixed Fire fighting installation  at Gas skid  near Unit -5 A1 Boiler</v>
      </c>
      <c r="C1251" s="1455">
        <f t="shared" si="169"/>
        <v>0</v>
      </c>
      <c r="D1251" s="1384" t="str">
        <f t="shared" si="169"/>
        <v>-</v>
      </c>
      <c r="E1251" s="1450">
        <f t="shared" si="169"/>
        <v>0</v>
      </c>
      <c r="F1251" s="1451">
        <f t="shared" si="166"/>
        <v>0</v>
      </c>
      <c r="G1251" s="1451">
        <f t="shared" si="167"/>
        <v>0</v>
      </c>
      <c r="H1251" s="1451">
        <f t="shared" si="155"/>
        <v>0</v>
      </c>
      <c r="I1251" s="1449">
        <v>1</v>
      </c>
      <c r="J1251" s="1449">
        <v>1</v>
      </c>
      <c r="K1251" s="1451"/>
      <c r="L1251" s="1451"/>
      <c r="M1251" s="1451">
        <f t="shared" si="164"/>
        <v>1</v>
      </c>
      <c r="N1251" s="1451">
        <f t="shared" si="157"/>
        <v>0</v>
      </c>
      <c r="O1251" s="1452"/>
      <c r="P1251" s="1383"/>
    </row>
    <row r="1252" spans="1:16" ht="31" outlineLevel="1" x14ac:dyDescent="0.25">
      <c r="A1252" s="1351">
        <f t="shared" si="169"/>
        <v>0</v>
      </c>
      <c r="B1252" s="1355" t="str">
        <f t="shared" si="169"/>
        <v xml:space="preserve">9) Replacment of CO2 flooding system with advance system at Unit-5,6,7,8 </v>
      </c>
      <c r="C1252" s="1455">
        <f t="shared" si="169"/>
        <v>0</v>
      </c>
      <c r="D1252" s="1384" t="str">
        <f t="shared" si="169"/>
        <v>-</v>
      </c>
      <c r="E1252" s="1450">
        <f t="shared" si="169"/>
        <v>0</v>
      </c>
      <c r="F1252" s="1451">
        <f t="shared" si="166"/>
        <v>0</v>
      </c>
      <c r="G1252" s="1451">
        <f t="shared" si="167"/>
        <v>0</v>
      </c>
      <c r="H1252" s="1451">
        <f t="shared" si="155"/>
        <v>0</v>
      </c>
      <c r="I1252" s="1449">
        <v>6</v>
      </c>
      <c r="J1252" s="1449">
        <v>6</v>
      </c>
      <c r="K1252" s="1451"/>
      <c r="L1252" s="1451"/>
      <c r="M1252" s="1451">
        <f t="shared" si="164"/>
        <v>6</v>
      </c>
      <c r="N1252" s="1451">
        <f t="shared" si="157"/>
        <v>0</v>
      </c>
      <c r="O1252" s="1452"/>
      <c r="P1252" s="1383"/>
    </row>
    <row r="1253" spans="1:16" ht="15.5" outlineLevel="1" x14ac:dyDescent="0.25">
      <c r="A1253" s="1351">
        <f t="shared" si="169"/>
        <v>0</v>
      </c>
      <c r="B1253" s="1355" t="str">
        <f t="shared" si="169"/>
        <v>10) Stage II EOP motor</v>
      </c>
      <c r="C1253" s="1455">
        <f t="shared" si="169"/>
        <v>0</v>
      </c>
      <c r="D1253" s="1384" t="str">
        <f t="shared" si="169"/>
        <v>-</v>
      </c>
      <c r="E1253" s="1450">
        <f t="shared" si="169"/>
        <v>0</v>
      </c>
      <c r="F1253" s="1451">
        <f t="shared" si="166"/>
        <v>0.03</v>
      </c>
      <c r="G1253" s="1451">
        <f t="shared" si="167"/>
        <v>0.03</v>
      </c>
      <c r="H1253" s="1451">
        <f t="shared" si="155"/>
        <v>0</v>
      </c>
      <c r="I1253" s="1449">
        <v>0</v>
      </c>
      <c r="J1253" s="1449">
        <v>0</v>
      </c>
      <c r="K1253" s="1451"/>
      <c r="L1253" s="1451"/>
      <c r="M1253" s="1451">
        <f t="shared" si="164"/>
        <v>0</v>
      </c>
      <c r="N1253" s="1451">
        <f t="shared" si="157"/>
        <v>0</v>
      </c>
      <c r="O1253" s="1452"/>
      <c r="P1253" s="1383"/>
    </row>
    <row r="1254" spans="1:16" ht="15.5" outlineLevel="1" x14ac:dyDescent="0.25">
      <c r="A1254" s="1351">
        <f t="shared" si="169"/>
        <v>0</v>
      </c>
      <c r="B1254" s="1355" t="str">
        <f t="shared" si="169"/>
        <v>11) Evacuation pump motor</v>
      </c>
      <c r="C1254" s="1455">
        <f t="shared" si="169"/>
        <v>0</v>
      </c>
      <c r="D1254" s="1384" t="str">
        <f t="shared" si="169"/>
        <v>-</v>
      </c>
      <c r="E1254" s="1450">
        <f t="shared" si="169"/>
        <v>0</v>
      </c>
      <c r="F1254" s="1451">
        <f t="shared" si="166"/>
        <v>0.05</v>
      </c>
      <c r="G1254" s="1451">
        <f t="shared" si="167"/>
        <v>0.05</v>
      </c>
      <c r="H1254" s="1451">
        <f t="shared" si="155"/>
        <v>0</v>
      </c>
      <c r="I1254" s="1449">
        <v>0</v>
      </c>
      <c r="J1254" s="1449">
        <v>0</v>
      </c>
      <c r="K1254" s="1451"/>
      <c r="L1254" s="1451"/>
      <c r="M1254" s="1451">
        <f t="shared" si="164"/>
        <v>0</v>
      </c>
      <c r="N1254" s="1451">
        <f t="shared" si="157"/>
        <v>0</v>
      </c>
      <c r="O1254" s="1452"/>
      <c r="P1254" s="1383"/>
    </row>
    <row r="1255" spans="1:16" ht="15.5" outlineLevel="1" x14ac:dyDescent="0.25">
      <c r="A1255" s="1351">
        <f t="shared" si="169"/>
        <v>0</v>
      </c>
      <c r="B1255" s="1355" t="str">
        <f t="shared" si="169"/>
        <v>12) St III Boiler Hydac Pump motor</v>
      </c>
      <c r="C1255" s="1455">
        <f t="shared" si="169"/>
        <v>0</v>
      </c>
      <c r="D1255" s="1384" t="str">
        <f t="shared" si="169"/>
        <v>-</v>
      </c>
      <c r="E1255" s="1450">
        <f t="shared" si="169"/>
        <v>0</v>
      </c>
      <c r="F1255" s="1451">
        <f t="shared" si="166"/>
        <v>0.01</v>
      </c>
      <c r="G1255" s="1451">
        <f t="shared" si="167"/>
        <v>0.01</v>
      </c>
      <c r="H1255" s="1451">
        <f t="shared" si="155"/>
        <v>0</v>
      </c>
      <c r="I1255" s="1449">
        <v>0</v>
      </c>
      <c r="J1255" s="1449">
        <v>0</v>
      </c>
      <c r="K1255" s="1451"/>
      <c r="L1255" s="1451"/>
      <c r="M1255" s="1451">
        <f t="shared" si="164"/>
        <v>0</v>
      </c>
      <c r="N1255" s="1451">
        <f t="shared" si="157"/>
        <v>0</v>
      </c>
      <c r="O1255" s="1452"/>
      <c r="P1255" s="1383"/>
    </row>
    <row r="1256" spans="1:16" ht="15.5" outlineLevel="1" x14ac:dyDescent="0.25">
      <c r="A1256" s="1351">
        <f t="shared" si="169"/>
        <v>0</v>
      </c>
      <c r="B1256" s="1355" t="str">
        <f t="shared" si="169"/>
        <v>13) LT BREAKER ST II (1600) AMP</v>
      </c>
      <c r="C1256" s="1455">
        <f t="shared" si="169"/>
        <v>0</v>
      </c>
      <c r="D1256" s="1384" t="str">
        <f t="shared" si="169"/>
        <v>-</v>
      </c>
      <c r="E1256" s="1450">
        <f t="shared" si="169"/>
        <v>0</v>
      </c>
      <c r="F1256" s="1451">
        <f t="shared" si="166"/>
        <v>0.2</v>
      </c>
      <c r="G1256" s="1451">
        <f t="shared" si="167"/>
        <v>0.2</v>
      </c>
      <c r="H1256" s="1451">
        <f t="shared" si="155"/>
        <v>0</v>
      </c>
      <c r="I1256" s="1449">
        <v>0</v>
      </c>
      <c r="J1256" s="1449">
        <v>0</v>
      </c>
      <c r="K1256" s="1451"/>
      <c r="L1256" s="1451"/>
      <c r="M1256" s="1451">
        <f t="shared" si="164"/>
        <v>0</v>
      </c>
      <c r="N1256" s="1451">
        <f t="shared" si="157"/>
        <v>0</v>
      </c>
      <c r="O1256" s="1452"/>
      <c r="P1256" s="1383"/>
    </row>
    <row r="1257" spans="1:16" ht="15.5" outlineLevel="1" x14ac:dyDescent="0.25">
      <c r="A1257" s="1351">
        <f t="shared" si="169"/>
        <v>0</v>
      </c>
      <c r="B1257" s="1355" t="str">
        <f t="shared" si="169"/>
        <v>14) LT BREAKER ST III and WTP  (3200) AMP</v>
      </c>
      <c r="C1257" s="1455">
        <f t="shared" si="169"/>
        <v>0</v>
      </c>
      <c r="D1257" s="1384" t="str">
        <f t="shared" si="169"/>
        <v>-</v>
      </c>
      <c r="E1257" s="1450">
        <f t="shared" si="169"/>
        <v>0</v>
      </c>
      <c r="F1257" s="1451">
        <f t="shared" si="166"/>
        <v>0.4</v>
      </c>
      <c r="G1257" s="1451">
        <f t="shared" si="167"/>
        <v>0.4</v>
      </c>
      <c r="H1257" s="1451">
        <f t="shared" si="155"/>
        <v>0</v>
      </c>
      <c r="I1257" s="1449">
        <v>0</v>
      </c>
      <c r="J1257" s="1449">
        <v>0</v>
      </c>
      <c r="K1257" s="1451"/>
      <c r="L1257" s="1451"/>
      <c r="M1257" s="1451">
        <f t="shared" si="164"/>
        <v>0</v>
      </c>
      <c r="N1257" s="1451">
        <f t="shared" si="157"/>
        <v>0</v>
      </c>
      <c r="O1257" s="1452"/>
      <c r="P1257" s="1383"/>
    </row>
    <row r="1258" spans="1:16" ht="15.5" outlineLevel="1" x14ac:dyDescent="0.25">
      <c r="A1258" s="1351">
        <f t="shared" si="169"/>
        <v>0</v>
      </c>
      <c r="B1258" s="1355" t="str">
        <f t="shared" si="169"/>
        <v>15) Battery replacement</v>
      </c>
      <c r="C1258" s="1455">
        <f t="shared" si="169"/>
        <v>0</v>
      </c>
      <c r="D1258" s="1384" t="str">
        <f t="shared" si="169"/>
        <v>-</v>
      </c>
      <c r="E1258" s="1450">
        <f t="shared" si="169"/>
        <v>0</v>
      </c>
      <c r="F1258" s="1451">
        <f t="shared" si="166"/>
        <v>0</v>
      </c>
      <c r="G1258" s="1451">
        <f t="shared" si="167"/>
        <v>0</v>
      </c>
      <c r="H1258" s="1451">
        <f t="shared" si="155"/>
        <v>0</v>
      </c>
      <c r="I1258" s="1449">
        <v>0</v>
      </c>
      <c r="J1258" s="1449">
        <v>0</v>
      </c>
      <c r="K1258" s="1451"/>
      <c r="L1258" s="1451"/>
      <c r="M1258" s="1451">
        <f t="shared" si="164"/>
        <v>0</v>
      </c>
      <c r="N1258" s="1451">
        <f t="shared" si="157"/>
        <v>0</v>
      </c>
      <c r="O1258" s="1452"/>
      <c r="P1258" s="1383"/>
    </row>
    <row r="1259" spans="1:16" ht="15.5" outlineLevel="1" x14ac:dyDescent="0.25">
      <c r="A1259" s="1351">
        <f t="shared" si="169"/>
        <v>0</v>
      </c>
      <c r="B1259" s="1355" t="str">
        <f t="shared" si="169"/>
        <v>16) Rennovation of AC plant piping</v>
      </c>
      <c r="C1259" s="1455">
        <f t="shared" si="169"/>
        <v>0</v>
      </c>
      <c r="D1259" s="1384" t="str">
        <f t="shared" si="169"/>
        <v>-</v>
      </c>
      <c r="E1259" s="1450">
        <f t="shared" si="169"/>
        <v>0</v>
      </c>
      <c r="F1259" s="1451">
        <f t="shared" si="166"/>
        <v>0.5</v>
      </c>
      <c r="G1259" s="1451">
        <f t="shared" si="167"/>
        <v>0.5</v>
      </c>
      <c r="H1259" s="1451">
        <f t="shared" si="155"/>
        <v>0</v>
      </c>
      <c r="I1259" s="1449">
        <v>0</v>
      </c>
      <c r="J1259" s="1449">
        <v>0</v>
      </c>
      <c r="K1259" s="1451"/>
      <c r="L1259" s="1451"/>
      <c r="M1259" s="1451">
        <f t="shared" si="164"/>
        <v>0</v>
      </c>
      <c r="N1259" s="1451">
        <f t="shared" si="157"/>
        <v>0</v>
      </c>
      <c r="O1259" s="1452"/>
      <c r="P1259" s="1383"/>
    </row>
    <row r="1260" spans="1:16" ht="46.5" outlineLevel="1" x14ac:dyDescent="0.25">
      <c r="A1260" s="1351">
        <f t="shared" si="169"/>
        <v>0</v>
      </c>
      <c r="B1260" s="1355" t="str">
        <f t="shared" si="169"/>
        <v xml:space="preserve">17) Up gradation Of Old Generator Protection System with Advance Series Microprocessor based System for GT  at GTPS Uran                       </v>
      </c>
      <c r="C1260" s="1455">
        <f t="shared" si="169"/>
        <v>0</v>
      </c>
      <c r="D1260" s="1384" t="str">
        <f t="shared" si="169"/>
        <v>-</v>
      </c>
      <c r="E1260" s="1450">
        <f t="shared" si="169"/>
        <v>0</v>
      </c>
      <c r="F1260" s="1451">
        <f t="shared" si="166"/>
        <v>0.6</v>
      </c>
      <c r="G1260" s="1451">
        <f t="shared" si="167"/>
        <v>0.6</v>
      </c>
      <c r="H1260" s="1451">
        <f t="shared" si="155"/>
        <v>0</v>
      </c>
      <c r="I1260" s="1449">
        <v>0</v>
      </c>
      <c r="J1260" s="1449">
        <v>0</v>
      </c>
      <c r="K1260" s="1451"/>
      <c r="L1260" s="1451"/>
      <c r="M1260" s="1451">
        <f t="shared" si="164"/>
        <v>0</v>
      </c>
      <c r="N1260" s="1451">
        <f t="shared" si="157"/>
        <v>0</v>
      </c>
      <c r="O1260" s="1452"/>
      <c r="P1260" s="1383"/>
    </row>
    <row r="1261" spans="1:16" ht="31" outlineLevel="1" x14ac:dyDescent="0.25">
      <c r="A1261" s="1351">
        <f t="shared" si="169"/>
        <v>0</v>
      </c>
      <c r="B1261" s="1355" t="str">
        <f t="shared" si="169"/>
        <v>18) Supply, Installation and commissioning of battery chargers at Stage-II at GTPS,Uran.</v>
      </c>
      <c r="C1261" s="1455">
        <f t="shared" si="169"/>
        <v>0</v>
      </c>
      <c r="D1261" s="1384" t="str">
        <f t="shared" si="169"/>
        <v>-</v>
      </c>
      <c r="E1261" s="1450">
        <f t="shared" si="169"/>
        <v>0</v>
      </c>
      <c r="F1261" s="1451">
        <f t="shared" si="166"/>
        <v>0.2</v>
      </c>
      <c r="G1261" s="1451">
        <f t="shared" si="167"/>
        <v>0.2</v>
      </c>
      <c r="H1261" s="1451">
        <f t="shared" si="155"/>
        <v>0</v>
      </c>
      <c r="I1261" s="1449">
        <v>0</v>
      </c>
      <c r="J1261" s="1449">
        <v>0</v>
      </c>
      <c r="K1261" s="1451"/>
      <c r="L1261" s="1451"/>
      <c r="M1261" s="1451">
        <f t="shared" si="164"/>
        <v>0</v>
      </c>
      <c r="N1261" s="1451">
        <f t="shared" si="157"/>
        <v>0</v>
      </c>
      <c r="O1261" s="1452"/>
      <c r="P1261" s="1383"/>
    </row>
    <row r="1262" spans="1:16" ht="46.5" outlineLevel="1" x14ac:dyDescent="0.25">
      <c r="A1262" s="1351">
        <f t="shared" si="169"/>
        <v>0</v>
      </c>
      <c r="B1262" s="1355" t="str">
        <f t="shared" si="169"/>
        <v>19) Procurement of on-line  dissolve oxygen, pH &amp; conductivity measurement with transmitter for boiler and steam turbine at GTPS Uran</v>
      </c>
      <c r="C1262" s="1455">
        <f t="shared" si="169"/>
        <v>0</v>
      </c>
      <c r="D1262" s="1384" t="str">
        <f t="shared" si="169"/>
        <v>-</v>
      </c>
      <c r="E1262" s="1450">
        <f t="shared" si="169"/>
        <v>0</v>
      </c>
      <c r="F1262" s="1451">
        <f t="shared" si="166"/>
        <v>0</v>
      </c>
      <c r="G1262" s="1451">
        <f t="shared" si="167"/>
        <v>0</v>
      </c>
      <c r="H1262" s="1451">
        <f t="shared" si="155"/>
        <v>0</v>
      </c>
      <c r="I1262" s="1449">
        <v>0.5</v>
      </c>
      <c r="J1262" s="1449">
        <v>0.5</v>
      </c>
      <c r="K1262" s="1451"/>
      <c r="L1262" s="1451"/>
      <c r="M1262" s="1451">
        <f t="shared" si="164"/>
        <v>0.5</v>
      </c>
      <c r="N1262" s="1451">
        <f t="shared" si="157"/>
        <v>0</v>
      </c>
      <c r="O1262" s="1452"/>
      <c r="P1262" s="1383"/>
    </row>
    <row r="1263" spans="1:16" ht="31" outlineLevel="1" x14ac:dyDescent="0.25">
      <c r="A1263" s="1351">
        <f t="shared" si="169"/>
        <v>0</v>
      </c>
      <c r="B1263" s="1355" t="str">
        <f t="shared" si="169"/>
        <v>20) Procurement of Optical Gas Leak imaging Camera for gas leak detection at GTPS,Uran.</v>
      </c>
      <c r="C1263" s="1455">
        <f t="shared" si="169"/>
        <v>0</v>
      </c>
      <c r="D1263" s="1384" t="str">
        <f t="shared" si="169"/>
        <v>-</v>
      </c>
      <c r="E1263" s="1450">
        <f t="shared" si="169"/>
        <v>0</v>
      </c>
      <c r="F1263" s="1451">
        <f t="shared" si="166"/>
        <v>0</v>
      </c>
      <c r="G1263" s="1451">
        <f t="shared" si="167"/>
        <v>0</v>
      </c>
      <c r="H1263" s="1451">
        <f t="shared" si="155"/>
        <v>0</v>
      </c>
      <c r="I1263" s="1449">
        <v>0.4</v>
      </c>
      <c r="J1263" s="1449">
        <v>0.4</v>
      </c>
      <c r="K1263" s="1451"/>
      <c r="L1263" s="1451"/>
      <c r="M1263" s="1451">
        <f t="shared" si="164"/>
        <v>0.4</v>
      </c>
      <c r="N1263" s="1451">
        <f t="shared" si="157"/>
        <v>0</v>
      </c>
      <c r="O1263" s="1452"/>
      <c r="P1263" s="1383"/>
    </row>
    <row r="1264" spans="1:16" ht="31" outlineLevel="1" x14ac:dyDescent="0.25">
      <c r="A1264" s="1351">
        <f t="shared" si="169"/>
        <v>0</v>
      </c>
      <c r="B1264" s="1355" t="str">
        <f t="shared" si="169"/>
        <v>21) Procurement of HP and LP bypass control valve actuator and HP bypass spray control valve actuator at GTPS uran (3 No)</v>
      </c>
      <c r="C1264" s="1455">
        <f t="shared" si="169"/>
        <v>0</v>
      </c>
      <c r="D1264" s="1384" t="str">
        <f t="shared" si="169"/>
        <v>-</v>
      </c>
      <c r="E1264" s="1450">
        <f t="shared" si="169"/>
        <v>0</v>
      </c>
      <c r="F1264" s="1451">
        <f t="shared" si="166"/>
        <v>1.9</v>
      </c>
      <c r="G1264" s="1451">
        <f t="shared" si="167"/>
        <v>1.9</v>
      </c>
      <c r="H1264" s="1451">
        <f t="shared" si="155"/>
        <v>0</v>
      </c>
      <c r="I1264" s="1449">
        <v>1.9</v>
      </c>
      <c r="J1264" s="1449">
        <v>1.9</v>
      </c>
      <c r="K1264" s="1451"/>
      <c r="L1264" s="1451"/>
      <c r="M1264" s="1451">
        <f t="shared" si="164"/>
        <v>1.9</v>
      </c>
      <c r="N1264" s="1451">
        <f t="shared" si="157"/>
        <v>0</v>
      </c>
      <c r="O1264" s="1452"/>
      <c r="P1264" s="1383"/>
    </row>
    <row r="1265" spans="1:16" ht="15.5" outlineLevel="1" x14ac:dyDescent="0.25">
      <c r="A1265" s="1351">
        <f t="shared" si="169"/>
        <v>0</v>
      </c>
      <c r="B1265" s="1355" t="str">
        <f t="shared" si="169"/>
        <v>22) New SCADA system for WTP operation at GTPS Uran</v>
      </c>
      <c r="C1265" s="1455">
        <f t="shared" si="169"/>
        <v>0</v>
      </c>
      <c r="D1265" s="1384" t="str">
        <f t="shared" si="169"/>
        <v>-</v>
      </c>
      <c r="E1265" s="1450">
        <f t="shared" si="169"/>
        <v>0</v>
      </c>
      <c r="F1265" s="1451">
        <f t="shared" si="166"/>
        <v>0.25</v>
      </c>
      <c r="G1265" s="1451">
        <f t="shared" si="167"/>
        <v>0.25</v>
      </c>
      <c r="H1265" s="1451">
        <f t="shared" si="155"/>
        <v>0</v>
      </c>
      <c r="I1265" s="1449">
        <v>0</v>
      </c>
      <c r="J1265" s="1449">
        <v>0</v>
      </c>
      <c r="K1265" s="1451"/>
      <c r="L1265" s="1451"/>
      <c r="M1265" s="1451">
        <f t="shared" si="164"/>
        <v>0</v>
      </c>
      <c r="N1265" s="1451">
        <f t="shared" si="157"/>
        <v>0</v>
      </c>
      <c r="O1265" s="1452"/>
      <c r="P1265" s="1383"/>
    </row>
    <row r="1266" spans="1:16" ht="77.5" outlineLevel="1" x14ac:dyDescent="0.25">
      <c r="A1266" s="1351">
        <f t="shared" ref="A1266:E1281" si="170">A980</f>
        <v>0</v>
      </c>
      <c r="B1266" s="1355" t="str">
        <f t="shared" si="170"/>
        <v>23) Replacement of existing field instruments of WTP ( level transmitters, level switches, pH meter with sensor, flow meters and Transmittres,conductivity meter with sensors, dissolve oxygen meter with sensors, pressure gauges, pneumatic valves with feedback) at GTPS Uran</v>
      </c>
      <c r="C1266" s="1455">
        <f t="shared" si="170"/>
        <v>0</v>
      </c>
      <c r="D1266" s="1384" t="str">
        <f t="shared" si="170"/>
        <v>-</v>
      </c>
      <c r="E1266" s="1450">
        <f t="shared" si="170"/>
        <v>0</v>
      </c>
      <c r="F1266" s="1451">
        <f t="shared" si="166"/>
        <v>0.75</v>
      </c>
      <c r="G1266" s="1451">
        <f t="shared" si="167"/>
        <v>0.75</v>
      </c>
      <c r="H1266" s="1451">
        <f t="shared" si="155"/>
        <v>0</v>
      </c>
      <c r="I1266" s="1449">
        <v>0</v>
      </c>
      <c r="J1266" s="1449">
        <v>0</v>
      </c>
      <c r="K1266" s="1451"/>
      <c r="L1266" s="1451"/>
      <c r="M1266" s="1451">
        <f t="shared" si="164"/>
        <v>0</v>
      </c>
      <c r="N1266" s="1451">
        <f t="shared" si="157"/>
        <v>0</v>
      </c>
      <c r="O1266" s="1452"/>
      <c r="P1266" s="1383"/>
    </row>
    <row r="1267" spans="1:16" ht="31" outlineLevel="1" x14ac:dyDescent="0.25">
      <c r="A1267" s="1356">
        <f t="shared" si="170"/>
        <v>8</v>
      </c>
      <c r="B1267" s="1352" t="str">
        <f t="shared" si="170"/>
        <v>DPR-1 DPR for Condenser Vacuum imrovement  by procurement and erection/Upgradation of ACC pannels of A0 Unit</v>
      </c>
      <c r="C1267" s="1455">
        <f t="shared" si="170"/>
        <v>0</v>
      </c>
      <c r="D1267" s="1384" t="str">
        <f t="shared" si="170"/>
        <v>-</v>
      </c>
      <c r="E1267" s="1450">
        <f t="shared" si="170"/>
        <v>0</v>
      </c>
      <c r="F1267" s="1451">
        <f t="shared" si="166"/>
        <v>0</v>
      </c>
      <c r="G1267" s="1451">
        <f t="shared" si="167"/>
        <v>0</v>
      </c>
      <c r="H1267" s="1451">
        <f t="shared" si="155"/>
        <v>0</v>
      </c>
      <c r="I1267" s="1449">
        <v>0</v>
      </c>
      <c r="J1267" s="1449">
        <v>0</v>
      </c>
      <c r="K1267" s="1451"/>
      <c r="L1267" s="1451"/>
      <c r="M1267" s="1451">
        <f t="shared" si="164"/>
        <v>0</v>
      </c>
      <c r="N1267" s="1451">
        <f t="shared" si="157"/>
        <v>0</v>
      </c>
      <c r="O1267" s="1452"/>
      <c r="P1267" s="1383"/>
    </row>
    <row r="1268" spans="1:16" ht="31" outlineLevel="1" x14ac:dyDescent="0.25">
      <c r="A1268" s="1365">
        <f t="shared" si="170"/>
        <v>9</v>
      </c>
      <c r="B1268" s="1352" t="str">
        <f t="shared" si="170"/>
        <v xml:space="preserve"> Supply and erection of ACC Pannels/ Upgradation (A0 ACC Pannels)</v>
      </c>
      <c r="C1268" s="1455">
        <f t="shared" si="170"/>
        <v>0</v>
      </c>
      <c r="D1268" s="1384" t="str">
        <f t="shared" si="170"/>
        <v>-</v>
      </c>
      <c r="E1268" s="1450">
        <f t="shared" si="170"/>
        <v>0</v>
      </c>
      <c r="F1268" s="1451">
        <f t="shared" si="166"/>
        <v>0</v>
      </c>
      <c r="G1268" s="1451">
        <f t="shared" si="167"/>
        <v>0</v>
      </c>
      <c r="H1268" s="1451">
        <f t="shared" si="155"/>
        <v>0</v>
      </c>
      <c r="I1268" s="1449">
        <v>0</v>
      </c>
      <c r="J1268" s="1449">
        <v>0</v>
      </c>
      <c r="K1268" s="1451"/>
      <c r="L1268" s="1451"/>
      <c r="M1268" s="1451">
        <f t="shared" ref="M1268:M1331" si="171">SUM(J1268:L1268)</f>
        <v>0</v>
      </c>
      <c r="N1268" s="1451">
        <f t="shared" si="157"/>
        <v>0</v>
      </c>
      <c r="O1268" s="1452"/>
      <c r="P1268" s="1383"/>
    </row>
    <row r="1269" spans="1:16" ht="15.5" outlineLevel="1" x14ac:dyDescent="0.25">
      <c r="A1269" s="1365">
        <f t="shared" si="170"/>
        <v>10</v>
      </c>
      <c r="B1269" s="1352" t="str">
        <f t="shared" si="170"/>
        <v>DPR for Replacement of HP and LP cycle valves of Boilers.</v>
      </c>
      <c r="C1269" s="1455">
        <f t="shared" si="170"/>
        <v>0</v>
      </c>
      <c r="D1269" s="1384" t="str">
        <f t="shared" si="170"/>
        <v>-</v>
      </c>
      <c r="E1269" s="1450">
        <f t="shared" si="170"/>
        <v>0</v>
      </c>
      <c r="F1269" s="1451">
        <f t="shared" si="166"/>
        <v>0</v>
      </c>
      <c r="G1269" s="1451">
        <f t="shared" si="167"/>
        <v>0</v>
      </c>
      <c r="H1269" s="1451">
        <f t="shared" si="155"/>
        <v>0</v>
      </c>
      <c r="I1269" s="1449">
        <v>0</v>
      </c>
      <c r="J1269" s="1449">
        <v>0</v>
      </c>
      <c r="K1269" s="1451"/>
      <c r="L1269" s="1451"/>
      <c r="M1269" s="1451">
        <f t="shared" si="171"/>
        <v>0</v>
      </c>
      <c r="N1269" s="1451">
        <f t="shared" si="157"/>
        <v>0</v>
      </c>
      <c r="O1269" s="1452"/>
      <c r="P1269" s="1383"/>
    </row>
    <row r="1270" spans="1:16" ht="31" outlineLevel="1" x14ac:dyDescent="0.25">
      <c r="A1270" s="1365">
        <f t="shared" si="170"/>
        <v>0</v>
      </c>
      <c r="B1270" s="1355" t="str">
        <f t="shared" si="170"/>
        <v xml:space="preserve"> Supply of all valves of Boiler HP feed station valves, overflow valves, MIV valve, shutoff valve (A1,A2,B1,B2 Boilers)</v>
      </c>
      <c r="C1270" s="1455">
        <f t="shared" si="170"/>
        <v>0</v>
      </c>
      <c r="D1270" s="1384" t="str">
        <f t="shared" si="170"/>
        <v>-</v>
      </c>
      <c r="E1270" s="1450">
        <f t="shared" si="170"/>
        <v>0</v>
      </c>
      <c r="F1270" s="1451">
        <f t="shared" si="166"/>
        <v>0</v>
      </c>
      <c r="G1270" s="1451">
        <f t="shared" si="167"/>
        <v>0</v>
      </c>
      <c r="H1270" s="1451">
        <f t="shared" si="155"/>
        <v>0</v>
      </c>
      <c r="I1270" s="1449">
        <v>14</v>
      </c>
      <c r="J1270" s="1449">
        <v>14</v>
      </c>
      <c r="K1270" s="1451"/>
      <c r="L1270" s="1451"/>
      <c r="M1270" s="1451">
        <f t="shared" si="171"/>
        <v>14</v>
      </c>
      <c r="N1270" s="1451">
        <f t="shared" si="157"/>
        <v>0</v>
      </c>
      <c r="O1270" s="1452"/>
      <c r="P1270" s="1383"/>
    </row>
    <row r="1271" spans="1:16" ht="31" outlineLevel="1" x14ac:dyDescent="0.25">
      <c r="A1271" s="1365">
        <f t="shared" si="170"/>
        <v>0</v>
      </c>
      <c r="B1271" s="1355" t="str">
        <f t="shared" si="170"/>
        <v xml:space="preserve"> Supply all valves of Boiler LP feed station valves, Overflow valves, MIV valve, shutoff valve (A1,A2,B1,B2 Boilers)</v>
      </c>
      <c r="C1271" s="1455">
        <f t="shared" si="170"/>
        <v>0</v>
      </c>
      <c r="D1271" s="1384" t="str">
        <f t="shared" si="170"/>
        <v>-</v>
      </c>
      <c r="E1271" s="1450">
        <f t="shared" si="170"/>
        <v>0</v>
      </c>
      <c r="F1271" s="1451">
        <f t="shared" si="166"/>
        <v>0</v>
      </c>
      <c r="G1271" s="1451">
        <f t="shared" si="167"/>
        <v>0</v>
      </c>
      <c r="H1271" s="1451">
        <f t="shared" si="155"/>
        <v>0</v>
      </c>
      <c r="I1271" s="1449">
        <v>12</v>
      </c>
      <c r="J1271" s="1449">
        <v>12</v>
      </c>
      <c r="K1271" s="1451"/>
      <c r="L1271" s="1451"/>
      <c r="M1271" s="1451">
        <f t="shared" si="171"/>
        <v>12</v>
      </c>
      <c r="N1271" s="1451">
        <f t="shared" si="157"/>
        <v>0</v>
      </c>
      <c r="O1271" s="1452"/>
      <c r="P1271" s="1383"/>
    </row>
    <row r="1272" spans="1:16" ht="15.5" outlineLevel="1" x14ac:dyDescent="0.25">
      <c r="A1272" s="1365">
        <f t="shared" si="170"/>
        <v>11</v>
      </c>
      <c r="B1272" s="1352" t="str">
        <f t="shared" si="170"/>
        <v>DPR for Turbine section upgrade of GT unit 5</v>
      </c>
      <c r="C1272" s="1455">
        <f t="shared" si="170"/>
        <v>0</v>
      </c>
      <c r="D1272" s="1384" t="str">
        <f t="shared" si="170"/>
        <v>-</v>
      </c>
      <c r="E1272" s="1450">
        <f t="shared" si="170"/>
        <v>0</v>
      </c>
      <c r="F1272" s="1451">
        <f t="shared" si="166"/>
        <v>0</v>
      </c>
      <c r="G1272" s="1451">
        <f t="shared" si="167"/>
        <v>0</v>
      </c>
      <c r="H1272" s="1451">
        <f t="shared" si="155"/>
        <v>0</v>
      </c>
      <c r="I1272" s="1449">
        <v>0</v>
      </c>
      <c r="J1272" s="1449">
        <v>0</v>
      </c>
      <c r="K1272" s="1451"/>
      <c r="L1272" s="1451"/>
      <c r="M1272" s="1451">
        <f t="shared" si="171"/>
        <v>0</v>
      </c>
      <c r="N1272" s="1451">
        <f t="shared" si="157"/>
        <v>0</v>
      </c>
      <c r="O1272" s="1452"/>
      <c r="P1272" s="1383"/>
    </row>
    <row r="1273" spans="1:16" ht="31" outlineLevel="1" x14ac:dyDescent="0.25">
      <c r="A1273" s="1365">
        <f t="shared" si="170"/>
        <v>0</v>
      </c>
      <c r="B1273" s="1355" t="str">
        <f t="shared" si="170"/>
        <v xml:space="preserve">  Supply of Turbine rotor blades 3 &amp; 4 and Turbine stator blades 3 &amp; 4 along with installation material (TSU) GT 5</v>
      </c>
      <c r="C1273" s="1455">
        <f t="shared" si="170"/>
        <v>0</v>
      </c>
      <c r="D1273" s="1384" t="str">
        <f t="shared" si="170"/>
        <v>-</v>
      </c>
      <c r="E1273" s="1450">
        <f t="shared" si="170"/>
        <v>0</v>
      </c>
      <c r="F1273" s="1451">
        <f t="shared" si="166"/>
        <v>75</v>
      </c>
      <c r="G1273" s="1451">
        <f t="shared" si="167"/>
        <v>75</v>
      </c>
      <c r="H1273" s="1451">
        <f t="shared" si="155"/>
        <v>0</v>
      </c>
      <c r="I1273" s="1449">
        <v>0</v>
      </c>
      <c r="J1273" s="1449">
        <v>0</v>
      </c>
      <c r="K1273" s="1451"/>
      <c r="L1273" s="1451"/>
      <c r="M1273" s="1451">
        <f t="shared" si="171"/>
        <v>0</v>
      </c>
      <c r="N1273" s="1451">
        <f t="shared" si="157"/>
        <v>0</v>
      </c>
      <c r="O1273" s="1452"/>
      <c r="P1273" s="1383"/>
    </row>
    <row r="1274" spans="1:16" ht="31" outlineLevel="1" x14ac:dyDescent="0.25">
      <c r="A1274" s="1365">
        <f t="shared" si="170"/>
        <v>12</v>
      </c>
      <c r="B1274" s="1352" t="str">
        <f t="shared" si="170"/>
        <v xml:space="preserve">DPR for Replacement of Various pumps of A0 &amp; B0 block and HP LP drum, HP LP BCP allied valves of boiler </v>
      </c>
      <c r="C1274" s="1455">
        <f t="shared" si="170"/>
        <v>0</v>
      </c>
      <c r="D1274" s="1384" t="str">
        <f t="shared" si="170"/>
        <v>-</v>
      </c>
      <c r="E1274" s="1450">
        <f t="shared" si="170"/>
        <v>0</v>
      </c>
      <c r="F1274" s="1451">
        <f t="shared" si="166"/>
        <v>0</v>
      </c>
      <c r="G1274" s="1451">
        <f t="shared" si="167"/>
        <v>0</v>
      </c>
      <c r="H1274" s="1451">
        <f t="shared" si="155"/>
        <v>0</v>
      </c>
      <c r="I1274" s="1449">
        <v>0</v>
      </c>
      <c r="J1274" s="1449">
        <v>0</v>
      </c>
      <c r="K1274" s="1451"/>
      <c r="L1274" s="1451"/>
      <c r="M1274" s="1451">
        <f t="shared" si="171"/>
        <v>0</v>
      </c>
      <c r="N1274" s="1451">
        <f t="shared" si="157"/>
        <v>0</v>
      </c>
      <c r="O1274" s="1452"/>
      <c r="P1274" s="1383"/>
    </row>
    <row r="1275" spans="1:16" ht="46.5" outlineLevel="1" x14ac:dyDescent="0.25">
      <c r="A1275" s="1365">
        <f t="shared" si="170"/>
        <v>0</v>
      </c>
      <c r="B1275" s="1355" t="str">
        <f t="shared" si="170"/>
        <v xml:space="preserve"> Supply of various pumps (HP BCP , LP BCP, HP and LP Feed water pumps, preheater, evacuation pumps, CEP pumps etc Pumps (A0 and B0 Block)</v>
      </c>
      <c r="C1275" s="1455">
        <f t="shared" si="170"/>
        <v>0</v>
      </c>
      <c r="D1275" s="1384" t="str">
        <f t="shared" si="170"/>
        <v>-</v>
      </c>
      <c r="E1275" s="1450">
        <f t="shared" si="170"/>
        <v>0</v>
      </c>
      <c r="F1275" s="1451">
        <f t="shared" si="166"/>
        <v>19.12</v>
      </c>
      <c r="G1275" s="1451">
        <f t="shared" si="167"/>
        <v>19.12</v>
      </c>
      <c r="H1275" s="1451">
        <f t="shared" si="155"/>
        <v>0</v>
      </c>
      <c r="I1275" s="1449">
        <v>0</v>
      </c>
      <c r="J1275" s="1449">
        <v>0</v>
      </c>
      <c r="K1275" s="1451"/>
      <c r="L1275" s="1451"/>
      <c r="M1275" s="1451">
        <f t="shared" si="171"/>
        <v>0</v>
      </c>
      <c r="N1275" s="1451">
        <f t="shared" si="157"/>
        <v>0</v>
      </c>
      <c r="O1275" s="1452"/>
      <c r="P1275" s="1383"/>
    </row>
    <row r="1276" spans="1:16" ht="31" outlineLevel="1" x14ac:dyDescent="0.25">
      <c r="A1276" s="1365">
        <f t="shared" si="170"/>
        <v>0</v>
      </c>
      <c r="B1276" s="1355" t="str">
        <f t="shared" si="170"/>
        <v xml:space="preserve"> Supply of HP &amp; LP Drum and superheater safety valve, drain station valves (A1,A2,B1,B2 Boilers)</v>
      </c>
      <c r="C1276" s="1455">
        <f t="shared" si="170"/>
        <v>0</v>
      </c>
      <c r="D1276" s="1384" t="str">
        <f t="shared" si="170"/>
        <v>-</v>
      </c>
      <c r="E1276" s="1450">
        <f t="shared" si="170"/>
        <v>0</v>
      </c>
      <c r="F1276" s="1451">
        <f t="shared" si="166"/>
        <v>0</v>
      </c>
      <c r="G1276" s="1451">
        <f t="shared" si="167"/>
        <v>0</v>
      </c>
      <c r="H1276" s="1451">
        <f t="shared" si="155"/>
        <v>0</v>
      </c>
      <c r="I1276" s="1449">
        <v>5</v>
      </c>
      <c r="J1276" s="1449">
        <v>5</v>
      </c>
      <c r="K1276" s="1451"/>
      <c r="L1276" s="1451"/>
      <c r="M1276" s="1451">
        <f t="shared" si="171"/>
        <v>5</v>
      </c>
      <c r="N1276" s="1451">
        <f t="shared" si="157"/>
        <v>0</v>
      </c>
      <c r="O1276" s="1452"/>
      <c r="P1276" s="1383"/>
    </row>
    <row r="1277" spans="1:16" ht="31" outlineLevel="1" x14ac:dyDescent="0.25">
      <c r="A1277" s="1365">
        <f t="shared" si="170"/>
        <v>0</v>
      </c>
      <c r="B1277" s="1355" t="str">
        <f t="shared" si="170"/>
        <v xml:space="preserve"> Supply of HP &amp; LP BCP suction valves, discharge valves , NRV (A1,A2,B1,B2 Boilers)</v>
      </c>
      <c r="C1277" s="1455">
        <f t="shared" si="170"/>
        <v>0</v>
      </c>
      <c r="D1277" s="1384" t="str">
        <f t="shared" si="170"/>
        <v>-</v>
      </c>
      <c r="E1277" s="1450">
        <f t="shared" si="170"/>
        <v>0</v>
      </c>
      <c r="F1277" s="1451">
        <f t="shared" si="166"/>
        <v>0</v>
      </c>
      <c r="G1277" s="1451">
        <f t="shared" si="167"/>
        <v>0</v>
      </c>
      <c r="H1277" s="1451">
        <f t="shared" si="155"/>
        <v>0</v>
      </c>
      <c r="I1277" s="1449">
        <v>5</v>
      </c>
      <c r="J1277" s="1449">
        <v>5</v>
      </c>
      <c r="K1277" s="1451"/>
      <c r="L1277" s="1451"/>
      <c r="M1277" s="1451">
        <f t="shared" si="171"/>
        <v>5</v>
      </c>
      <c r="N1277" s="1451">
        <f t="shared" si="157"/>
        <v>0</v>
      </c>
      <c r="O1277" s="1452"/>
      <c r="P1277" s="1383"/>
    </row>
    <row r="1278" spans="1:16" ht="46.5" outlineLevel="1" x14ac:dyDescent="0.25">
      <c r="A1278" s="1365">
        <f t="shared" si="170"/>
        <v>13</v>
      </c>
      <c r="B1278" s="1352" t="str">
        <f t="shared" si="170"/>
        <v>DPR for Life extension of B0 block by replacement of LP evaporator header and tubes, boiler duct plate, B0 steam turbine free standing blades and bearing</v>
      </c>
      <c r="C1278" s="1455">
        <f t="shared" si="170"/>
        <v>0</v>
      </c>
      <c r="D1278" s="1384" t="str">
        <f t="shared" si="170"/>
        <v>-</v>
      </c>
      <c r="E1278" s="1450">
        <f t="shared" si="170"/>
        <v>0</v>
      </c>
      <c r="F1278" s="1451">
        <f t="shared" si="166"/>
        <v>0</v>
      </c>
      <c r="G1278" s="1451">
        <f t="shared" si="167"/>
        <v>0</v>
      </c>
      <c r="H1278" s="1451">
        <f t="shared" si="155"/>
        <v>0</v>
      </c>
      <c r="I1278" s="1449">
        <v>0</v>
      </c>
      <c r="J1278" s="1449">
        <v>0</v>
      </c>
      <c r="K1278" s="1451"/>
      <c r="L1278" s="1451"/>
      <c r="M1278" s="1451">
        <f t="shared" si="171"/>
        <v>0</v>
      </c>
      <c r="N1278" s="1451">
        <f t="shared" si="157"/>
        <v>0</v>
      </c>
      <c r="O1278" s="1452"/>
      <c r="P1278" s="1383"/>
    </row>
    <row r="1279" spans="1:16" ht="31" outlineLevel="1" x14ac:dyDescent="0.25">
      <c r="A1279" s="1365">
        <f t="shared" si="170"/>
        <v>0</v>
      </c>
      <c r="B1279" s="1355" t="str">
        <f t="shared" si="170"/>
        <v xml:space="preserve"> Supply and eretion of LP Evaporator header and Tubes (B1Boiler)</v>
      </c>
      <c r="C1279" s="1455">
        <f t="shared" si="170"/>
        <v>0</v>
      </c>
      <c r="D1279" s="1384" t="str">
        <f t="shared" si="170"/>
        <v>-</v>
      </c>
      <c r="E1279" s="1450">
        <f t="shared" si="170"/>
        <v>0</v>
      </c>
      <c r="F1279" s="1451">
        <f t="shared" si="166"/>
        <v>0</v>
      </c>
      <c r="G1279" s="1451">
        <f t="shared" si="167"/>
        <v>0</v>
      </c>
      <c r="H1279" s="1451">
        <f t="shared" si="155"/>
        <v>0</v>
      </c>
      <c r="I1279" s="1449">
        <v>20</v>
      </c>
      <c r="J1279" s="1449">
        <v>20</v>
      </c>
      <c r="K1279" s="1451"/>
      <c r="L1279" s="1451"/>
      <c r="M1279" s="1451">
        <f t="shared" si="171"/>
        <v>20</v>
      </c>
      <c r="N1279" s="1451">
        <f t="shared" si="157"/>
        <v>0</v>
      </c>
      <c r="O1279" s="1452"/>
      <c r="P1279" s="1383"/>
    </row>
    <row r="1280" spans="1:16" ht="15.5" outlineLevel="1" x14ac:dyDescent="0.25">
      <c r="A1280" s="1365">
        <f t="shared" si="170"/>
        <v>0</v>
      </c>
      <c r="B1280" s="1355" t="str">
        <f t="shared" si="170"/>
        <v>Supply of boiler duct plate (B1,B2 Boiler)</v>
      </c>
      <c r="C1280" s="1455">
        <f t="shared" si="170"/>
        <v>0</v>
      </c>
      <c r="D1280" s="1384" t="str">
        <f t="shared" si="170"/>
        <v>-</v>
      </c>
      <c r="E1280" s="1450">
        <f t="shared" si="170"/>
        <v>0</v>
      </c>
      <c r="F1280" s="1451">
        <f t="shared" si="166"/>
        <v>0</v>
      </c>
      <c r="G1280" s="1451">
        <f t="shared" si="167"/>
        <v>0</v>
      </c>
      <c r="H1280" s="1451">
        <f t="shared" si="155"/>
        <v>0</v>
      </c>
      <c r="I1280" s="1449">
        <v>10</v>
      </c>
      <c r="J1280" s="1449">
        <v>10</v>
      </c>
      <c r="K1280" s="1451"/>
      <c r="L1280" s="1451"/>
      <c r="M1280" s="1451">
        <f t="shared" si="171"/>
        <v>10</v>
      </c>
      <c r="N1280" s="1451">
        <f t="shared" si="157"/>
        <v>0</v>
      </c>
      <c r="O1280" s="1452"/>
      <c r="P1280" s="1383"/>
    </row>
    <row r="1281" spans="1:16" ht="31" outlineLevel="1" x14ac:dyDescent="0.25">
      <c r="A1281" s="1365">
        <f t="shared" si="170"/>
        <v>0</v>
      </c>
      <c r="B1281" s="1355" t="str">
        <f t="shared" si="170"/>
        <v xml:space="preserve"> Supply of Steam turbine free standing blades (B0 steam turbine)</v>
      </c>
      <c r="C1281" s="1455">
        <f t="shared" si="170"/>
        <v>0</v>
      </c>
      <c r="D1281" s="1384" t="str">
        <f t="shared" si="170"/>
        <v>-</v>
      </c>
      <c r="E1281" s="1450">
        <f t="shared" si="170"/>
        <v>0</v>
      </c>
      <c r="F1281" s="1451">
        <f t="shared" si="166"/>
        <v>0</v>
      </c>
      <c r="G1281" s="1451">
        <f t="shared" si="167"/>
        <v>0</v>
      </c>
      <c r="H1281" s="1451">
        <f t="shared" si="155"/>
        <v>0</v>
      </c>
      <c r="I1281" s="1449">
        <v>5</v>
      </c>
      <c r="J1281" s="1449">
        <v>5</v>
      </c>
      <c r="K1281" s="1451"/>
      <c r="L1281" s="1451"/>
      <c r="M1281" s="1451">
        <f t="shared" si="171"/>
        <v>5</v>
      </c>
      <c r="N1281" s="1451">
        <f t="shared" si="157"/>
        <v>0</v>
      </c>
      <c r="O1281" s="1452"/>
      <c r="P1281" s="1383"/>
    </row>
    <row r="1282" spans="1:16" ht="31" outlineLevel="1" x14ac:dyDescent="0.25">
      <c r="A1282" s="1365">
        <f t="shared" ref="A1282:E1297" si="172">A996</f>
        <v>0</v>
      </c>
      <c r="B1282" s="1355" t="str">
        <f t="shared" si="172"/>
        <v xml:space="preserve"> Supply of Steam turbine Journal cum Thrust bearing (A0 Steam Turbine)</v>
      </c>
      <c r="C1282" s="1455">
        <f t="shared" si="172"/>
        <v>0</v>
      </c>
      <c r="D1282" s="1384" t="str">
        <f t="shared" si="172"/>
        <v>-</v>
      </c>
      <c r="E1282" s="1450">
        <f t="shared" si="172"/>
        <v>0</v>
      </c>
      <c r="F1282" s="1451">
        <f t="shared" ref="F1282:F1345" si="173">F996+I996</f>
        <v>0</v>
      </c>
      <c r="G1282" s="1451">
        <f t="shared" ref="G1282:G1345" si="174">G996+M996</f>
        <v>0</v>
      </c>
      <c r="H1282" s="1451">
        <f t="shared" si="155"/>
        <v>0</v>
      </c>
      <c r="I1282" s="1449">
        <v>5</v>
      </c>
      <c r="J1282" s="1449">
        <v>5</v>
      </c>
      <c r="K1282" s="1451"/>
      <c r="L1282" s="1451"/>
      <c r="M1282" s="1451">
        <f t="shared" si="171"/>
        <v>5</v>
      </c>
      <c r="N1282" s="1451">
        <f t="shared" si="157"/>
        <v>0</v>
      </c>
      <c r="O1282" s="1452"/>
      <c r="P1282" s="1383"/>
    </row>
    <row r="1283" spans="1:16" ht="46.5" outlineLevel="1" x14ac:dyDescent="0.25">
      <c r="A1283" s="1365">
        <f t="shared" si="172"/>
        <v>14</v>
      </c>
      <c r="B1283" s="1352" t="str">
        <f t="shared" si="172"/>
        <v>DPR for Life extension of GT Units by replacement of GT Gas ESV , Control valves and GT transmitter unit (barring gear assembly), Hand barring assembly.</v>
      </c>
      <c r="C1283" s="1455">
        <f t="shared" si="172"/>
        <v>0</v>
      </c>
      <c r="D1283" s="1384" t="str">
        <f t="shared" si="172"/>
        <v>-</v>
      </c>
      <c r="E1283" s="1450">
        <f t="shared" si="172"/>
        <v>0</v>
      </c>
      <c r="F1283" s="1451">
        <f t="shared" si="173"/>
        <v>0</v>
      </c>
      <c r="G1283" s="1451">
        <f t="shared" si="174"/>
        <v>0</v>
      </c>
      <c r="H1283" s="1451">
        <f t="shared" si="155"/>
        <v>0</v>
      </c>
      <c r="I1283" s="1449">
        <v>0</v>
      </c>
      <c r="J1283" s="1449">
        <v>0</v>
      </c>
      <c r="K1283" s="1451"/>
      <c r="L1283" s="1451"/>
      <c r="M1283" s="1451">
        <f t="shared" si="171"/>
        <v>0</v>
      </c>
      <c r="N1283" s="1451">
        <f t="shared" si="157"/>
        <v>0</v>
      </c>
      <c r="O1283" s="1452"/>
      <c r="P1283" s="1383"/>
    </row>
    <row r="1284" spans="1:16" ht="15.5" outlineLevel="1" x14ac:dyDescent="0.25">
      <c r="A1284" s="1365">
        <f t="shared" si="172"/>
        <v>0</v>
      </c>
      <c r="B1284" s="1355" t="str">
        <f t="shared" si="172"/>
        <v xml:space="preserve"> Supply of GT Gas ESV &amp; Control valve (GT 6,7 &amp; 8)</v>
      </c>
      <c r="C1284" s="1455">
        <f t="shared" si="172"/>
        <v>0</v>
      </c>
      <c r="D1284" s="1384" t="str">
        <f t="shared" si="172"/>
        <v>-</v>
      </c>
      <c r="E1284" s="1450">
        <f t="shared" si="172"/>
        <v>0</v>
      </c>
      <c r="F1284" s="1451">
        <f t="shared" si="173"/>
        <v>0</v>
      </c>
      <c r="G1284" s="1451">
        <f t="shared" si="174"/>
        <v>0</v>
      </c>
      <c r="H1284" s="1451">
        <f t="shared" si="155"/>
        <v>0</v>
      </c>
      <c r="I1284" s="1449">
        <v>12</v>
      </c>
      <c r="J1284" s="1449">
        <v>12</v>
      </c>
      <c r="K1284" s="1451"/>
      <c r="L1284" s="1451"/>
      <c r="M1284" s="1451">
        <f t="shared" si="171"/>
        <v>12</v>
      </c>
      <c r="N1284" s="1451">
        <f t="shared" si="157"/>
        <v>0</v>
      </c>
      <c r="O1284" s="1452"/>
      <c r="P1284" s="1383"/>
    </row>
    <row r="1285" spans="1:16" ht="31" outlineLevel="1" x14ac:dyDescent="0.25">
      <c r="A1285" s="1365">
        <f t="shared" si="172"/>
        <v>0</v>
      </c>
      <c r="B1285" s="1355" t="str">
        <f t="shared" si="172"/>
        <v xml:space="preserve"> Supply of GT Transmitter unit with Hand barring assembly (GT 5 &amp; 6 Transmitter Unit and GT 5,6,7,8 Hand Barring assembly ) </v>
      </c>
      <c r="C1285" s="1455">
        <f t="shared" si="172"/>
        <v>0</v>
      </c>
      <c r="D1285" s="1384" t="str">
        <f t="shared" si="172"/>
        <v>-</v>
      </c>
      <c r="E1285" s="1450">
        <f t="shared" si="172"/>
        <v>0</v>
      </c>
      <c r="F1285" s="1451">
        <f t="shared" si="173"/>
        <v>0</v>
      </c>
      <c r="G1285" s="1451">
        <f t="shared" si="174"/>
        <v>0</v>
      </c>
      <c r="H1285" s="1451">
        <f t="shared" si="155"/>
        <v>0</v>
      </c>
      <c r="I1285" s="1449">
        <v>13</v>
      </c>
      <c r="J1285" s="1449">
        <v>13</v>
      </c>
      <c r="K1285" s="1451"/>
      <c r="L1285" s="1451"/>
      <c r="M1285" s="1451">
        <f t="shared" si="171"/>
        <v>13</v>
      </c>
      <c r="N1285" s="1451">
        <f t="shared" si="157"/>
        <v>0</v>
      </c>
      <c r="O1285" s="1452"/>
      <c r="P1285" s="1383"/>
    </row>
    <row r="1286" spans="1:16" ht="31" outlineLevel="1" x14ac:dyDescent="0.25">
      <c r="A1286" s="1365">
        <f t="shared" si="172"/>
        <v>15</v>
      </c>
      <c r="B1286" s="1352" t="str">
        <f t="shared" si="172"/>
        <v>DPR for procurement of Inconel 617 plate for mixing chambers and Replacement of GT exhaust bellows, honeycomb.</v>
      </c>
      <c r="C1286" s="1455">
        <f t="shared" si="172"/>
        <v>0</v>
      </c>
      <c r="D1286" s="1384" t="str">
        <f t="shared" si="172"/>
        <v>-</v>
      </c>
      <c r="E1286" s="1450">
        <f t="shared" si="172"/>
        <v>0</v>
      </c>
      <c r="F1286" s="1451">
        <f t="shared" si="173"/>
        <v>0</v>
      </c>
      <c r="G1286" s="1451">
        <f t="shared" si="174"/>
        <v>0</v>
      </c>
      <c r="H1286" s="1451">
        <f t="shared" si="155"/>
        <v>0</v>
      </c>
      <c r="I1286" s="1449">
        <v>0</v>
      </c>
      <c r="J1286" s="1449">
        <v>0</v>
      </c>
      <c r="K1286" s="1451"/>
      <c r="L1286" s="1451"/>
      <c r="M1286" s="1451">
        <f t="shared" si="171"/>
        <v>0</v>
      </c>
      <c r="N1286" s="1451">
        <f t="shared" si="157"/>
        <v>0</v>
      </c>
      <c r="O1286" s="1452"/>
      <c r="P1286" s="1383"/>
    </row>
    <row r="1287" spans="1:16" ht="15.5" outlineLevel="1" x14ac:dyDescent="0.25">
      <c r="A1287" s="1365">
        <f t="shared" si="172"/>
        <v>0</v>
      </c>
      <c r="B1287" s="1355" t="str">
        <f t="shared" si="172"/>
        <v xml:space="preserve"> Supply of inconel 617 plate for mixing chambers (All GT)</v>
      </c>
      <c r="C1287" s="1455">
        <f t="shared" si="172"/>
        <v>0</v>
      </c>
      <c r="D1287" s="1384" t="str">
        <f t="shared" si="172"/>
        <v>-</v>
      </c>
      <c r="E1287" s="1450">
        <f t="shared" si="172"/>
        <v>0</v>
      </c>
      <c r="F1287" s="1451">
        <f t="shared" si="173"/>
        <v>0</v>
      </c>
      <c r="G1287" s="1451">
        <f t="shared" si="174"/>
        <v>0</v>
      </c>
      <c r="H1287" s="1451">
        <f t="shared" si="155"/>
        <v>0</v>
      </c>
      <c r="I1287" s="1449">
        <v>0</v>
      </c>
      <c r="J1287" s="1449">
        <v>0</v>
      </c>
      <c r="K1287" s="1451"/>
      <c r="L1287" s="1451"/>
      <c r="M1287" s="1451">
        <f t="shared" si="171"/>
        <v>0</v>
      </c>
      <c r="N1287" s="1451">
        <f t="shared" si="157"/>
        <v>0</v>
      </c>
      <c r="O1287" s="1452"/>
      <c r="P1287" s="1383"/>
    </row>
    <row r="1288" spans="1:16" ht="31" outlineLevel="1" x14ac:dyDescent="0.25">
      <c r="A1288" s="1365">
        <f t="shared" si="172"/>
        <v>0</v>
      </c>
      <c r="B1288" s="1355" t="str">
        <f t="shared" si="172"/>
        <v xml:space="preserve"> Replacement of GT exhaust bellows and  honeycomb. (GT7 &amp; 8)</v>
      </c>
      <c r="C1288" s="1455">
        <f t="shared" si="172"/>
        <v>0</v>
      </c>
      <c r="D1288" s="1384" t="str">
        <f t="shared" si="172"/>
        <v>-</v>
      </c>
      <c r="E1288" s="1450">
        <f t="shared" si="172"/>
        <v>0</v>
      </c>
      <c r="F1288" s="1451">
        <f t="shared" si="173"/>
        <v>0</v>
      </c>
      <c r="G1288" s="1451">
        <f t="shared" si="174"/>
        <v>0</v>
      </c>
      <c r="H1288" s="1451">
        <f t="shared" si="155"/>
        <v>0</v>
      </c>
      <c r="I1288" s="1449">
        <v>0</v>
      </c>
      <c r="J1288" s="1449">
        <v>0</v>
      </c>
      <c r="K1288" s="1451"/>
      <c r="L1288" s="1451"/>
      <c r="M1288" s="1451">
        <f t="shared" si="171"/>
        <v>0</v>
      </c>
      <c r="N1288" s="1451">
        <f t="shared" si="157"/>
        <v>0</v>
      </c>
      <c r="O1288" s="1452"/>
      <c r="P1288" s="1383"/>
    </row>
    <row r="1289" spans="1:16" ht="15.5" outlineLevel="1" x14ac:dyDescent="0.25">
      <c r="A1289" s="1365">
        <f t="shared" si="172"/>
        <v>16</v>
      </c>
      <c r="B1289" s="1352" t="str">
        <f t="shared" si="172"/>
        <v>DPR for Turbine section upgrade of GT unit 7</v>
      </c>
      <c r="C1289" s="1455">
        <f t="shared" si="172"/>
        <v>0</v>
      </c>
      <c r="D1289" s="1384" t="str">
        <f t="shared" si="172"/>
        <v>-</v>
      </c>
      <c r="E1289" s="1450">
        <f t="shared" si="172"/>
        <v>0</v>
      </c>
      <c r="F1289" s="1451">
        <f t="shared" si="173"/>
        <v>0</v>
      </c>
      <c r="G1289" s="1451">
        <f t="shared" si="174"/>
        <v>0</v>
      </c>
      <c r="H1289" s="1451">
        <f t="shared" si="155"/>
        <v>0</v>
      </c>
      <c r="I1289" s="1449">
        <v>0</v>
      </c>
      <c r="J1289" s="1449">
        <v>0</v>
      </c>
      <c r="K1289" s="1451"/>
      <c r="L1289" s="1451"/>
      <c r="M1289" s="1451">
        <f t="shared" si="171"/>
        <v>0</v>
      </c>
      <c r="N1289" s="1451">
        <f t="shared" si="157"/>
        <v>0</v>
      </c>
      <c r="O1289" s="1452"/>
      <c r="P1289" s="1383"/>
    </row>
    <row r="1290" spans="1:16" ht="31" outlineLevel="1" x14ac:dyDescent="0.25">
      <c r="A1290" s="1365">
        <f t="shared" si="172"/>
        <v>0</v>
      </c>
      <c r="B1290" s="1355" t="str">
        <f t="shared" si="172"/>
        <v xml:space="preserve"> Supply of Turbine rotor blades 3 &amp; 4 and Turbine stator blades 3 &amp; 4 along with installation material (TSU) GT 7</v>
      </c>
      <c r="C1290" s="1455">
        <f t="shared" si="172"/>
        <v>0</v>
      </c>
      <c r="D1290" s="1384" t="str">
        <f t="shared" si="172"/>
        <v>-</v>
      </c>
      <c r="E1290" s="1450">
        <f t="shared" si="172"/>
        <v>0</v>
      </c>
      <c r="F1290" s="1451">
        <f t="shared" si="173"/>
        <v>0</v>
      </c>
      <c r="G1290" s="1451">
        <f t="shared" si="174"/>
        <v>0</v>
      </c>
      <c r="H1290" s="1451">
        <f t="shared" si="155"/>
        <v>0</v>
      </c>
      <c r="I1290" s="1449">
        <v>75</v>
      </c>
      <c r="J1290" s="1449">
        <v>75</v>
      </c>
      <c r="K1290" s="1451"/>
      <c r="L1290" s="1451"/>
      <c r="M1290" s="1451">
        <f t="shared" si="171"/>
        <v>75</v>
      </c>
      <c r="N1290" s="1451">
        <f t="shared" si="157"/>
        <v>0</v>
      </c>
      <c r="O1290" s="1452"/>
      <c r="P1290" s="1383"/>
    </row>
    <row r="1291" spans="1:16" ht="46.5" outlineLevel="1" x14ac:dyDescent="0.25">
      <c r="A1291" s="1365">
        <f t="shared" si="172"/>
        <v>17</v>
      </c>
      <c r="B1291" s="1352" t="str">
        <f t="shared" si="172"/>
        <v>DPR for Supply and erection of new air compressor system with screw type compressor, HVAC system with Screw type  Compressor  and  Stg II and Stg III DG set at GTPS Uran</v>
      </c>
      <c r="C1291" s="1455">
        <f t="shared" si="172"/>
        <v>0</v>
      </c>
      <c r="D1291" s="1384" t="str">
        <f t="shared" si="172"/>
        <v>-</v>
      </c>
      <c r="E1291" s="1450">
        <f t="shared" si="172"/>
        <v>0</v>
      </c>
      <c r="F1291" s="1451">
        <f t="shared" si="173"/>
        <v>0</v>
      </c>
      <c r="G1291" s="1451">
        <f t="shared" si="174"/>
        <v>0</v>
      </c>
      <c r="H1291" s="1451">
        <f t="shared" si="155"/>
        <v>0</v>
      </c>
      <c r="I1291" s="1449">
        <v>0</v>
      </c>
      <c r="J1291" s="1449">
        <v>0</v>
      </c>
      <c r="K1291" s="1451"/>
      <c r="L1291" s="1451"/>
      <c r="M1291" s="1451">
        <f t="shared" si="171"/>
        <v>0</v>
      </c>
      <c r="N1291" s="1451">
        <f t="shared" si="157"/>
        <v>0</v>
      </c>
      <c r="O1291" s="1452"/>
      <c r="P1291" s="1383"/>
    </row>
    <row r="1292" spans="1:16" ht="31" outlineLevel="1" x14ac:dyDescent="0.25">
      <c r="A1292" s="1365">
        <f t="shared" si="172"/>
        <v>0</v>
      </c>
      <c r="B1292" s="1355" t="str">
        <f t="shared" si="172"/>
        <v xml:space="preserve"> Supply and erection of new Air compressor system with Screw type Compressor (Service &amp; instrument air compressors)</v>
      </c>
      <c r="C1292" s="1455">
        <f t="shared" si="172"/>
        <v>0</v>
      </c>
      <c r="D1292" s="1384" t="str">
        <f t="shared" si="172"/>
        <v>-</v>
      </c>
      <c r="E1292" s="1450">
        <f t="shared" si="172"/>
        <v>0</v>
      </c>
      <c r="F1292" s="1451">
        <f t="shared" si="173"/>
        <v>0</v>
      </c>
      <c r="G1292" s="1451">
        <f t="shared" si="174"/>
        <v>0</v>
      </c>
      <c r="H1292" s="1451">
        <f t="shared" si="155"/>
        <v>0</v>
      </c>
      <c r="I1292" s="1449">
        <v>14</v>
      </c>
      <c r="J1292" s="1449">
        <v>14</v>
      </c>
      <c r="K1292" s="1451"/>
      <c r="L1292" s="1451"/>
      <c r="M1292" s="1451">
        <f t="shared" si="171"/>
        <v>14</v>
      </c>
      <c r="N1292" s="1451">
        <f t="shared" si="157"/>
        <v>0</v>
      </c>
      <c r="O1292" s="1452"/>
      <c r="P1292" s="1383"/>
    </row>
    <row r="1293" spans="1:16" ht="31" outlineLevel="1" x14ac:dyDescent="0.25">
      <c r="A1293" s="1365">
        <f t="shared" si="172"/>
        <v>0</v>
      </c>
      <c r="B1293" s="1355" t="str">
        <f t="shared" si="172"/>
        <v xml:space="preserve">  Supply and erection of new HVAC system with Screw type Compressor </v>
      </c>
      <c r="C1293" s="1455">
        <f t="shared" si="172"/>
        <v>0</v>
      </c>
      <c r="D1293" s="1384" t="str">
        <f t="shared" si="172"/>
        <v>-</v>
      </c>
      <c r="E1293" s="1450">
        <f t="shared" si="172"/>
        <v>0</v>
      </c>
      <c r="F1293" s="1451">
        <f t="shared" si="173"/>
        <v>0</v>
      </c>
      <c r="G1293" s="1451">
        <f t="shared" si="174"/>
        <v>0</v>
      </c>
      <c r="H1293" s="1451">
        <f t="shared" si="155"/>
        <v>0</v>
      </c>
      <c r="I1293" s="1449">
        <v>13</v>
      </c>
      <c r="J1293" s="1449">
        <v>13</v>
      </c>
      <c r="K1293" s="1451"/>
      <c r="L1293" s="1451"/>
      <c r="M1293" s="1451">
        <f t="shared" si="171"/>
        <v>13</v>
      </c>
      <c r="N1293" s="1451">
        <f t="shared" si="157"/>
        <v>0</v>
      </c>
      <c r="O1293" s="1452"/>
      <c r="P1293" s="1383"/>
    </row>
    <row r="1294" spans="1:16" ht="15.5" outlineLevel="1" x14ac:dyDescent="0.25">
      <c r="A1294" s="1365">
        <f t="shared" si="172"/>
        <v>0</v>
      </c>
      <c r="B1294" s="1355" t="str">
        <f t="shared" si="172"/>
        <v xml:space="preserve"> Supply &amp; Errection of Stage II and Stage III DG set</v>
      </c>
      <c r="C1294" s="1455">
        <f t="shared" si="172"/>
        <v>0</v>
      </c>
      <c r="D1294" s="1384" t="str">
        <f t="shared" si="172"/>
        <v>-</v>
      </c>
      <c r="E1294" s="1450">
        <f t="shared" si="172"/>
        <v>0</v>
      </c>
      <c r="F1294" s="1451">
        <f t="shared" si="173"/>
        <v>0</v>
      </c>
      <c r="G1294" s="1451">
        <f t="shared" si="174"/>
        <v>0</v>
      </c>
      <c r="H1294" s="1451">
        <f t="shared" si="155"/>
        <v>0</v>
      </c>
      <c r="I1294" s="1449">
        <v>5</v>
      </c>
      <c r="J1294" s="1449">
        <v>5</v>
      </c>
      <c r="K1294" s="1451"/>
      <c r="L1294" s="1451"/>
      <c r="M1294" s="1451">
        <f t="shared" si="171"/>
        <v>5</v>
      </c>
      <c r="N1294" s="1451">
        <f t="shared" si="157"/>
        <v>0</v>
      </c>
      <c r="O1294" s="1452"/>
      <c r="P1294" s="1383"/>
    </row>
    <row r="1295" spans="1:16" ht="46.5" outlineLevel="1" x14ac:dyDescent="0.25">
      <c r="A1295" s="1365">
        <f t="shared" si="172"/>
        <v>18</v>
      </c>
      <c r="B1295" s="1352" t="str">
        <f t="shared" si="172"/>
        <v>DPR for Life extension of GT by procurement of Mixing chambers with installation material and Procurement of GT flametube bricks &amp; brick holders.</v>
      </c>
      <c r="C1295" s="1455">
        <f t="shared" si="172"/>
        <v>0</v>
      </c>
      <c r="D1295" s="1384" t="str">
        <f t="shared" si="172"/>
        <v>-</v>
      </c>
      <c r="E1295" s="1450">
        <f t="shared" si="172"/>
        <v>0</v>
      </c>
      <c r="F1295" s="1451">
        <f t="shared" si="173"/>
        <v>0</v>
      </c>
      <c r="G1295" s="1451">
        <f t="shared" si="174"/>
        <v>0</v>
      </c>
      <c r="H1295" s="1451">
        <f t="shared" si="155"/>
        <v>0</v>
      </c>
      <c r="I1295" s="1449">
        <v>0</v>
      </c>
      <c r="J1295" s="1449">
        <v>0</v>
      </c>
      <c r="K1295" s="1451"/>
      <c r="L1295" s="1451"/>
      <c r="M1295" s="1451">
        <f t="shared" si="171"/>
        <v>0</v>
      </c>
      <c r="N1295" s="1451">
        <f t="shared" si="157"/>
        <v>0</v>
      </c>
      <c r="O1295" s="1452"/>
      <c r="P1295" s="1383"/>
    </row>
    <row r="1296" spans="1:16" ht="15.5" outlineLevel="1" x14ac:dyDescent="0.25">
      <c r="A1296" s="1365">
        <f t="shared" si="172"/>
        <v>0</v>
      </c>
      <c r="B1296" s="1355" t="str">
        <f t="shared" si="172"/>
        <v xml:space="preserve"> Supply of Mixing chambers with installation material (GT 5)</v>
      </c>
      <c r="C1296" s="1455">
        <f t="shared" si="172"/>
        <v>0</v>
      </c>
      <c r="D1296" s="1384" t="str">
        <f t="shared" si="172"/>
        <v>-</v>
      </c>
      <c r="E1296" s="1450">
        <f t="shared" si="172"/>
        <v>0</v>
      </c>
      <c r="F1296" s="1451">
        <f t="shared" si="173"/>
        <v>0</v>
      </c>
      <c r="G1296" s="1451">
        <f t="shared" si="174"/>
        <v>0</v>
      </c>
      <c r="H1296" s="1451">
        <f t="shared" si="155"/>
        <v>0</v>
      </c>
      <c r="I1296" s="1449">
        <v>0</v>
      </c>
      <c r="J1296" s="1449">
        <v>0</v>
      </c>
      <c r="K1296" s="1451"/>
      <c r="L1296" s="1451"/>
      <c r="M1296" s="1451">
        <f t="shared" si="171"/>
        <v>0</v>
      </c>
      <c r="N1296" s="1451">
        <f t="shared" si="157"/>
        <v>0</v>
      </c>
      <c r="O1296" s="1452"/>
      <c r="P1296" s="1383"/>
    </row>
    <row r="1297" spans="1:16" ht="15.5" outlineLevel="1" x14ac:dyDescent="0.25">
      <c r="A1297" s="1365">
        <f t="shared" si="172"/>
        <v>0</v>
      </c>
      <c r="B1297" s="1355" t="str">
        <f t="shared" si="172"/>
        <v xml:space="preserve">  Supply of GT Flametube bricks &amp; brick holders (All GT)</v>
      </c>
      <c r="C1297" s="1455">
        <f t="shared" si="172"/>
        <v>0</v>
      </c>
      <c r="D1297" s="1384" t="str">
        <f t="shared" si="172"/>
        <v>-</v>
      </c>
      <c r="E1297" s="1450">
        <f t="shared" si="172"/>
        <v>0</v>
      </c>
      <c r="F1297" s="1451">
        <f t="shared" si="173"/>
        <v>0</v>
      </c>
      <c r="G1297" s="1451">
        <f t="shared" si="174"/>
        <v>0</v>
      </c>
      <c r="H1297" s="1451">
        <f t="shared" si="155"/>
        <v>0</v>
      </c>
      <c r="I1297" s="1449">
        <v>0</v>
      </c>
      <c r="J1297" s="1449">
        <v>0</v>
      </c>
      <c r="K1297" s="1451"/>
      <c r="L1297" s="1451"/>
      <c r="M1297" s="1451">
        <f t="shared" si="171"/>
        <v>0</v>
      </c>
      <c r="N1297" s="1451">
        <f t="shared" si="157"/>
        <v>0</v>
      </c>
      <c r="O1297" s="1452"/>
      <c r="P1297" s="1383"/>
    </row>
    <row r="1298" spans="1:16" ht="31" outlineLevel="1" x14ac:dyDescent="0.25">
      <c r="A1298" s="1365">
        <f t="shared" ref="A1298:E1313" si="175">A1012</f>
        <v>19</v>
      </c>
      <c r="B1298" s="1352" t="str">
        <f t="shared" si="175"/>
        <v>DPR for Life extension of GT by Procurement of  Compressor diaphragm rings with stator blades– 1 to 16 for GT Unit 6.</v>
      </c>
      <c r="C1298" s="1455">
        <f t="shared" si="175"/>
        <v>0</v>
      </c>
      <c r="D1298" s="1384" t="str">
        <f t="shared" si="175"/>
        <v>-</v>
      </c>
      <c r="E1298" s="1450">
        <f t="shared" si="175"/>
        <v>0</v>
      </c>
      <c r="F1298" s="1451">
        <f t="shared" si="173"/>
        <v>0</v>
      </c>
      <c r="G1298" s="1451">
        <f t="shared" si="174"/>
        <v>0</v>
      </c>
      <c r="H1298" s="1451">
        <f t="shared" si="155"/>
        <v>0</v>
      </c>
      <c r="I1298" s="1449">
        <v>0</v>
      </c>
      <c r="J1298" s="1449">
        <v>0</v>
      </c>
      <c r="K1298" s="1451"/>
      <c r="L1298" s="1451"/>
      <c r="M1298" s="1451">
        <f t="shared" si="171"/>
        <v>0</v>
      </c>
      <c r="N1298" s="1451">
        <f t="shared" si="157"/>
        <v>0</v>
      </c>
      <c r="O1298" s="1452"/>
      <c r="P1298" s="1383"/>
    </row>
    <row r="1299" spans="1:16" ht="31" outlineLevel="1" x14ac:dyDescent="0.25">
      <c r="A1299" s="1365">
        <f t="shared" si="175"/>
        <v>0</v>
      </c>
      <c r="B1299" s="1355" t="str">
        <f t="shared" si="175"/>
        <v xml:space="preserve"> Supply of Compressor diaphragm rings with stator blades– 1 to 16 (GT 6)</v>
      </c>
      <c r="C1299" s="1455">
        <f t="shared" si="175"/>
        <v>0</v>
      </c>
      <c r="D1299" s="1384" t="str">
        <f t="shared" si="175"/>
        <v>-</v>
      </c>
      <c r="E1299" s="1450">
        <f t="shared" si="175"/>
        <v>0</v>
      </c>
      <c r="F1299" s="1451">
        <f t="shared" si="173"/>
        <v>0</v>
      </c>
      <c r="G1299" s="1451">
        <f t="shared" si="174"/>
        <v>0</v>
      </c>
      <c r="H1299" s="1451">
        <f t="shared" si="155"/>
        <v>0</v>
      </c>
      <c r="I1299" s="1449">
        <v>0</v>
      </c>
      <c r="J1299" s="1449">
        <v>0</v>
      </c>
      <c r="K1299" s="1451"/>
      <c r="L1299" s="1451"/>
      <c r="M1299" s="1451">
        <f t="shared" si="171"/>
        <v>0</v>
      </c>
      <c r="N1299" s="1451">
        <f t="shared" si="157"/>
        <v>0</v>
      </c>
      <c r="O1299" s="1452"/>
      <c r="P1299" s="1383"/>
    </row>
    <row r="1300" spans="1:16" ht="31" outlineLevel="1" x14ac:dyDescent="0.25">
      <c r="A1300" s="1365">
        <f t="shared" si="175"/>
        <v>20</v>
      </c>
      <c r="B1300" s="1352" t="str">
        <f t="shared" si="175"/>
        <v>DPR for Procurement of Turbine stator blades 1 &amp; 2 and Turbine rotor blades 1 &amp; 2 along with installation material for GT unit 5.</v>
      </c>
      <c r="C1300" s="1455">
        <f t="shared" si="175"/>
        <v>0</v>
      </c>
      <c r="D1300" s="1384" t="str">
        <f t="shared" si="175"/>
        <v>-</v>
      </c>
      <c r="E1300" s="1450">
        <f t="shared" si="175"/>
        <v>0</v>
      </c>
      <c r="F1300" s="1451">
        <f t="shared" si="173"/>
        <v>0</v>
      </c>
      <c r="G1300" s="1451">
        <f t="shared" si="174"/>
        <v>0</v>
      </c>
      <c r="H1300" s="1451">
        <f t="shared" si="155"/>
        <v>0</v>
      </c>
      <c r="I1300" s="1449">
        <v>0</v>
      </c>
      <c r="J1300" s="1449">
        <v>0</v>
      </c>
      <c r="K1300" s="1451"/>
      <c r="L1300" s="1451"/>
      <c r="M1300" s="1451">
        <f t="shared" si="171"/>
        <v>0</v>
      </c>
      <c r="N1300" s="1451">
        <f t="shared" si="157"/>
        <v>0</v>
      </c>
      <c r="O1300" s="1452"/>
      <c r="P1300" s="1383"/>
    </row>
    <row r="1301" spans="1:16" ht="31" outlineLevel="1" x14ac:dyDescent="0.25">
      <c r="A1301" s="1365">
        <f t="shared" si="175"/>
        <v>0</v>
      </c>
      <c r="B1301" s="1355" t="str">
        <f t="shared" si="175"/>
        <v xml:space="preserve"> Supply of Turbine stator blades 1 &amp; 2 and Turbine rotor blades 1 &amp; 2 along with installation material (GT 5)</v>
      </c>
      <c r="C1301" s="1455">
        <f t="shared" si="175"/>
        <v>0</v>
      </c>
      <c r="D1301" s="1384" t="str">
        <f t="shared" si="175"/>
        <v>-</v>
      </c>
      <c r="E1301" s="1450">
        <f t="shared" si="175"/>
        <v>0</v>
      </c>
      <c r="F1301" s="1451">
        <f t="shared" si="173"/>
        <v>0</v>
      </c>
      <c r="G1301" s="1451">
        <f t="shared" si="174"/>
        <v>0</v>
      </c>
      <c r="H1301" s="1451">
        <f t="shared" si="155"/>
        <v>0</v>
      </c>
      <c r="I1301" s="1449">
        <v>0</v>
      </c>
      <c r="J1301" s="1449">
        <v>0</v>
      </c>
      <c r="K1301" s="1451"/>
      <c r="L1301" s="1451"/>
      <c r="M1301" s="1451">
        <f t="shared" si="171"/>
        <v>0</v>
      </c>
      <c r="N1301" s="1451">
        <f t="shared" si="157"/>
        <v>0</v>
      </c>
      <c r="O1301" s="1452"/>
      <c r="P1301" s="1383"/>
    </row>
    <row r="1302" spans="1:16" ht="46.5" outlineLevel="1" x14ac:dyDescent="0.25">
      <c r="A1302" s="1365">
        <f t="shared" si="175"/>
        <v>21</v>
      </c>
      <c r="B1302" s="1352" t="str">
        <f t="shared" si="175"/>
        <v>DPR for Procurement of Various oil pumps, water pumps of GT Units and Procurement of GT blow off valves and IGV blades along with its complete operating mechanism.</v>
      </c>
      <c r="C1302" s="1455">
        <f t="shared" si="175"/>
        <v>0</v>
      </c>
      <c r="D1302" s="1384" t="str">
        <f t="shared" si="175"/>
        <v>-</v>
      </c>
      <c r="E1302" s="1450">
        <f t="shared" si="175"/>
        <v>0</v>
      </c>
      <c r="F1302" s="1451">
        <f t="shared" si="173"/>
        <v>0</v>
      </c>
      <c r="G1302" s="1451">
        <f t="shared" si="174"/>
        <v>0</v>
      </c>
      <c r="H1302" s="1451">
        <f t="shared" si="155"/>
        <v>0</v>
      </c>
      <c r="I1302" s="1449">
        <v>0</v>
      </c>
      <c r="J1302" s="1449">
        <v>0</v>
      </c>
      <c r="K1302" s="1451"/>
      <c r="L1302" s="1451"/>
      <c r="M1302" s="1451">
        <f t="shared" si="171"/>
        <v>0</v>
      </c>
      <c r="N1302" s="1451">
        <f t="shared" si="157"/>
        <v>0</v>
      </c>
      <c r="O1302" s="1452"/>
      <c r="P1302" s="1383"/>
    </row>
    <row r="1303" spans="1:16" ht="46.5" outlineLevel="1" x14ac:dyDescent="0.25">
      <c r="A1303" s="1365">
        <f t="shared" si="175"/>
        <v>0</v>
      </c>
      <c r="B1303" s="1355" t="str">
        <f t="shared" si="175"/>
        <v xml:space="preserve"> Supply of all GT pumps (MOP,JOP, Boosster pump, EOP, oil vapour fan, CW pumps, Makeup pumps, colony water pumps, drinking water pumps) for all GT</v>
      </c>
      <c r="C1303" s="1455">
        <f t="shared" si="175"/>
        <v>0</v>
      </c>
      <c r="D1303" s="1384" t="str">
        <f t="shared" si="175"/>
        <v>-</v>
      </c>
      <c r="E1303" s="1450">
        <f t="shared" si="175"/>
        <v>0</v>
      </c>
      <c r="F1303" s="1451">
        <f t="shared" si="173"/>
        <v>0</v>
      </c>
      <c r="G1303" s="1451">
        <f t="shared" si="174"/>
        <v>0</v>
      </c>
      <c r="H1303" s="1451">
        <f t="shared" si="155"/>
        <v>0</v>
      </c>
      <c r="I1303" s="1449">
        <v>0</v>
      </c>
      <c r="J1303" s="1449">
        <v>0</v>
      </c>
      <c r="K1303" s="1451"/>
      <c r="L1303" s="1451"/>
      <c r="M1303" s="1451">
        <f t="shared" si="171"/>
        <v>0</v>
      </c>
      <c r="N1303" s="1451">
        <f t="shared" si="157"/>
        <v>0</v>
      </c>
      <c r="O1303" s="1452"/>
      <c r="P1303" s="1383"/>
    </row>
    <row r="1304" spans="1:16" ht="15.5" outlineLevel="1" x14ac:dyDescent="0.25">
      <c r="A1304" s="1365">
        <f t="shared" si="175"/>
        <v>0</v>
      </c>
      <c r="B1304" s="1355" t="str">
        <f t="shared" si="175"/>
        <v xml:space="preserve">  Supply of GT Blow-off valves (All GT)</v>
      </c>
      <c r="C1304" s="1455">
        <f t="shared" si="175"/>
        <v>0</v>
      </c>
      <c r="D1304" s="1384" t="str">
        <f t="shared" si="175"/>
        <v>-</v>
      </c>
      <c r="E1304" s="1450">
        <f t="shared" si="175"/>
        <v>0</v>
      </c>
      <c r="F1304" s="1451">
        <f t="shared" si="173"/>
        <v>0</v>
      </c>
      <c r="G1304" s="1451">
        <f t="shared" si="174"/>
        <v>0</v>
      </c>
      <c r="H1304" s="1451">
        <f t="shared" si="155"/>
        <v>0</v>
      </c>
      <c r="I1304" s="1449">
        <v>0</v>
      </c>
      <c r="J1304" s="1449">
        <v>0</v>
      </c>
      <c r="K1304" s="1451"/>
      <c r="L1304" s="1451"/>
      <c r="M1304" s="1451">
        <f t="shared" si="171"/>
        <v>0</v>
      </c>
      <c r="N1304" s="1451">
        <f t="shared" si="157"/>
        <v>0</v>
      </c>
      <c r="O1304" s="1452"/>
      <c r="P1304" s="1383"/>
    </row>
    <row r="1305" spans="1:16" ht="31" outlineLevel="1" x14ac:dyDescent="0.25">
      <c r="A1305" s="1365">
        <f t="shared" si="175"/>
        <v>0</v>
      </c>
      <c r="B1305" s="1355" t="str">
        <f t="shared" si="175"/>
        <v xml:space="preserve"> Supply of IGV blades along with its complete operating mechanism (GT 5,6,8)</v>
      </c>
      <c r="C1305" s="1455">
        <f t="shared" si="175"/>
        <v>0</v>
      </c>
      <c r="D1305" s="1384" t="str">
        <f t="shared" si="175"/>
        <v>-</v>
      </c>
      <c r="E1305" s="1450">
        <f t="shared" si="175"/>
        <v>0</v>
      </c>
      <c r="F1305" s="1451">
        <f t="shared" si="173"/>
        <v>0</v>
      </c>
      <c r="G1305" s="1451">
        <f t="shared" si="174"/>
        <v>0</v>
      </c>
      <c r="H1305" s="1451">
        <f t="shared" si="155"/>
        <v>0</v>
      </c>
      <c r="I1305" s="1449">
        <v>0</v>
      </c>
      <c r="J1305" s="1449">
        <v>0</v>
      </c>
      <c r="K1305" s="1451"/>
      <c r="L1305" s="1451"/>
      <c r="M1305" s="1451">
        <f t="shared" si="171"/>
        <v>0</v>
      </c>
      <c r="N1305" s="1451">
        <f t="shared" si="157"/>
        <v>0</v>
      </c>
      <c r="O1305" s="1452"/>
      <c r="P1305" s="1383"/>
    </row>
    <row r="1306" spans="1:16" ht="31" outlineLevel="1" x14ac:dyDescent="0.25">
      <c r="A1306" s="1365">
        <f t="shared" si="175"/>
        <v>22</v>
      </c>
      <c r="B1306" s="1352" t="str">
        <f t="shared" si="175"/>
        <v>DPR for Life extension of GT units by Procurement of inner casing &amp; K rings with installation material.</v>
      </c>
      <c r="C1306" s="1455">
        <f t="shared" si="175"/>
        <v>0</v>
      </c>
      <c r="D1306" s="1384" t="str">
        <f t="shared" si="175"/>
        <v>-</v>
      </c>
      <c r="E1306" s="1450">
        <f t="shared" si="175"/>
        <v>0</v>
      </c>
      <c r="F1306" s="1451">
        <f t="shared" si="173"/>
        <v>0</v>
      </c>
      <c r="G1306" s="1451">
        <f t="shared" si="174"/>
        <v>0</v>
      </c>
      <c r="H1306" s="1451">
        <f t="shared" si="155"/>
        <v>0</v>
      </c>
      <c r="I1306" s="1449">
        <v>0</v>
      </c>
      <c r="J1306" s="1449">
        <v>0</v>
      </c>
      <c r="K1306" s="1451"/>
      <c r="L1306" s="1451"/>
      <c r="M1306" s="1451">
        <f t="shared" si="171"/>
        <v>0</v>
      </c>
      <c r="N1306" s="1451">
        <f t="shared" si="157"/>
        <v>0</v>
      </c>
      <c r="O1306" s="1452"/>
      <c r="P1306" s="1383"/>
    </row>
    <row r="1307" spans="1:16" ht="31" outlineLevel="1" x14ac:dyDescent="0.25">
      <c r="A1307" s="1365">
        <f t="shared" si="175"/>
        <v>0</v>
      </c>
      <c r="B1307" s="1355" t="str">
        <f t="shared" si="175"/>
        <v xml:space="preserve"> Supply of inner casing &amp; K ring with installation material (Inner casing for GT 8 and All GT K ring)</v>
      </c>
      <c r="C1307" s="1455">
        <f t="shared" si="175"/>
        <v>0</v>
      </c>
      <c r="D1307" s="1384" t="str">
        <f t="shared" si="175"/>
        <v>-</v>
      </c>
      <c r="E1307" s="1450">
        <f t="shared" si="175"/>
        <v>0</v>
      </c>
      <c r="F1307" s="1451">
        <f t="shared" si="173"/>
        <v>0</v>
      </c>
      <c r="G1307" s="1451">
        <f t="shared" si="174"/>
        <v>0</v>
      </c>
      <c r="H1307" s="1451">
        <f t="shared" si="155"/>
        <v>0</v>
      </c>
      <c r="I1307" s="1449">
        <v>0</v>
      </c>
      <c r="J1307" s="1449">
        <v>0</v>
      </c>
      <c r="K1307" s="1451"/>
      <c r="L1307" s="1451"/>
      <c r="M1307" s="1451">
        <f t="shared" si="171"/>
        <v>0</v>
      </c>
      <c r="N1307" s="1451">
        <f t="shared" si="157"/>
        <v>0</v>
      </c>
      <c r="O1307" s="1452"/>
      <c r="P1307" s="1383"/>
    </row>
    <row r="1308" spans="1:16" ht="46.5" outlineLevel="1" x14ac:dyDescent="0.25">
      <c r="A1308" s="1365">
        <f t="shared" si="175"/>
        <v>23</v>
      </c>
      <c r="B1308" s="1352" t="str">
        <f t="shared" si="175"/>
        <v>DPR for CCPP process improvement by Procurement and erection of Hangers and supports of Gas skid, A0 ,B0 block and supply of various size pipelines and boiler tubes for Boiler, GT</v>
      </c>
      <c r="C1308" s="1455">
        <f t="shared" si="175"/>
        <v>0</v>
      </c>
      <c r="D1308" s="1384" t="str">
        <f t="shared" si="175"/>
        <v>-</v>
      </c>
      <c r="E1308" s="1450">
        <f t="shared" si="175"/>
        <v>0</v>
      </c>
      <c r="F1308" s="1451">
        <f t="shared" si="173"/>
        <v>0</v>
      </c>
      <c r="G1308" s="1451">
        <f t="shared" si="174"/>
        <v>0</v>
      </c>
      <c r="H1308" s="1451">
        <f t="shared" si="155"/>
        <v>0</v>
      </c>
      <c r="I1308" s="1449">
        <v>0</v>
      </c>
      <c r="J1308" s="1449">
        <v>0</v>
      </c>
      <c r="K1308" s="1451"/>
      <c r="L1308" s="1451"/>
      <c r="M1308" s="1451">
        <f t="shared" si="171"/>
        <v>0</v>
      </c>
      <c r="N1308" s="1451">
        <f t="shared" si="157"/>
        <v>0</v>
      </c>
      <c r="O1308" s="1452"/>
      <c r="P1308" s="1383"/>
    </row>
    <row r="1309" spans="1:16" ht="31" outlineLevel="1" x14ac:dyDescent="0.25">
      <c r="A1309" s="1365">
        <f t="shared" si="175"/>
        <v>0</v>
      </c>
      <c r="B1309" s="1355" t="str">
        <f t="shared" si="175"/>
        <v xml:space="preserve"> Supply and erection of Hangers and supports (Gas skid, A0 and B0 Block)</v>
      </c>
      <c r="C1309" s="1455">
        <f t="shared" si="175"/>
        <v>0</v>
      </c>
      <c r="D1309" s="1384" t="str">
        <f t="shared" si="175"/>
        <v>-</v>
      </c>
      <c r="E1309" s="1450">
        <f t="shared" si="175"/>
        <v>0</v>
      </c>
      <c r="F1309" s="1451">
        <f t="shared" si="173"/>
        <v>0</v>
      </c>
      <c r="G1309" s="1451">
        <f t="shared" si="174"/>
        <v>0</v>
      </c>
      <c r="H1309" s="1451">
        <f t="shared" si="155"/>
        <v>0</v>
      </c>
      <c r="I1309" s="1449">
        <v>0</v>
      </c>
      <c r="J1309" s="1449">
        <v>0</v>
      </c>
      <c r="K1309" s="1451"/>
      <c r="L1309" s="1451"/>
      <c r="M1309" s="1451">
        <f t="shared" si="171"/>
        <v>0</v>
      </c>
      <c r="N1309" s="1451">
        <f t="shared" si="157"/>
        <v>0</v>
      </c>
      <c r="O1309" s="1452"/>
      <c r="P1309" s="1383"/>
    </row>
    <row r="1310" spans="1:16" ht="31" outlineLevel="1" x14ac:dyDescent="0.25">
      <c r="A1310" s="1365">
        <f t="shared" si="175"/>
        <v>0</v>
      </c>
      <c r="B1310" s="1355" t="str">
        <f t="shared" si="175"/>
        <v xml:space="preserve"> Supply of Various size high pressure pipelines and tubes for Boiler and GT &amp; ST</v>
      </c>
      <c r="C1310" s="1455">
        <f t="shared" si="175"/>
        <v>0</v>
      </c>
      <c r="D1310" s="1384" t="str">
        <f t="shared" si="175"/>
        <v>-</v>
      </c>
      <c r="E1310" s="1450">
        <f t="shared" si="175"/>
        <v>0</v>
      </c>
      <c r="F1310" s="1451">
        <f t="shared" si="173"/>
        <v>0</v>
      </c>
      <c r="G1310" s="1451">
        <f t="shared" si="174"/>
        <v>0</v>
      </c>
      <c r="H1310" s="1451">
        <f t="shared" si="155"/>
        <v>0</v>
      </c>
      <c r="I1310" s="1449">
        <v>0</v>
      </c>
      <c r="J1310" s="1449">
        <v>0</v>
      </c>
      <c r="K1310" s="1451"/>
      <c r="L1310" s="1451"/>
      <c r="M1310" s="1451">
        <f t="shared" si="171"/>
        <v>0</v>
      </c>
      <c r="N1310" s="1451">
        <f t="shared" si="157"/>
        <v>0</v>
      </c>
      <c r="O1310" s="1452"/>
      <c r="P1310" s="1383"/>
    </row>
    <row r="1311" spans="1:16" ht="31" outlineLevel="1" x14ac:dyDescent="0.25">
      <c r="A1311" s="1365">
        <f t="shared" si="175"/>
        <v>24</v>
      </c>
      <c r="B1311" s="1352" t="str">
        <f t="shared" si="175"/>
        <v>DPR for Procurement of Turbine stator blades 1 &amp; 2 and Turbine rotor blades 1 &amp; 2 along with installation material for GT unit 7.</v>
      </c>
      <c r="C1311" s="1455">
        <f t="shared" si="175"/>
        <v>0</v>
      </c>
      <c r="D1311" s="1384" t="str">
        <f t="shared" si="175"/>
        <v>-</v>
      </c>
      <c r="E1311" s="1450">
        <f t="shared" si="175"/>
        <v>0</v>
      </c>
      <c r="F1311" s="1451">
        <f t="shared" si="173"/>
        <v>0</v>
      </c>
      <c r="G1311" s="1451">
        <f t="shared" si="174"/>
        <v>0</v>
      </c>
      <c r="H1311" s="1451">
        <f t="shared" si="155"/>
        <v>0</v>
      </c>
      <c r="I1311" s="1449">
        <v>0</v>
      </c>
      <c r="J1311" s="1449">
        <v>0</v>
      </c>
      <c r="K1311" s="1451"/>
      <c r="L1311" s="1451"/>
      <c r="M1311" s="1451">
        <f t="shared" si="171"/>
        <v>0</v>
      </c>
      <c r="N1311" s="1451">
        <f t="shared" si="157"/>
        <v>0</v>
      </c>
      <c r="O1311" s="1452"/>
      <c r="P1311" s="1383"/>
    </row>
    <row r="1312" spans="1:16" ht="31" outlineLevel="1" x14ac:dyDescent="0.25">
      <c r="A1312" s="1365">
        <f t="shared" si="175"/>
        <v>0</v>
      </c>
      <c r="B1312" s="1355" t="str">
        <f t="shared" si="175"/>
        <v xml:space="preserve"> Supply of Turbine rotor blades 1 &amp; 2 and Turbine stator blades 1 &amp; 2 along with installation material (GT7)</v>
      </c>
      <c r="C1312" s="1455">
        <f t="shared" si="175"/>
        <v>0</v>
      </c>
      <c r="D1312" s="1384" t="str">
        <f t="shared" si="175"/>
        <v>-</v>
      </c>
      <c r="E1312" s="1450">
        <f t="shared" si="175"/>
        <v>0</v>
      </c>
      <c r="F1312" s="1451">
        <f t="shared" si="173"/>
        <v>0</v>
      </c>
      <c r="G1312" s="1451">
        <f t="shared" si="174"/>
        <v>0</v>
      </c>
      <c r="H1312" s="1451">
        <f t="shared" si="155"/>
        <v>0</v>
      </c>
      <c r="I1312" s="1449">
        <v>0</v>
      </c>
      <c r="J1312" s="1449">
        <v>0</v>
      </c>
      <c r="K1312" s="1451"/>
      <c r="L1312" s="1451"/>
      <c r="M1312" s="1451">
        <f t="shared" si="171"/>
        <v>0</v>
      </c>
      <c r="N1312" s="1451">
        <f t="shared" si="157"/>
        <v>0</v>
      </c>
      <c r="O1312" s="1452"/>
      <c r="P1312" s="1383"/>
    </row>
    <row r="1313" spans="1:16" ht="31" outlineLevel="1" x14ac:dyDescent="0.25">
      <c r="A1313" s="1365">
        <f t="shared" si="175"/>
        <v>25</v>
      </c>
      <c r="B1313" s="1352" t="str">
        <f t="shared" si="175"/>
        <v>DPR for Life extension of GT by Procurement of complete flame tube, burners and Procurement of Luwa cooler pannels.</v>
      </c>
      <c r="C1313" s="1455">
        <f t="shared" si="175"/>
        <v>0</v>
      </c>
      <c r="D1313" s="1384" t="str">
        <f t="shared" si="175"/>
        <v>-</v>
      </c>
      <c r="E1313" s="1450">
        <f t="shared" si="175"/>
        <v>0</v>
      </c>
      <c r="F1313" s="1451">
        <f t="shared" si="173"/>
        <v>0</v>
      </c>
      <c r="G1313" s="1451">
        <f t="shared" si="174"/>
        <v>0</v>
      </c>
      <c r="H1313" s="1451">
        <f t="shared" si="155"/>
        <v>0</v>
      </c>
      <c r="I1313" s="1449">
        <v>0</v>
      </c>
      <c r="J1313" s="1449">
        <v>0</v>
      </c>
      <c r="K1313" s="1451"/>
      <c r="L1313" s="1451"/>
      <c r="M1313" s="1451">
        <f t="shared" si="171"/>
        <v>0</v>
      </c>
      <c r="N1313" s="1451">
        <f t="shared" si="157"/>
        <v>0</v>
      </c>
      <c r="O1313" s="1452"/>
      <c r="P1313" s="1383"/>
    </row>
    <row r="1314" spans="1:16" ht="31" outlineLevel="1" x14ac:dyDescent="0.25">
      <c r="A1314" s="1365">
        <f t="shared" ref="A1314:E1329" si="176">A1028</f>
        <v>0</v>
      </c>
      <c r="B1314" s="1355" t="str">
        <f t="shared" si="176"/>
        <v xml:space="preserve"> Supply of complete Flame tubes with  Burners (Flame tubes of GT 5 and Burners of GT 7 &amp; 8)</v>
      </c>
      <c r="C1314" s="1455">
        <f t="shared" si="176"/>
        <v>0</v>
      </c>
      <c r="D1314" s="1384" t="str">
        <f t="shared" si="176"/>
        <v>-</v>
      </c>
      <c r="E1314" s="1450">
        <f t="shared" si="176"/>
        <v>0</v>
      </c>
      <c r="F1314" s="1451">
        <f t="shared" si="173"/>
        <v>0</v>
      </c>
      <c r="G1314" s="1451">
        <f t="shared" si="174"/>
        <v>0</v>
      </c>
      <c r="H1314" s="1451">
        <f t="shared" si="155"/>
        <v>0</v>
      </c>
      <c r="I1314" s="1449">
        <v>0</v>
      </c>
      <c r="J1314" s="1449">
        <v>0</v>
      </c>
      <c r="K1314" s="1451"/>
      <c r="L1314" s="1451"/>
      <c r="M1314" s="1451">
        <f t="shared" si="171"/>
        <v>0</v>
      </c>
      <c r="N1314" s="1451">
        <f t="shared" si="157"/>
        <v>0</v>
      </c>
      <c r="O1314" s="1452"/>
      <c r="P1314" s="1383"/>
    </row>
    <row r="1315" spans="1:16" ht="15.5" outlineLevel="1" x14ac:dyDescent="0.25">
      <c r="A1315" s="1365">
        <f t="shared" si="176"/>
        <v>0</v>
      </c>
      <c r="B1315" s="1355" t="str">
        <f t="shared" si="176"/>
        <v xml:space="preserve"> Supply of Luwa cooler pannels (GT 5,7,8)</v>
      </c>
      <c r="C1315" s="1455">
        <f t="shared" si="176"/>
        <v>0</v>
      </c>
      <c r="D1315" s="1384" t="str">
        <f t="shared" si="176"/>
        <v>-</v>
      </c>
      <c r="E1315" s="1450">
        <f t="shared" si="176"/>
        <v>0</v>
      </c>
      <c r="F1315" s="1451">
        <f t="shared" si="173"/>
        <v>0</v>
      </c>
      <c r="G1315" s="1451">
        <f t="shared" si="174"/>
        <v>0</v>
      </c>
      <c r="H1315" s="1451">
        <f t="shared" si="155"/>
        <v>0</v>
      </c>
      <c r="I1315" s="1449">
        <v>0</v>
      </c>
      <c r="J1315" s="1449">
        <v>0</v>
      </c>
      <c r="K1315" s="1451"/>
      <c r="L1315" s="1451"/>
      <c r="M1315" s="1451">
        <f t="shared" si="171"/>
        <v>0</v>
      </c>
      <c r="N1315" s="1451">
        <f t="shared" si="157"/>
        <v>0</v>
      </c>
      <c r="O1315" s="1452"/>
      <c r="P1315" s="1383"/>
    </row>
    <row r="1316" spans="1:16" ht="31" outlineLevel="1" x14ac:dyDescent="0.25">
      <c r="A1316" s="1365">
        <f t="shared" si="176"/>
        <v>26</v>
      </c>
      <c r="B1316" s="1352" t="str">
        <f t="shared" si="176"/>
        <v>DPR for Life extension of GT units by Procurement of Compressor rotor blades stage 1 - 16 for GT unit 5 &amp; 7.</v>
      </c>
      <c r="C1316" s="1455">
        <f t="shared" si="176"/>
        <v>0</v>
      </c>
      <c r="D1316" s="1384" t="str">
        <f t="shared" si="176"/>
        <v>-</v>
      </c>
      <c r="E1316" s="1450">
        <f t="shared" si="176"/>
        <v>0</v>
      </c>
      <c r="F1316" s="1451">
        <f t="shared" si="173"/>
        <v>0</v>
      </c>
      <c r="G1316" s="1451">
        <f t="shared" si="174"/>
        <v>0</v>
      </c>
      <c r="H1316" s="1451">
        <f t="shared" si="155"/>
        <v>0</v>
      </c>
      <c r="I1316" s="1449">
        <v>0</v>
      </c>
      <c r="J1316" s="1449">
        <v>0</v>
      </c>
      <c r="K1316" s="1451"/>
      <c r="L1316" s="1451"/>
      <c r="M1316" s="1451">
        <f t="shared" si="171"/>
        <v>0</v>
      </c>
      <c r="N1316" s="1451">
        <f t="shared" si="157"/>
        <v>0</v>
      </c>
      <c r="O1316" s="1452"/>
      <c r="P1316" s="1383"/>
    </row>
    <row r="1317" spans="1:16" ht="15.5" outlineLevel="1" x14ac:dyDescent="0.25">
      <c r="A1317" s="1365">
        <f t="shared" si="176"/>
        <v>0</v>
      </c>
      <c r="B1317" s="1355" t="str">
        <f t="shared" si="176"/>
        <v>Supply of Compressor Rotor blades 1 to 16th (GT 5, 7)</v>
      </c>
      <c r="C1317" s="1455">
        <f t="shared" si="176"/>
        <v>0</v>
      </c>
      <c r="D1317" s="1384" t="str">
        <f t="shared" si="176"/>
        <v>-</v>
      </c>
      <c r="E1317" s="1450">
        <f t="shared" si="176"/>
        <v>0</v>
      </c>
      <c r="F1317" s="1451">
        <f t="shared" si="173"/>
        <v>0</v>
      </c>
      <c r="G1317" s="1451">
        <f t="shared" si="174"/>
        <v>0</v>
      </c>
      <c r="H1317" s="1451">
        <f t="shared" si="155"/>
        <v>0</v>
      </c>
      <c r="I1317" s="1449">
        <v>0</v>
      </c>
      <c r="J1317" s="1449">
        <v>0</v>
      </c>
      <c r="K1317" s="1451"/>
      <c r="L1317" s="1451"/>
      <c r="M1317" s="1451">
        <f t="shared" si="171"/>
        <v>0</v>
      </c>
      <c r="N1317" s="1451">
        <f t="shared" si="157"/>
        <v>0</v>
      </c>
      <c r="O1317" s="1452"/>
      <c r="P1317" s="1383"/>
    </row>
    <row r="1318" spans="1:16" ht="46.5" outlineLevel="1" x14ac:dyDescent="0.25">
      <c r="A1318" s="1365">
        <f t="shared" si="176"/>
        <v>27</v>
      </c>
      <c r="B1318" s="1352" t="str">
        <f t="shared" si="176"/>
        <v xml:space="preserve">DPR for Life extension of GT units by Procurement of Complete GT fasteners set and Procurement of mixing chambers with installation material for GT6. </v>
      </c>
      <c r="C1318" s="1455">
        <f t="shared" si="176"/>
        <v>0</v>
      </c>
      <c r="D1318" s="1384" t="str">
        <f t="shared" si="176"/>
        <v>-</v>
      </c>
      <c r="E1318" s="1450">
        <f t="shared" si="176"/>
        <v>0</v>
      </c>
      <c r="F1318" s="1451">
        <f t="shared" si="173"/>
        <v>0</v>
      </c>
      <c r="G1318" s="1451">
        <f t="shared" si="174"/>
        <v>0</v>
      </c>
      <c r="H1318" s="1451">
        <f t="shared" si="155"/>
        <v>0</v>
      </c>
      <c r="I1318" s="1449">
        <v>0</v>
      </c>
      <c r="J1318" s="1449">
        <v>0</v>
      </c>
      <c r="K1318" s="1451"/>
      <c r="L1318" s="1451"/>
      <c r="M1318" s="1451">
        <f t="shared" si="171"/>
        <v>0</v>
      </c>
      <c r="N1318" s="1451">
        <f t="shared" si="157"/>
        <v>0</v>
      </c>
      <c r="O1318" s="1452"/>
      <c r="P1318" s="1383"/>
    </row>
    <row r="1319" spans="1:16" ht="15.5" outlineLevel="1" x14ac:dyDescent="0.25">
      <c r="A1319" s="1365">
        <f t="shared" si="176"/>
        <v>0</v>
      </c>
      <c r="B1319" s="1355" t="str">
        <f t="shared" si="176"/>
        <v xml:space="preserve"> Procurement of Complete GT Fasteners set</v>
      </c>
      <c r="C1319" s="1455">
        <f t="shared" si="176"/>
        <v>0</v>
      </c>
      <c r="D1319" s="1384" t="str">
        <f t="shared" si="176"/>
        <v>-</v>
      </c>
      <c r="E1319" s="1450">
        <f t="shared" si="176"/>
        <v>0</v>
      </c>
      <c r="F1319" s="1451">
        <f t="shared" si="173"/>
        <v>0</v>
      </c>
      <c r="G1319" s="1451">
        <f t="shared" si="174"/>
        <v>0</v>
      </c>
      <c r="H1319" s="1451">
        <f t="shared" si="155"/>
        <v>0</v>
      </c>
      <c r="I1319" s="1449">
        <v>0</v>
      </c>
      <c r="J1319" s="1449">
        <v>0</v>
      </c>
      <c r="K1319" s="1451"/>
      <c r="L1319" s="1451"/>
      <c r="M1319" s="1451">
        <f t="shared" si="171"/>
        <v>0</v>
      </c>
      <c r="N1319" s="1451">
        <f t="shared" si="157"/>
        <v>0</v>
      </c>
      <c r="O1319" s="1452"/>
      <c r="P1319" s="1383"/>
    </row>
    <row r="1320" spans="1:16" ht="15.5" outlineLevel="1" x14ac:dyDescent="0.25">
      <c r="A1320" s="1365">
        <f t="shared" si="176"/>
        <v>0</v>
      </c>
      <c r="B1320" s="1355" t="str">
        <f t="shared" si="176"/>
        <v xml:space="preserve"> Supply of Mixing chambers with installation material (GT 6 )</v>
      </c>
      <c r="C1320" s="1455">
        <f t="shared" si="176"/>
        <v>0</v>
      </c>
      <c r="D1320" s="1384" t="str">
        <f t="shared" si="176"/>
        <v>-</v>
      </c>
      <c r="E1320" s="1450">
        <f t="shared" si="176"/>
        <v>0</v>
      </c>
      <c r="F1320" s="1451">
        <f t="shared" si="173"/>
        <v>0</v>
      </c>
      <c r="G1320" s="1451">
        <f t="shared" si="174"/>
        <v>0</v>
      </c>
      <c r="H1320" s="1451">
        <f t="shared" si="155"/>
        <v>0</v>
      </c>
      <c r="I1320" s="1449">
        <v>0</v>
      </c>
      <c r="J1320" s="1449">
        <v>0</v>
      </c>
      <c r="K1320" s="1451"/>
      <c r="L1320" s="1451"/>
      <c r="M1320" s="1451">
        <f t="shared" si="171"/>
        <v>0</v>
      </c>
      <c r="N1320" s="1451">
        <f t="shared" si="157"/>
        <v>0</v>
      </c>
      <c r="O1320" s="1452"/>
      <c r="P1320" s="1383"/>
    </row>
    <row r="1321" spans="1:16" ht="31" outlineLevel="1" x14ac:dyDescent="0.25">
      <c r="A1321" s="1365">
        <f t="shared" si="176"/>
        <v>28</v>
      </c>
      <c r="B1321" s="1352" t="str">
        <f t="shared" si="176"/>
        <v>Reliability Improvement  Schemes for Gas Turbine Power Stations, Uran.</v>
      </c>
      <c r="C1321" s="1455">
        <f t="shared" si="176"/>
        <v>0</v>
      </c>
      <c r="D1321" s="1384" t="str">
        <f t="shared" si="176"/>
        <v>-</v>
      </c>
      <c r="E1321" s="1450">
        <f t="shared" si="176"/>
        <v>0</v>
      </c>
      <c r="F1321" s="1451">
        <f t="shared" si="173"/>
        <v>0</v>
      </c>
      <c r="G1321" s="1451">
        <f t="shared" si="174"/>
        <v>0</v>
      </c>
      <c r="H1321" s="1451">
        <f t="shared" si="155"/>
        <v>0</v>
      </c>
      <c r="I1321" s="1449">
        <v>0</v>
      </c>
      <c r="J1321" s="1449">
        <v>0</v>
      </c>
      <c r="K1321" s="1451"/>
      <c r="L1321" s="1451"/>
      <c r="M1321" s="1451">
        <f t="shared" si="171"/>
        <v>0</v>
      </c>
      <c r="N1321" s="1451">
        <f t="shared" si="157"/>
        <v>0</v>
      </c>
      <c r="O1321" s="1452"/>
      <c r="P1321" s="1383"/>
    </row>
    <row r="1322" spans="1:16" ht="46.5" outlineLevel="1" x14ac:dyDescent="0.25">
      <c r="A1322" s="1365">
        <f t="shared" si="176"/>
        <v>0</v>
      </c>
      <c r="B1322" s="1355" t="str">
        <f t="shared" si="176"/>
        <v xml:space="preserve"> Supply, installation &amp; commissioning work of 17.5 KV, 7860 Amp and 60 Amp Stage 2 Generator Busbar at Gas Turbine Power Station,Uran.</v>
      </c>
      <c r="C1322" s="1455">
        <f t="shared" si="176"/>
        <v>0</v>
      </c>
      <c r="D1322" s="1384" t="str">
        <f t="shared" si="176"/>
        <v>-</v>
      </c>
      <c r="E1322" s="1450">
        <f t="shared" si="176"/>
        <v>0</v>
      </c>
      <c r="F1322" s="1451">
        <f t="shared" si="173"/>
        <v>0</v>
      </c>
      <c r="G1322" s="1451">
        <f t="shared" si="174"/>
        <v>0</v>
      </c>
      <c r="H1322" s="1451">
        <f t="shared" si="155"/>
        <v>0</v>
      </c>
      <c r="I1322" s="1449">
        <v>0</v>
      </c>
      <c r="J1322" s="1449">
        <v>0</v>
      </c>
      <c r="K1322" s="1451"/>
      <c r="L1322" s="1451"/>
      <c r="M1322" s="1451">
        <f t="shared" si="171"/>
        <v>0</v>
      </c>
      <c r="N1322" s="1451">
        <f t="shared" si="157"/>
        <v>0</v>
      </c>
      <c r="O1322" s="1452"/>
      <c r="P1322" s="1383"/>
    </row>
    <row r="1323" spans="1:16" ht="15.5" outlineLevel="1" x14ac:dyDescent="0.25">
      <c r="A1323" s="1365">
        <f t="shared" si="176"/>
        <v>0</v>
      </c>
      <c r="B1323" s="1355" t="str">
        <f t="shared" si="176"/>
        <v xml:space="preserve"> Upgradation of GT-5 and GT-6 SFC and SEE system.</v>
      </c>
      <c r="C1323" s="1455">
        <f t="shared" si="176"/>
        <v>0</v>
      </c>
      <c r="D1323" s="1384" t="str">
        <f t="shared" si="176"/>
        <v>-</v>
      </c>
      <c r="E1323" s="1450">
        <f t="shared" si="176"/>
        <v>0</v>
      </c>
      <c r="F1323" s="1451">
        <f t="shared" si="173"/>
        <v>0</v>
      </c>
      <c r="G1323" s="1451">
        <f t="shared" si="174"/>
        <v>0</v>
      </c>
      <c r="H1323" s="1451">
        <f t="shared" si="155"/>
        <v>0</v>
      </c>
      <c r="I1323" s="1449">
        <v>14</v>
      </c>
      <c r="J1323" s="1449">
        <v>14</v>
      </c>
      <c r="K1323" s="1451"/>
      <c r="L1323" s="1451"/>
      <c r="M1323" s="1451">
        <f t="shared" si="171"/>
        <v>14</v>
      </c>
      <c r="N1323" s="1451">
        <f t="shared" si="157"/>
        <v>0</v>
      </c>
      <c r="O1323" s="1452"/>
      <c r="P1323" s="1383"/>
    </row>
    <row r="1324" spans="1:16" ht="31" outlineLevel="1" x14ac:dyDescent="0.25">
      <c r="A1324" s="1365">
        <f t="shared" si="176"/>
        <v>0</v>
      </c>
      <c r="B1324" s="1355" t="str">
        <f t="shared" si="176"/>
        <v xml:space="preserve"> Upgradation of Gas Turbine Generator and Transformer protection system (2 No)</v>
      </c>
      <c r="C1324" s="1455">
        <f t="shared" si="176"/>
        <v>0</v>
      </c>
      <c r="D1324" s="1384" t="str">
        <f t="shared" si="176"/>
        <v>-</v>
      </c>
      <c r="E1324" s="1450">
        <f t="shared" si="176"/>
        <v>0</v>
      </c>
      <c r="F1324" s="1451">
        <f t="shared" si="173"/>
        <v>2</v>
      </c>
      <c r="G1324" s="1451">
        <f t="shared" si="174"/>
        <v>2</v>
      </c>
      <c r="H1324" s="1451">
        <f t="shared" si="155"/>
        <v>0</v>
      </c>
      <c r="I1324" s="1449">
        <v>0</v>
      </c>
      <c r="J1324" s="1449">
        <v>0</v>
      </c>
      <c r="K1324" s="1451"/>
      <c r="L1324" s="1451"/>
      <c r="M1324" s="1451">
        <f t="shared" si="171"/>
        <v>0</v>
      </c>
      <c r="N1324" s="1451">
        <f t="shared" si="157"/>
        <v>0</v>
      </c>
      <c r="O1324" s="1452"/>
      <c r="P1324" s="1383"/>
    </row>
    <row r="1325" spans="1:16" ht="46.5" outlineLevel="1" x14ac:dyDescent="0.25">
      <c r="A1325" s="1365">
        <f t="shared" si="176"/>
        <v>29</v>
      </c>
      <c r="B1325" s="1352" t="str">
        <f t="shared" si="176"/>
        <v>Schemes for improvement of auxiliary availability for effecient performance during running of 108 MW Stage II &amp; 120 MW Stage III units at GTPS, Uran.</v>
      </c>
      <c r="C1325" s="1455">
        <f t="shared" si="176"/>
        <v>0</v>
      </c>
      <c r="D1325" s="1384" t="str">
        <f t="shared" si="176"/>
        <v>-</v>
      </c>
      <c r="E1325" s="1450">
        <f t="shared" si="176"/>
        <v>0</v>
      </c>
      <c r="F1325" s="1451">
        <f t="shared" si="173"/>
        <v>0</v>
      </c>
      <c r="G1325" s="1451">
        <f t="shared" si="174"/>
        <v>0</v>
      </c>
      <c r="H1325" s="1451">
        <f t="shared" si="155"/>
        <v>0</v>
      </c>
      <c r="I1325" s="1449">
        <v>0</v>
      </c>
      <c r="J1325" s="1449">
        <v>0</v>
      </c>
      <c r="K1325" s="1451"/>
      <c r="L1325" s="1451"/>
      <c r="M1325" s="1451">
        <f t="shared" si="171"/>
        <v>0</v>
      </c>
      <c r="N1325" s="1451">
        <f t="shared" si="157"/>
        <v>0</v>
      </c>
      <c r="O1325" s="1452"/>
      <c r="P1325" s="1383"/>
    </row>
    <row r="1326" spans="1:16" ht="31" outlineLevel="1" x14ac:dyDescent="0.25">
      <c r="A1326" s="1365">
        <f t="shared" si="176"/>
        <v>0</v>
      </c>
      <c r="B1326" s="1355" t="str">
        <f t="shared" si="176"/>
        <v>Procurement of 108 MW Stage II GT units generator rotor at GTPS, Uran.</v>
      </c>
      <c r="C1326" s="1455">
        <f t="shared" si="176"/>
        <v>0</v>
      </c>
      <c r="D1326" s="1384" t="str">
        <f t="shared" si="176"/>
        <v>-</v>
      </c>
      <c r="E1326" s="1450">
        <f t="shared" si="176"/>
        <v>0</v>
      </c>
      <c r="F1326" s="1451">
        <f t="shared" si="173"/>
        <v>0</v>
      </c>
      <c r="G1326" s="1451">
        <f t="shared" si="174"/>
        <v>0</v>
      </c>
      <c r="H1326" s="1451">
        <f t="shared" si="155"/>
        <v>0</v>
      </c>
      <c r="I1326" s="1449">
        <v>0</v>
      </c>
      <c r="J1326" s="1449">
        <v>0</v>
      </c>
      <c r="K1326" s="1451"/>
      <c r="L1326" s="1451"/>
      <c r="M1326" s="1451">
        <f t="shared" si="171"/>
        <v>0</v>
      </c>
      <c r="N1326" s="1451">
        <f t="shared" si="157"/>
        <v>0</v>
      </c>
      <c r="O1326" s="1452"/>
      <c r="P1326" s="1383"/>
    </row>
    <row r="1327" spans="1:16" ht="46.5" outlineLevel="1" x14ac:dyDescent="0.25">
      <c r="A1327" s="1365">
        <f t="shared" si="176"/>
        <v>0</v>
      </c>
      <c r="B1327" s="1355" t="str">
        <f t="shared" si="176"/>
        <v xml:space="preserve"> Procurement of 1 MVA Unit Auxiliary Transformer, 570 KVA Excitation Transformer and 2 MVA Frequency Converter Transformer of Stage II GT Unit at GTPS, Uran.</v>
      </c>
      <c r="C1327" s="1455">
        <f t="shared" si="176"/>
        <v>0</v>
      </c>
      <c r="D1327" s="1384" t="str">
        <f t="shared" si="176"/>
        <v>-</v>
      </c>
      <c r="E1327" s="1450">
        <f t="shared" si="176"/>
        <v>0</v>
      </c>
      <c r="F1327" s="1451">
        <f t="shared" si="173"/>
        <v>0</v>
      </c>
      <c r="G1327" s="1451">
        <f t="shared" si="174"/>
        <v>0</v>
      </c>
      <c r="H1327" s="1451">
        <f t="shared" si="155"/>
        <v>0</v>
      </c>
      <c r="I1327" s="1449">
        <v>0</v>
      </c>
      <c r="J1327" s="1449">
        <v>0</v>
      </c>
      <c r="K1327" s="1451"/>
      <c r="L1327" s="1451"/>
      <c r="M1327" s="1451">
        <f t="shared" si="171"/>
        <v>0</v>
      </c>
      <c r="N1327" s="1451">
        <f t="shared" si="157"/>
        <v>0</v>
      </c>
      <c r="O1327" s="1452"/>
      <c r="P1327" s="1383"/>
    </row>
    <row r="1328" spans="1:16" ht="15.5" outlineLevel="1" x14ac:dyDescent="0.25">
      <c r="A1328" s="1365">
        <f t="shared" si="176"/>
        <v>0</v>
      </c>
      <c r="B1328" s="1355" t="str">
        <f t="shared" si="176"/>
        <v xml:space="preserve"> Upgradation of Stage -II &amp; III Battery Chargers.</v>
      </c>
      <c r="C1328" s="1455">
        <f t="shared" si="176"/>
        <v>0</v>
      </c>
      <c r="D1328" s="1384" t="str">
        <f t="shared" si="176"/>
        <v>-</v>
      </c>
      <c r="E1328" s="1450">
        <f t="shared" si="176"/>
        <v>0</v>
      </c>
      <c r="F1328" s="1451">
        <f t="shared" si="173"/>
        <v>0</v>
      </c>
      <c r="G1328" s="1451">
        <f t="shared" si="174"/>
        <v>0</v>
      </c>
      <c r="H1328" s="1451">
        <f t="shared" si="155"/>
        <v>0</v>
      </c>
      <c r="I1328" s="1449">
        <v>2.75</v>
      </c>
      <c r="J1328" s="1449">
        <v>2.75</v>
      </c>
      <c r="K1328" s="1451"/>
      <c r="L1328" s="1451"/>
      <c r="M1328" s="1451">
        <f t="shared" si="171"/>
        <v>2.75</v>
      </c>
      <c r="N1328" s="1451">
        <f t="shared" si="157"/>
        <v>0</v>
      </c>
      <c r="O1328" s="1452"/>
      <c r="P1328" s="1383"/>
    </row>
    <row r="1329" spans="1:16" ht="15.5" outlineLevel="1" x14ac:dyDescent="0.25">
      <c r="A1329" s="1365">
        <f t="shared" si="176"/>
        <v>0</v>
      </c>
      <c r="B1329" s="1355" t="str">
        <f t="shared" si="176"/>
        <v>(a)  Upgradation of 4 MW DG set control system.</v>
      </c>
      <c r="C1329" s="1455">
        <f t="shared" si="176"/>
        <v>0</v>
      </c>
      <c r="D1329" s="1384" t="str">
        <f t="shared" si="176"/>
        <v>-</v>
      </c>
      <c r="E1329" s="1450">
        <f t="shared" si="176"/>
        <v>0</v>
      </c>
      <c r="F1329" s="1451">
        <f t="shared" si="173"/>
        <v>0</v>
      </c>
      <c r="G1329" s="1451">
        <f t="shared" si="174"/>
        <v>0</v>
      </c>
      <c r="H1329" s="1451">
        <f t="shared" si="155"/>
        <v>0</v>
      </c>
      <c r="I1329" s="1449">
        <v>1</v>
      </c>
      <c r="J1329" s="1449">
        <v>1</v>
      </c>
      <c r="K1329" s="1451"/>
      <c r="L1329" s="1451"/>
      <c r="M1329" s="1451">
        <f t="shared" si="171"/>
        <v>1</v>
      </c>
      <c r="N1329" s="1451">
        <f t="shared" si="157"/>
        <v>0</v>
      </c>
      <c r="O1329" s="1452"/>
      <c r="P1329" s="1383"/>
    </row>
    <row r="1330" spans="1:16" ht="31" outlineLevel="1" x14ac:dyDescent="0.25">
      <c r="A1330" s="1365">
        <f t="shared" ref="A1330:E1345" si="177">A1044</f>
        <v>30</v>
      </c>
      <c r="B1330" s="1352" t="str">
        <f t="shared" si="177"/>
        <v>Procurment of insurance spare for reliability improvement at GTPS Uran</v>
      </c>
      <c r="C1330" s="1455">
        <f t="shared" si="177"/>
        <v>0</v>
      </c>
      <c r="D1330" s="1384" t="str">
        <f t="shared" si="177"/>
        <v>-</v>
      </c>
      <c r="E1330" s="1450">
        <f t="shared" si="177"/>
        <v>0</v>
      </c>
      <c r="F1330" s="1451">
        <f t="shared" si="173"/>
        <v>0</v>
      </c>
      <c r="G1330" s="1451">
        <f t="shared" si="174"/>
        <v>0</v>
      </c>
      <c r="H1330" s="1451">
        <f t="shared" si="155"/>
        <v>0</v>
      </c>
      <c r="I1330" s="1449">
        <v>0</v>
      </c>
      <c r="J1330" s="1449">
        <v>0</v>
      </c>
      <c r="K1330" s="1451"/>
      <c r="L1330" s="1451"/>
      <c r="M1330" s="1451">
        <f t="shared" si="171"/>
        <v>0</v>
      </c>
      <c r="N1330" s="1451">
        <f t="shared" si="157"/>
        <v>0</v>
      </c>
      <c r="O1330" s="1452"/>
      <c r="P1330" s="1383"/>
    </row>
    <row r="1331" spans="1:16" ht="31" outlineLevel="1" x14ac:dyDescent="0.25">
      <c r="A1331" s="1365">
        <f t="shared" si="177"/>
        <v>0</v>
      </c>
      <c r="B1331" s="1355" t="str">
        <f t="shared" si="177"/>
        <v xml:space="preserve"> Procurement of 120 MW Stage III WHRP unit generator rotor at GTPS, Uran.</v>
      </c>
      <c r="C1331" s="1455">
        <f t="shared" si="177"/>
        <v>0</v>
      </c>
      <c r="D1331" s="1384" t="str">
        <f t="shared" si="177"/>
        <v>-</v>
      </c>
      <c r="E1331" s="1450">
        <f t="shared" si="177"/>
        <v>0</v>
      </c>
      <c r="F1331" s="1451">
        <f t="shared" si="173"/>
        <v>0</v>
      </c>
      <c r="G1331" s="1451">
        <f t="shared" si="174"/>
        <v>0</v>
      </c>
      <c r="H1331" s="1451">
        <f t="shared" si="155"/>
        <v>0</v>
      </c>
      <c r="I1331" s="1449">
        <v>0</v>
      </c>
      <c r="J1331" s="1449">
        <v>0</v>
      </c>
      <c r="K1331" s="1451"/>
      <c r="L1331" s="1451"/>
      <c r="M1331" s="1451">
        <f t="shared" si="171"/>
        <v>0</v>
      </c>
      <c r="N1331" s="1451">
        <f t="shared" si="157"/>
        <v>0</v>
      </c>
      <c r="O1331" s="1452"/>
      <c r="P1331" s="1383"/>
    </row>
    <row r="1332" spans="1:16" ht="15.5" outlineLevel="1" x14ac:dyDescent="0.25">
      <c r="A1332" s="1365">
        <f t="shared" si="177"/>
        <v>31</v>
      </c>
      <c r="B1332" s="1352" t="str">
        <f t="shared" si="177"/>
        <v>AI Based Comprehensive Infrasecure Project</v>
      </c>
      <c r="C1332" s="1455">
        <f t="shared" si="177"/>
        <v>0</v>
      </c>
      <c r="D1332" s="1384" t="str">
        <f t="shared" si="177"/>
        <v>-</v>
      </c>
      <c r="E1332" s="1450">
        <f t="shared" si="177"/>
        <v>0</v>
      </c>
      <c r="F1332" s="1451">
        <f t="shared" si="173"/>
        <v>0</v>
      </c>
      <c r="G1332" s="1451">
        <f t="shared" si="174"/>
        <v>0</v>
      </c>
      <c r="H1332" s="1451">
        <f t="shared" si="155"/>
        <v>0</v>
      </c>
      <c r="I1332" s="1449">
        <v>0</v>
      </c>
      <c r="J1332" s="1449">
        <v>0</v>
      </c>
      <c r="K1332" s="1451"/>
      <c r="L1332" s="1451"/>
      <c r="M1332" s="1451">
        <f t="shared" ref="M1332:M1395" si="178">SUM(J1332:L1332)</f>
        <v>0</v>
      </c>
      <c r="N1332" s="1451">
        <f t="shared" si="157"/>
        <v>0</v>
      </c>
      <c r="O1332" s="1452"/>
      <c r="P1332" s="1383"/>
    </row>
    <row r="1333" spans="1:16" ht="15.5" outlineLevel="1" x14ac:dyDescent="0.25">
      <c r="A1333" s="1365">
        <f t="shared" si="177"/>
        <v>0</v>
      </c>
      <c r="B1333" s="1355" t="str">
        <f t="shared" si="177"/>
        <v>AI Based Comprehensive Infrasecure Project</v>
      </c>
      <c r="C1333" s="1455">
        <f t="shared" si="177"/>
        <v>0</v>
      </c>
      <c r="D1333" s="1384" t="str">
        <f t="shared" si="177"/>
        <v>-</v>
      </c>
      <c r="E1333" s="1450">
        <f t="shared" si="177"/>
        <v>0</v>
      </c>
      <c r="F1333" s="1451">
        <f t="shared" si="173"/>
        <v>0</v>
      </c>
      <c r="G1333" s="1451">
        <f t="shared" si="174"/>
        <v>18.683457499999999</v>
      </c>
      <c r="H1333" s="1451">
        <f t="shared" si="155"/>
        <v>-18.683457499999999</v>
      </c>
      <c r="I1333" s="1449">
        <v>0</v>
      </c>
      <c r="J1333" s="1449">
        <v>0</v>
      </c>
      <c r="K1333" s="1451"/>
      <c r="L1333" s="1451"/>
      <c r="M1333" s="1451">
        <f t="shared" si="178"/>
        <v>0</v>
      </c>
      <c r="N1333" s="1451">
        <f t="shared" si="157"/>
        <v>-18.683457499999999</v>
      </c>
      <c r="O1333" s="1452"/>
      <c r="P1333" s="1383"/>
    </row>
    <row r="1334" spans="1:16" ht="15.5" outlineLevel="1" x14ac:dyDescent="0.25">
      <c r="A1334" s="1365">
        <f t="shared" si="177"/>
        <v>32</v>
      </c>
      <c r="B1334" s="1352" t="str">
        <f t="shared" si="177"/>
        <v>A0 RESTORATION</v>
      </c>
      <c r="C1334" s="1455">
        <f t="shared" si="177"/>
        <v>0</v>
      </c>
      <c r="D1334" s="1384" t="str">
        <f t="shared" si="177"/>
        <v>-</v>
      </c>
      <c r="E1334" s="1450">
        <f t="shared" si="177"/>
        <v>0</v>
      </c>
      <c r="F1334" s="1451">
        <f t="shared" si="173"/>
        <v>0</v>
      </c>
      <c r="G1334" s="1451">
        <f t="shared" si="174"/>
        <v>42.481999999999999</v>
      </c>
      <c r="H1334" s="1451">
        <f t="shared" si="155"/>
        <v>-42.481999999999999</v>
      </c>
      <c r="I1334" s="1449">
        <v>0</v>
      </c>
      <c r="J1334" s="1449">
        <v>0</v>
      </c>
      <c r="K1334" s="1451"/>
      <c r="L1334" s="1451"/>
      <c r="M1334" s="1451">
        <f t="shared" si="178"/>
        <v>0</v>
      </c>
      <c r="N1334" s="1451">
        <f t="shared" si="157"/>
        <v>-42.481999999999999</v>
      </c>
      <c r="O1334" s="1452"/>
      <c r="P1334" s="1383"/>
    </row>
    <row r="1335" spans="1:16" ht="15.5" outlineLevel="1" x14ac:dyDescent="0.25">
      <c r="A1335" s="1365">
        <f t="shared" si="177"/>
        <v>0</v>
      </c>
      <c r="B1335" s="1355" t="str">
        <f t="shared" si="177"/>
        <v>A0 RESTORATION</v>
      </c>
      <c r="C1335" s="1455">
        <f t="shared" si="177"/>
        <v>0</v>
      </c>
      <c r="D1335" s="1384" t="str">
        <f t="shared" si="177"/>
        <v>-</v>
      </c>
      <c r="E1335" s="1450">
        <f t="shared" si="177"/>
        <v>0</v>
      </c>
      <c r="F1335" s="1451">
        <f t="shared" si="173"/>
        <v>0</v>
      </c>
      <c r="G1335" s="1451">
        <f t="shared" si="174"/>
        <v>0</v>
      </c>
      <c r="H1335" s="1451">
        <f t="shared" si="155"/>
        <v>0</v>
      </c>
      <c r="I1335" s="1449">
        <v>0</v>
      </c>
      <c r="J1335" s="1449">
        <v>0</v>
      </c>
      <c r="K1335" s="1451"/>
      <c r="L1335" s="1451"/>
      <c r="M1335" s="1451">
        <f t="shared" si="178"/>
        <v>0</v>
      </c>
      <c r="N1335" s="1451">
        <f t="shared" si="157"/>
        <v>0</v>
      </c>
      <c r="O1335" s="1452"/>
      <c r="P1335" s="1383"/>
    </row>
    <row r="1336" spans="1:16" ht="15.5" outlineLevel="1" x14ac:dyDescent="0.25">
      <c r="A1336" s="1349">
        <f t="shared" si="177"/>
        <v>0</v>
      </c>
      <c r="B1336" s="839">
        <f t="shared" si="177"/>
        <v>0</v>
      </c>
      <c r="C1336" s="1455">
        <f t="shared" si="177"/>
        <v>0</v>
      </c>
      <c r="D1336" s="1384" t="str">
        <f t="shared" si="177"/>
        <v>-</v>
      </c>
      <c r="E1336" s="1450">
        <f t="shared" si="177"/>
        <v>0</v>
      </c>
      <c r="F1336" s="1451">
        <f t="shared" si="173"/>
        <v>0</v>
      </c>
      <c r="G1336" s="1451">
        <f t="shared" si="174"/>
        <v>0</v>
      </c>
      <c r="H1336" s="1451">
        <f t="shared" si="155"/>
        <v>0</v>
      </c>
      <c r="I1336" s="1449">
        <v>0</v>
      </c>
      <c r="J1336" s="1449">
        <v>0</v>
      </c>
      <c r="K1336" s="1451"/>
      <c r="L1336" s="1451"/>
      <c r="M1336" s="1451">
        <f t="shared" si="178"/>
        <v>0</v>
      </c>
      <c r="N1336" s="1451">
        <f t="shared" si="157"/>
        <v>0</v>
      </c>
      <c r="O1336" s="1452"/>
      <c r="P1336" s="1383"/>
    </row>
    <row r="1337" spans="1:16" ht="15.5" outlineLevel="1" x14ac:dyDescent="0.25">
      <c r="A1337" s="1349">
        <f t="shared" si="177"/>
        <v>0</v>
      </c>
      <c r="B1337" s="1319" t="str">
        <f t="shared" si="177"/>
        <v>B) Non-DPR Schemes</v>
      </c>
      <c r="C1337" s="1447">
        <f t="shared" si="177"/>
        <v>0</v>
      </c>
      <c r="D1337" s="1448" t="str">
        <f t="shared" si="177"/>
        <v>-</v>
      </c>
      <c r="E1337" s="1449">
        <f t="shared" si="177"/>
        <v>0</v>
      </c>
      <c r="F1337" s="1449">
        <f t="shared" si="173"/>
        <v>0</v>
      </c>
      <c r="G1337" s="1449">
        <f t="shared" si="174"/>
        <v>0</v>
      </c>
      <c r="H1337" s="1449">
        <f t="shared" si="155"/>
        <v>0</v>
      </c>
      <c r="I1337" s="1449">
        <v>0</v>
      </c>
      <c r="J1337" s="1449">
        <v>0</v>
      </c>
      <c r="K1337" s="1449"/>
      <c r="L1337" s="1449"/>
      <c r="M1337" s="1449">
        <f t="shared" si="178"/>
        <v>0</v>
      </c>
      <c r="N1337" s="1449">
        <f t="shared" si="157"/>
        <v>0</v>
      </c>
    </row>
    <row r="1338" spans="1:16" ht="15.5" outlineLevel="1" x14ac:dyDescent="0.25">
      <c r="A1338" s="1453">
        <f t="shared" si="177"/>
        <v>1</v>
      </c>
      <c r="B1338" s="1461" t="str">
        <f t="shared" si="177"/>
        <v>CHAIR REGULAR  ERGONOMICS STANDARD(4370002018)/QTY60</v>
      </c>
      <c r="C1338" s="1455" t="str">
        <f t="shared" si="177"/>
        <v>N.A.</v>
      </c>
      <c r="D1338" s="1384" t="str">
        <f t="shared" si="177"/>
        <v>-</v>
      </c>
      <c r="E1338" s="1450">
        <f t="shared" si="177"/>
        <v>0</v>
      </c>
      <c r="F1338" s="1451">
        <f t="shared" si="173"/>
        <v>3.3293999999999997E-2</v>
      </c>
      <c r="G1338" s="1451">
        <f t="shared" si="174"/>
        <v>3.3293999999999997E-2</v>
      </c>
      <c r="H1338" s="1451">
        <f t="shared" si="155"/>
        <v>0</v>
      </c>
      <c r="I1338" s="1449">
        <v>0</v>
      </c>
      <c r="J1338" s="1449">
        <v>0</v>
      </c>
      <c r="K1338" s="1451"/>
      <c r="L1338" s="1451"/>
      <c r="M1338" s="1451">
        <f t="shared" si="178"/>
        <v>0</v>
      </c>
      <c r="N1338" s="1451">
        <f t="shared" si="157"/>
        <v>0</v>
      </c>
    </row>
    <row r="1339" spans="1:16" ht="15.5" outlineLevel="1" x14ac:dyDescent="0.25">
      <c r="A1339" s="1453">
        <f t="shared" si="177"/>
        <v>2</v>
      </c>
      <c r="B1339" s="1461" t="str">
        <f t="shared" si="177"/>
        <v>2 PANEL WOODEN SIDE TABLE 2 X 4 FT(4370002023)/QTY 20</v>
      </c>
      <c r="C1339" s="1455" t="str">
        <f t="shared" si="177"/>
        <v>N.A.</v>
      </c>
      <c r="D1339" s="1384" t="str">
        <f t="shared" si="177"/>
        <v>-</v>
      </c>
      <c r="E1339" s="1450">
        <f t="shared" si="177"/>
        <v>0</v>
      </c>
      <c r="F1339" s="1451">
        <f t="shared" si="173"/>
        <v>3.4646000000000003E-2</v>
      </c>
      <c r="G1339" s="1451">
        <f t="shared" si="174"/>
        <v>3.4646000000000003E-2</v>
      </c>
      <c r="H1339" s="1451">
        <f t="shared" ref="H1339:H1402" si="179">F1339-G1339</f>
        <v>0</v>
      </c>
      <c r="I1339" s="1449">
        <v>0</v>
      </c>
      <c r="J1339" s="1449">
        <v>0</v>
      </c>
      <c r="K1339" s="1451"/>
      <c r="L1339" s="1451"/>
      <c r="M1339" s="1451">
        <f t="shared" si="178"/>
        <v>0</v>
      </c>
      <c r="N1339" s="1451">
        <f t="shared" ref="N1339:N1402" si="180">H1339+I1339-M1339</f>
        <v>0</v>
      </c>
    </row>
    <row r="1340" spans="1:16" ht="15.5" outlineLevel="1" x14ac:dyDescent="0.25">
      <c r="A1340" s="1453">
        <f t="shared" si="177"/>
        <v>3</v>
      </c>
      <c r="B1340" s="1461" t="str">
        <f t="shared" si="177"/>
        <v>EXECUTIVE REV CHAIR(4370002025)/QTY 19</v>
      </c>
      <c r="C1340" s="1455" t="str">
        <f t="shared" si="177"/>
        <v>N.A.</v>
      </c>
      <c r="D1340" s="1384" t="str">
        <f t="shared" si="177"/>
        <v>-</v>
      </c>
      <c r="E1340" s="1450">
        <f t="shared" si="177"/>
        <v>0</v>
      </c>
      <c r="F1340" s="1451">
        <f t="shared" si="173"/>
        <v>7.9152319999999995E-3</v>
      </c>
      <c r="G1340" s="1451">
        <f t="shared" si="174"/>
        <v>7.9152319999999995E-3</v>
      </c>
      <c r="H1340" s="1451">
        <f t="shared" si="179"/>
        <v>0</v>
      </c>
      <c r="I1340" s="1449">
        <v>0</v>
      </c>
      <c r="J1340" s="1449">
        <v>0</v>
      </c>
      <c r="K1340" s="1451"/>
      <c r="L1340" s="1451"/>
      <c r="M1340" s="1451">
        <f t="shared" si="178"/>
        <v>0</v>
      </c>
      <c r="N1340" s="1451">
        <f t="shared" si="180"/>
        <v>0</v>
      </c>
    </row>
    <row r="1341" spans="1:16" ht="15.5" outlineLevel="1" x14ac:dyDescent="0.25">
      <c r="A1341" s="1453">
        <f t="shared" si="177"/>
        <v>4</v>
      </c>
      <c r="B1341" s="1461" t="str">
        <f t="shared" si="177"/>
        <v>INDUSTRIAL CABINET WITH 4 LOCKERS(4370002025)/QTY 19</v>
      </c>
      <c r="C1341" s="1455" t="str">
        <f t="shared" si="177"/>
        <v>N.A.</v>
      </c>
      <c r="D1341" s="1384" t="str">
        <f t="shared" si="177"/>
        <v>-</v>
      </c>
      <c r="E1341" s="1450">
        <f t="shared" si="177"/>
        <v>0</v>
      </c>
      <c r="F1341" s="1451">
        <f t="shared" si="173"/>
        <v>2.8266900000000001E-2</v>
      </c>
      <c r="G1341" s="1451">
        <f t="shared" si="174"/>
        <v>2.8266900000000001E-2</v>
      </c>
      <c r="H1341" s="1451">
        <f t="shared" si="179"/>
        <v>0</v>
      </c>
      <c r="I1341" s="1449">
        <v>0</v>
      </c>
      <c r="J1341" s="1449">
        <v>0</v>
      </c>
      <c r="K1341" s="1451"/>
      <c r="L1341" s="1451"/>
      <c r="M1341" s="1451">
        <f t="shared" si="178"/>
        <v>0</v>
      </c>
      <c r="N1341" s="1451">
        <f t="shared" si="180"/>
        <v>0</v>
      </c>
    </row>
    <row r="1342" spans="1:16" ht="15.5" outlineLevel="1" x14ac:dyDescent="0.25">
      <c r="A1342" s="1453">
        <f t="shared" si="177"/>
        <v>5</v>
      </c>
      <c r="B1342" s="1461" t="str">
        <f t="shared" si="177"/>
        <v>INDUSTRIAL CABINET WITH 4 LOCKERS(4370002037)/QTY 6</v>
      </c>
      <c r="C1342" s="1455" t="str">
        <f t="shared" si="177"/>
        <v>N.A.</v>
      </c>
      <c r="D1342" s="1384" t="str">
        <f t="shared" si="177"/>
        <v>-</v>
      </c>
      <c r="E1342" s="1450">
        <f t="shared" si="177"/>
        <v>0</v>
      </c>
      <c r="F1342" s="1451">
        <f t="shared" si="173"/>
        <v>1.116E-2</v>
      </c>
      <c r="G1342" s="1451">
        <f t="shared" si="174"/>
        <v>1.116E-2</v>
      </c>
      <c r="H1342" s="1451">
        <f t="shared" si="179"/>
        <v>0</v>
      </c>
      <c r="I1342" s="1449">
        <v>0</v>
      </c>
      <c r="J1342" s="1449">
        <v>0</v>
      </c>
      <c r="K1342" s="1451"/>
      <c r="L1342" s="1451"/>
      <c r="M1342" s="1451">
        <f t="shared" si="178"/>
        <v>0</v>
      </c>
      <c r="N1342" s="1451">
        <f t="shared" si="180"/>
        <v>0</v>
      </c>
    </row>
    <row r="1343" spans="1:16" ht="15.5" outlineLevel="1" x14ac:dyDescent="0.25">
      <c r="A1343" s="1453">
        <f t="shared" si="177"/>
        <v>6</v>
      </c>
      <c r="B1343" s="1461" t="str">
        <f t="shared" si="177"/>
        <v>CHAIR REGULAR (4370002039)/QTY 51</v>
      </c>
      <c r="C1343" s="1455" t="str">
        <f t="shared" si="177"/>
        <v>N.A.</v>
      </c>
      <c r="D1343" s="1384" t="str">
        <f t="shared" si="177"/>
        <v>-</v>
      </c>
      <c r="E1343" s="1450">
        <f t="shared" si="177"/>
        <v>0</v>
      </c>
      <c r="F1343" s="1451">
        <f t="shared" si="173"/>
        <v>3.7587000000000002E-2</v>
      </c>
      <c r="G1343" s="1451">
        <f t="shared" si="174"/>
        <v>3.7587000000000002E-2</v>
      </c>
      <c r="H1343" s="1451">
        <f t="shared" si="179"/>
        <v>0</v>
      </c>
      <c r="I1343" s="1449">
        <v>0</v>
      </c>
      <c r="J1343" s="1449">
        <v>0</v>
      </c>
      <c r="K1343" s="1451"/>
      <c r="L1343" s="1451"/>
      <c r="M1343" s="1451">
        <f t="shared" si="178"/>
        <v>0</v>
      </c>
      <c r="N1343" s="1451">
        <f t="shared" si="180"/>
        <v>0</v>
      </c>
    </row>
    <row r="1344" spans="1:16" ht="15.5" outlineLevel="1" x14ac:dyDescent="0.25">
      <c r="A1344" s="1453">
        <f t="shared" si="177"/>
        <v>7</v>
      </c>
      <c r="B1344" s="1461" t="str">
        <f t="shared" si="177"/>
        <v>3 BURNER GAS STOVE IRON PAN SUPPORT(4370002320)/QTY 1</v>
      </c>
      <c r="C1344" s="1455" t="str">
        <f t="shared" si="177"/>
        <v>N.A.</v>
      </c>
      <c r="D1344" s="1384" t="str">
        <f t="shared" si="177"/>
        <v>-</v>
      </c>
      <c r="E1344" s="1450">
        <f t="shared" si="177"/>
        <v>0</v>
      </c>
      <c r="F1344" s="1451">
        <f t="shared" si="173"/>
        <v>1.99E-3</v>
      </c>
      <c r="G1344" s="1451">
        <f t="shared" si="174"/>
        <v>1.99E-3</v>
      </c>
      <c r="H1344" s="1451">
        <f t="shared" si="179"/>
        <v>0</v>
      </c>
      <c r="I1344" s="1449">
        <v>0</v>
      </c>
      <c r="J1344" s="1449">
        <v>0</v>
      </c>
      <c r="K1344" s="1451"/>
      <c r="L1344" s="1451"/>
      <c r="M1344" s="1451">
        <f t="shared" si="178"/>
        <v>0</v>
      </c>
      <c r="N1344" s="1451">
        <f t="shared" si="180"/>
        <v>0</v>
      </c>
    </row>
    <row r="1345" spans="1:14" ht="15.5" outlineLevel="1" x14ac:dyDescent="0.25">
      <c r="A1345" s="1453">
        <f t="shared" si="177"/>
        <v>8</v>
      </c>
      <c r="B1345" s="1461" t="str">
        <f t="shared" si="177"/>
        <v>3 BURNER GAS STOVE IRON PAN SUPPORT(4370002319)/QTY 1</v>
      </c>
      <c r="C1345" s="1455" t="str">
        <f t="shared" si="177"/>
        <v>N.A.</v>
      </c>
      <c r="D1345" s="1384" t="str">
        <f t="shared" si="177"/>
        <v>-</v>
      </c>
      <c r="E1345" s="1450">
        <f t="shared" si="177"/>
        <v>0</v>
      </c>
      <c r="F1345" s="1451">
        <f t="shared" si="173"/>
        <v>7.7949900000000001E-4</v>
      </c>
      <c r="G1345" s="1451">
        <f t="shared" si="174"/>
        <v>7.7949900000000001E-4</v>
      </c>
      <c r="H1345" s="1451">
        <f t="shared" si="179"/>
        <v>0</v>
      </c>
      <c r="I1345" s="1449">
        <v>0</v>
      </c>
      <c r="J1345" s="1449">
        <v>0</v>
      </c>
      <c r="K1345" s="1451"/>
      <c r="L1345" s="1451"/>
      <c r="M1345" s="1451">
        <f t="shared" si="178"/>
        <v>0</v>
      </c>
      <c r="N1345" s="1451">
        <f t="shared" si="180"/>
        <v>0</v>
      </c>
    </row>
    <row r="1346" spans="1:14" ht="15.5" outlineLevel="1" x14ac:dyDescent="0.25">
      <c r="A1346" s="1453">
        <f t="shared" ref="A1346:E1361" si="181">A1060</f>
        <v>9</v>
      </c>
      <c r="B1346" s="1461" t="str">
        <f t="shared" si="181"/>
        <v>Samsung LCD TV(2 nos, 26" in Rest House)/QTY 2</v>
      </c>
      <c r="C1346" s="1455" t="str">
        <f t="shared" si="181"/>
        <v>N.A.</v>
      </c>
      <c r="D1346" s="1384" t="str">
        <f t="shared" si="181"/>
        <v>-</v>
      </c>
      <c r="E1346" s="1450">
        <f t="shared" si="181"/>
        <v>0</v>
      </c>
      <c r="F1346" s="1451">
        <f t="shared" ref="F1346:F1409" si="182">F1060+I1060</f>
        <v>1.9555198999999999E-2</v>
      </c>
      <c r="G1346" s="1451">
        <f t="shared" ref="G1346:G1409" si="183">G1060+M1060</f>
        <v>1.9555198999999999E-2</v>
      </c>
      <c r="H1346" s="1451">
        <f t="shared" si="179"/>
        <v>0</v>
      </c>
      <c r="I1346" s="1449">
        <v>0</v>
      </c>
      <c r="J1346" s="1449">
        <v>0</v>
      </c>
      <c r="K1346" s="1451"/>
      <c r="L1346" s="1451"/>
      <c r="M1346" s="1451">
        <f t="shared" si="178"/>
        <v>0</v>
      </c>
      <c r="N1346" s="1451">
        <f t="shared" si="180"/>
        <v>0</v>
      </c>
    </row>
    <row r="1347" spans="1:14" ht="15.5" outlineLevel="1" x14ac:dyDescent="0.25">
      <c r="A1347" s="1453">
        <f t="shared" si="181"/>
        <v>10</v>
      </c>
      <c r="B1347" s="1461" t="str">
        <f t="shared" si="181"/>
        <v>Mobile Purchase for CE GTPS/QTY 1</v>
      </c>
      <c r="C1347" s="1455" t="str">
        <f t="shared" si="181"/>
        <v>N.A.</v>
      </c>
      <c r="D1347" s="1384" t="str">
        <f t="shared" si="181"/>
        <v>-</v>
      </c>
      <c r="E1347" s="1450">
        <f t="shared" si="181"/>
        <v>0</v>
      </c>
      <c r="F1347" s="1451">
        <f t="shared" si="182"/>
        <v>1.5989999999999999E-3</v>
      </c>
      <c r="G1347" s="1451">
        <f t="shared" si="183"/>
        <v>1.5989999999999999E-3</v>
      </c>
      <c r="H1347" s="1451">
        <f t="shared" si="179"/>
        <v>0</v>
      </c>
      <c r="I1347" s="1449">
        <v>0</v>
      </c>
      <c r="J1347" s="1449">
        <v>0</v>
      </c>
      <c r="K1347" s="1451"/>
      <c r="L1347" s="1451"/>
      <c r="M1347" s="1451">
        <f t="shared" si="178"/>
        <v>0</v>
      </c>
      <c r="N1347" s="1451">
        <f t="shared" si="180"/>
        <v>0</v>
      </c>
    </row>
    <row r="1348" spans="1:14" ht="15.5" outlineLevel="1" x14ac:dyDescent="0.25">
      <c r="A1348" s="1453">
        <f t="shared" si="181"/>
        <v>11</v>
      </c>
      <c r="B1348" s="1461" t="str">
        <f t="shared" si="181"/>
        <v>Walkie Talkie NO.7/QTY 7</v>
      </c>
      <c r="C1348" s="1455" t="str">
        <f t="shared" si="181"/>
        <v>N.A.</v>
      </c>
      <c r="D1348" s="1384" t="str">
        <f t="shared" si="181"/>
        <v>-</v>
      </c>
      <c r="E1348" s="1450">
        <f t="shared" si="181"/>
        <v>0</v>
      </c>
      <c r="F1348" s="1451">
        <f t="shared" si="182"/>
        <v>1.13575E-2</v>
      </c>
      <c r="G1348" s="1451">
        <f t="shared" si="183"/>
        <v>1.13575E-2</v>
      </c>
      <c r="H1348" s="1451">
        <f t="shared" si="179"/>
        <v>0</v>
      </c>
      <c r="I1348" s="1449">
        <v>0</v>
      </c>
      <c r="J1348" s="1449">
        <v>0</v>
      </c>
      <c r="K1348" s="1451"/>
      <c r="L1348" s="1451"/>
      <c r="M1348" s="1451">
        <f t="shared" si="178"/>
        <v>0</v>
      </c>
      <c r="N1348" s="1451">
        <f t="shared" si="180"/>
        <v>0</v>
      </c>
    </row>
    <row r="1349" spans="1:14" ht="15.5" outlineLevel="1" x14ac:dyDescent="0.25">
      <c r="A1349" s="1453">
        <f t="shared" si="181"/>
        <v>12</v>
      </c>
      <c r="B1349" s="1461" t="str">
        <f t="shared" si="181"/>
        <v>Electronic Appliances to rest houseGTPS 4370002069/QTY 1</v>
      </c>
      <c r="C1349" s="1455" t="str">
        <f t="shared" si="181"/>
        <v>N.A.</v>
      </c>
      <c r="D1349" s="1384" t="str">
        <f t="shared" si="181"/>
        <v>-</v>
      </c>
      <c r="E1349" s="1450">
        <f t="shared" si="181"/>
        <v>0</v>
      </c>
      <c r="F1349" s="1451">
        <f t="shared" si="182"/>
        <v>4.2198000000000001E-3</v>
      </c>
      <c r="G1349" s="1451">
        <f t="shared" si="183"/>
        <v>4.2198000000000001E-3</v>
      </c>
      <c r="H1349" s="1451">
        <f t="shared" si="179"/>
        <v>0</v>
      </c>
      <c r="I1349" s="1449">
        <v>0</v>
      </c>
      <c r="J1349" s="1449">
        <v>0</v>
      </c>
      <c r="K1349" s="1451"/>
      <c r="L1349" s="1451"/>
      <c r="M1349" s="1451">
        <f t="shared" si="178"/>
        <v>0</v>
      </c>
      <c r="N1349" s="1451">
        <f t="shared" si="180"/>
        <v>0</v>
      </c>
    </row>
    <row r="1350" spans="1:14" ht="15.5" outlineLevel="1" x14ac:dyDescent="0.25">
      <c r="A1350" s="1453">
        <f t="shared" si="181"/>
        <v>13</v>
      </c>
      <c r="B1350" s="1461" t="str">
        <f t="shared" si="181"/>
        <v>Electronic Appliances to rest house(4370002070)/QTY 1</v>
      </c>
      <c r="C1350" s="1455" t="str">
        <f t="shared" si="181"/>
        <v>N.A.</v>
      </c>
      <c r="D1350" s="1384" t="str">
        <f t="shared" si="181"/>
        <v>-</v>
      </c>
      <c r="E1350" s="1450">
        <f t="shared" si="181"/>
        <v>0</v>
      </c>
      <c r="F1350" s="1451">
        <f t="shared" si="182"/>
        <v>2.9608920000000001E-3</v>
      </c>
      <c r="G1350" s="1451">
        <f t="shared" si="183"/>
        <v>2.9608920000000001E-3</v>
      </c>
      <c r="H1350" s="1451">
        <f t="shared" si="179"/>
        <v>0</v>
      </c>
      <c r="I1350" s="1449">
        <v>0</v>
      </c>
      <c r="J1350" s="1449">
        <v>0</v>
      </c>
      <c r="K1350" s="1451"/>
      <c r="L1350" s="1451"/>
      <c r="M1350" s="1451">
        <f t="shared" si="178"/>
        <v>0</v>
      </c>
      <c r="N1350" s="1451">
        <f t="shared" si="180"/>
        <v>0</v>
      </c>
    </row>
    <row r="1351" spans="1:14" ht="15.5" outlineLevel="1" x14ac:dyDescent="0.25">
      <c r="A1351" s="1453">
        <f t="shared" si="181"/>
        <v>14</v>
      </c>
      <c r="B1351" s="1461" t="str">
        <f t="shared" si="181"/>
        <v>COLOR LASER JET PRINTER4370002282/QTY 2</v>
      </c>
      <c r="C1351" s="1455" t="str">
        <f t="shared" si="181"/>
        <v>N.A.</v>
      </c>
      <c r="D1351" s="1384" t="str">
        <f t="shared" si="181"/>
        <v>-</v>
      </c>
      <c r="E1351" s="1450">
        <f t="shared" si="181"/>
        <v>0</v>
      </c>
      <c r="F1351" s="1451">
        <f t="shared" si="182"/>
        <v>4.7299600000000001E-3</v>
      </c>
      <c r="G1351" s="1451">
        <f t="shared" si="183"/>
        <v>4.7299600000000001E-3</v>
      </c>
      <c r="H1351" s="1451">
        <f t="shared" si="179"/>
        <v>0</v>
      </c>
      <c r="I1351" s="1449">
        <v>0</v>
      </c>
      <c r="J1351" s="1449">
        <v>0</v>
      </c>
      <c r="K1351" s="1451"/>
      <c r="L1351" s="1451"/>
      <c r="M1351" s="1451">
        <f t="shared" si="178"/>
        <v>0</v>
      </c>
      <c r="N1351" s="1451">
        <f t="shared" si="180"/>
        <v>0</v>
      </c>
    </row>
    <row r="1352" spans="1:14" ht="15.5" outlineLevel="1" x14ac:dyDescent="0.25">
      <c r="A1352" s="1453">
        <f t="shared" si="181"/>
        <v>15</v>
      </c>
      <c r="B1352" s="1461" t="str">
        <f t="shared" si="181"/>
        <v>LASER LASERJET PRINTER FOR A4 PAPER(4370002057)/QTY 5</v>
      </c>
      <c r="C1352" s="1455" t="str">
        <f t="shared" si="181"/>
        <v>N.A.</v>
      </c>
      <c r="D1352" s="1384" t="str">
        <f t="shared" si="181"/>
        <v>-</v>
      </c>
      <c r="E1352" s="1450">
        <f t="shared" si="181"/>
        <v>0</v>
      </c>
      <c r="F1352" s="1451">
        <f t="shared" si="182"/>
        <v>3.5159990000000001E-3</v>
      </c>
      <c r="G1352" s="1451">
        <f t="shared" si="183"/>
        <v>3.5159990000000001E-3</v>
      </c>
      <c r="H1352" s="1451">
        <f t="shared" si="179"/>
        <v>0</v>
      </c>
      <c r="I1352" s="1449">
        <v>0</v>
      </c>
      <c r="J1352" s="1449">
        <v>0</v>
      </c>
      <c r="K1352" s="1451"/>
      <c r="L1352" s="1451"/>
      <c r="M1352" s="1451">
        <f t="shared" si="178"/>
        <v>0</v>
      </c>
      <c r="N1352" s="1451">
        <f t="shared" si="180"/>
        <v>0</v>
      </c>
    </row>
    <row r="1353" spans="1:14" ht="15.5" outlineLevel="1" x14ac:dyDescent="0.25">
      <c r="A1353" s="1453">
        <f t="shared" si="181"/>
        <v>16</v>
      </c>
      <c r="B1353" s="1461" t="str">
        <f t="shared" si="181"/>
        <v>Split Air Conditioner(4370002046)GUEST HOUSE/QTY 11</v>
      </c>
      <c r="C1353" s="1455" t="str">
        <f t="shared" si="181"/>
        <v>N.A.</v>
      </c>
      <c r="D1353" s="1384" t="str">
        <f t="shared" si="181"/>
        <v>-</v>
      </c>
      <c r="E1353" s="1450">
        <f t="shared" si="181"/>
        <v>0</v>
      </c>
      <c r="F1353" s="1451">
        <f t="shared" si="182"/>
        <v>5.7773056000000003E-2</v>
      </c>
      <c r="G1353" s="1451">
        <f t="shared" si="183"/>
        <v>5.7773056000000003E-2</v>
      </c>
      <c r="H1353" s="1451">
        <f t="shared" si="179"/>
        <v>0</v>
      </c>
      <c r="I1353" s="1449">
        <v>0</v>
      </c>
      <c r="J1353" s="1449">
        <v>0</v>
      </c>
      <c r="K1353" s="1451"/>
      <c r="L1353" s="1451"/>
      <c r="M1353" s="1451">
        <f t="shared" si="178"/>
        <v>0</v>
      </c>
      <c r="N1353" s="1451">
        <f t="shared" si="180"/>
        <v>0</v>
      </c>
    </row>
    <row r="1354" spans="1:14" ht="15.5" outlineLevel="1" x14ac:dyDescent="0.25">
      <c r="A1354" s="1453">
        <f t="shared" si="181"/>
        <v>17</v>
      </c>
      <c r="B1354" s="1461" t="str">
        <f t="shared" si="181"/>
        <v>LASER ALL IN ONE A4 LASER PRINTER (4370002321) POG/QTY 12</v>
      </c>
      <c r="C1354" s="1455" t="str">
        <f t="shared" si="181"/>
        <v>N.A.</v>
      </c>
      <c r="D1354" s="1384" t="str">
        <f t="shared" si="181"/>
        <v>-</v>
      </c>
      <c r="E1354" s="1450">
        <f t="shared" si="181"/>
        <v>0</v>
      </c>
      <c r="F1354" s="1451">
        <f t="shared" si="182"/>
        <v>2.2199900000000002E-2</v>
      </c>
      <c r="G1354" s="1451">
        <f t="shared" si="183"/>
        <v>2.2199900000000002E-2</v>
      </c>
      <c r="H1354" s="1451">
        <f t="shared" si="179"/>
        <v>0</v>
      </c>
      <c r="I1354" s="1449">
        <v>0</v>
      </c>
      <c r="J1354" s="1449">
        <v>0</v>
      </c>
      <c r="K1354" s="1451"/>
      <c r="L1354" s="1451"/>
      <c r="M1354" s="1451">
        <f t="shared" si="178"/>
        <v>0</v>
      </c>
      <c r="N1354" s="1451">
        <f t="shared" si="180"/>
        <v>0</v>
      </c>
    </row>
    <row r="1355" spans="1:14" ht="15.5" outlineLevel="1" x14ac:dyDescent="0.25">
      <c r="A1355" s="1453">
        <f t="shared" si="181"/>
        <v>18</v>
      </c>
      <c r="B1355" s="1461" t="str">
        <f t="shared" si="181"/>
        <v>COOLER WATER THERMOSTAT 40 F-45 F TYU-5(4370002318/QTY 4</v>
      </c>
      <c r="C1355" s="1455" t="str">
        <f t="shared" si="181"/>
        <v>N.A.</v>
      </c>
      <c r="D1355" s="1384" t="str">
        <f t="shared" si="181"/>
        <v>-</v>
      </c>
      <c r="E1355" s="1450">
        <f t="shared" si="181"/>
        <v>0</v>
      </c>
      <c r="F1355" s="1451">
        <f t="shared" si="182"/>
        <v>4.7955999999999997E-3</v>
      </c>
      <c r="G1355" s="1451">
        <f t="shared" si="183"/>
        <v>4.7955999999999997E-3</v>
      </c>
      <c r="H1355" s="1451">
        <f t="shared" si="179"/>
        <v>0</v>
      </c>
      <c r="I1355" s="1449">
        <v>0</v>
      </c>
      <c r="J1355" s="1449">
        <v>0</v>
      </c>
      <c r="K1355" s="1451"/>
      <c r="L1355" s="1451"/>
      <c r="M1355" s="1451">
        <f t="shared" si="178"/>
        <v>0</v>
      </c>
      <c r="N1355" s="1451">
        <f t="shared" si="180"/>
        <v>0</v>
      </c>
    </row>
    <row r="1356" spans="1:14" ht="15.5" outlineLevel="1" x14ac:dyDescent="0.25">
      <c r="A1356" s="1453">
        <f t="shared" si="181"/>
        <v>19</v>
      </c>
      <c r="B1356" s="1461" t="str">
        <f t="shared" si="181"/>
        <v>UV WATER PURIFIER FILTER4370002059/QTY 4</v>
      </c>
      <c r="C1356" s="1455" t="str">
        <f t="shared" si="181"/>
        <v>N.A.</v>
      </c>
      <c r="D1356" s="1384" t="str">
        <f t="shared" si="181"/>
        <v>-</v>
      </c>
      <c r="E1356" s="1450">
        <f t="shared" si="181"/>
        <v>0</v>
      </c>
      <c r="F1356" s="1451">
        <f t="shared" si="182"/>
        <v>3.1557920000000003E-2</v>
      </c>
      <c r="G1356" s="1451">
        <f t="shared" si="183"/>
        <v>3.1557920000000003E-2</v>
      </c>
      <c r="H1356" s="1451">
        <f t="shared" si="179"/>
        <v>0</v>
      </c>
      <c r="I1356" s="1449">
        <v>0</v>
      </c>
      <c r="J1356" s="1449">
        <v>0</v>
      </c>
      <c r="K1356" s="1451"/>
      <c r="L1356" s="1451"/>
      <c r="M1356" s="1451">
        <f t="shared" si="178"/>
        <v>0</v>
      </c>
      <c r="N1356" s="1451">
        <f t="shared" si="180"/>
        <v>0</v>
      </c>
    </row>
    <row r="1357" spans="1:14" ht="15.5" outlineLevel="1" x14ac:dyDescent="0.25">
      <c r="A1357" s="1453">
        <f t="shared" si="181"/>
        <v>20</v>
      </c>
      <c r="B1357" s="1461" t="str">
        <f t="shared" si="181"/>
        <v>ext. of compound wall around of GTPS Uran.</v>
      </c>
      <c r="C1357" s="1455" t="str">
        <f t="shared" si="181"/>
        <v>N.A.</v>
      </c>
      <c r="D1357" s="1384" t="str">
        <f t="shared" si="181"/>
        <v>-</v>
      </c>
      <c r="E1357" s="1450">
        <f t="shared" si="181"/>
        <v>0</v>
      </c>
      <c r="F1357" s="1451">
        <f t="shared" si="182"/>
        <v>0.13698647</v>
      </c>
      <c r="G1357" s="1451">
        <f t="shared" si="183"/>
        <v>0.13698647</v>
      </c>
      <c r="H1357" s="1451">
        <f t="shared" si="179"/>
        <v>0</v>
      </c>
      <c r="I1357" s="1449">
        <v>0</v>
      </c>
      <c r="J1357" s="1449">
        <v>0</v>
      </c>
      <c r="K1357" s="1451"/>
      <c r="L1357" s="1451"/>
      <c r="M1357" s="1451">
        <f t="shared" si="178"/>
        <v>0</v>
      </c>
      <c r="N1357" s="1451">
        <f t="shared" si="180"/>
        <v>0</v>
      </c>
    </row>
    <row r="1358" spans="1:14" ht="29" outlineLevel="1" x14ac:dyDescent="0.25">
      <c r="A1358" s="1453">
        <f t="shared" si="181"/>
        <v>21</v>
      </c>
      <c r="B1358" s="1461" t="str">
        <f t="shared" si="181"/>
        <v>Supply Installation &amp; commissioning of 11TR Water cooled air conditioning package at GT Unit # 5 &amp; 6 LCRs /14 QTY</v>
      </c>
      <c r="C1358" s="1455" t="str">
        <f t="shared" si="181"/>
        <v>N.A.</v>
      </c>
      <c r="D1358" s="1384" t="str">
        <f t="shared" si="181"/>
        <v>-</v>
      </c>
      <c r="E1358" s="1450">
        <f t="shared" si="181"/>
        <v>0</v>
      </c>
      <c r="F1358" s="1451">
        <f t="shared" si="182"/>
        <v>0.30988339999999998</v>
      </c>
      <c r="G1358" s="1451">
        <f t="shared" si="183"/>
        <v>0.30988339999999998</v>
      </c>
      <c r="H1358" s="1451">
        <f t="shared" si="179"/>
        <v>0</v>
      </c>
      <c r="I1358" s="1449">
        <v>0</v>
      </c>
      <c r="J1358" s="1449">
        <v>0</v>
      </c>
      <c r="K1358" s="1451"/>
      <c r="L1358" s="1451"/>
      <c r="M1358" s="1451">
        <f t="shared" si="178"/>
        <v>0</v>
      </c>
      <c r="N1358" s="1451">
        <f t="shared" si="180"/>
        <v>0</v>
      </c>
    </row>
    <row r="1359" spans="1:14" ht="15.5" outlineLevel="1" x14ac:dyDescent="0.25">
      <c r="A1359" s="1453">
        <f t="shared" si="181"/>
        <v>22</v>
      </c>
      <c r="B1359" s="1461" t="str">
        <f t="shared" si="181"/>
        <v>Procurment of new Ambulance Van MH-46-BM-2746/QTY 1</v>
      </c>
      <c r="C1359" s="1455" t="str">
        <f t="shared" si="181"/>
        <v>N.A.</v>
      </c>
      <c r="D1359" s="1384" t="str">
        <f t="shared" si="181"/>
        <v>-</v>
      </c>
      <c r="E1359" s="1450">
        <f t="shared" si="181"/>
        <v>0</v>
      </c>
      <c r="F1359" s="1451">
        <f t="shared" si="182"/>
        <v>0.1075448</v>
      </c>
      <c r="G1359" s="1451">
        <f t="shared" si="183"/>
        <v>0.1075448</v>
      </c>
      <c r="H1359" s="1451">
        <f t="shared" si="179"/>
        <v>0</v>
      </c>
      <c r="I1359" s="1449">
        <v>0</v>
      </c>
      <c r="J1359" s="1449">
        <v>0</v>
      </c>
      <c r="K1359" s="1451"/>
      <c r="L1359" s="1451"/>
      <c r="M1359" s="1451">
        <f t="shared" si="178"/>
        <v>0</v>
      </c>
      <c r="N1359" s="1451">
        <f t="shared" si="180"/>
        <v>0</v>
      </c>
    </row>
    <row r="1360" spans="1:14" ht="15.5" outlineLevel="1" x14ac:dyDescent="0.25">
      <c r="A1360" s="1453">
        <f t="shared" si="181"/>
        <v>23</v>
      </c>
      <c r="B1360" s="1461" t="str">
        <f t="shared" si="181"/>
        <v>DG SET ASSY KIRLOSKAR 6SL8800TA-250(4370002473)/QTY 1</v>
      </c>
      <c r="C1360" s="1455" t="str">
        <f t="shared" si="181"/>
        <v>N.A.</v>
      </c>
      <c r="D1360" s="1384" t="str">
        <f t="shared" si="181"/>
        <v>-</v>
      </c>
      <c r="E1360" s="1450">
        <f t="shared" si="181"/>
        <v>0</v>
      </c>
      <c r="F1360" s="1451">
        <f t="shared" si="182"/>
        <v>4.7699999E-2</v>
      </c>
      <c r="G1360" s="1451">
        <f t="shared" si="183"/>
        <v>4.7699999E-2</v>
      </c>
      <c r="H1360" s="1451">
        <f t="shared" si="179"/>
        <v>0</v>
      </c>
      <c r="I1360" s="1449">
        <v>0</v>
      </c>
      <c r="J1360" s="1449">
        <v>0</v>
      </c>
      <c r="K1360" s="1451"/>
      <c r="L1360" s="1451"/>
      <c r="M1360" s="1451">
        <f t="shared" si="178"/>
        <v>0</v>
      </c>
      <c r="N1360" s="1451">
        <f t="shared" si="180"/>
        <v>0</v>
      </c>
    </row>
    <row r="1361" spans="1:14" ht="15.5" outlineLevel="1" x14ac:dyDescent="0.25">
      <c r="A1361" s="1453">
        <f t="shared" si="181"/>
        <v>24</v>
      </c>
      <c r="B1361" s="1461" t="str">
        <f t="shared" si="181"/>
        <v>3 seater sofa set(4370002496)/QTY 2</v>
      </c>
      <c r="C1361" s="1455" t="str">
        <f t="shared" si="181"/>
        <v>N.A.</v>
      </c>
      <c r="D1361" s="1384" t="str">
        <f t="shared" si="181"/>
        <v>-</v>
      </c>
      <c r="E1361" s="1450">
        <f t="shared" si="181"/>
        <v>0</v>
      </c>
      <c r="F1361" s="1451">
        <f t="shared" si="182"/>
        <v>5.2430000000000003E-3</v>
      </c>
      <c r="G1361" s="1451">
        <f t="shared" si="183"/>
        <v>5.2430000000000003E-3</v>
      </c>
      <c r="H1361" s="1451">
        <f t="shared" si="179"/>
        <v>0</v>
      </c>
      <c r="I1361" s="1449">
        <v>0</v>
      </c>
      <c r="J1361" s="1449">
        <v>0</v>
      </c>
      <c r="K1361" s="1451"/>
      <c r="L1361" s="1451"/>
      <c r="M1361" s="1451">
        <f t="shared" si="178"/>
        <v>0</v>
      </c>
      <c r="N1361" s="1451">
        <f t="shared" si="180"/>
        <v>0</v>
      </c>
    </row>
    <row r="1362" spans="1:14" ht="15.5" outlineLevel="1" x14ac:dyDescent="0.25">
      <c r="A1362" s="1453">
        <f t="shared" ref="A1362:E1377" si="184">A1076</f>
        <v>25</v>
      </c>
      <c r="B1362" s="1461" t="str">
        <f t="shared" si="184"/>
        <v>WET AND DRY VACUUM CLEANER(4370002509)/QTY 2</v>
      </c>
      <c r="C1362" s="1455" t="str">
        <f t="shared" si="184"/>
        <v>N.A.</v>
      </c>
      <c r="D1362" s="1384" t="str">
        <f t="shared" si="184"/>
        <v>-</v>
      </c>
      <c r="E1362" s="1450">
        <f t="shared" si="184"/>
        <v>0</v>
      </c>
      <c r="F1362" s="1451">
        <f t="shared" si="182"/>
        <v>4.5999999999999999E-3</v>
      </c>
      <c r="G1362" s="1451">
        <f t="shared" si="183"/>
        <v>4.5999999999999999E-3</v>
      </c>
      <c r="H1362" s="1451">
        <f t="shared" si="179"/>
        <v>0</v>
      </c>
      <c r="I1362" s="1449">
        <v>0</v>
      </c>
      <c r="J1362" s="1449">
        <v>0</v>
      </c>
      <c r="K1362" s="1451"/>
      <c r="L1362" s="1451"/>
      <c r="M1362" s="1451">
        <f t="shared" si="178"/>
        <v>0</v>
      </c>
      <c r="N1362" s="1451">
        <f t="shared" si="180"/>
        <v>0</v>
      </c>
    </row>
    <row r="1363" spans="1:14" ht="15.5" outlineLevel="1" x14ac:dyDescent="0.25">
      <c r="A1363" s="1453">
        <f t="shared" si="184"/>
        <v>26</v>
      </c>
      <c r="B1363" s="1461" t="str">
        <f t="shared" si="184"/>
        <v>Revolving Chair(4370002467)/QTY 24</v>
      </c>
      <c r="C1363" s="1455" t="str">
        <f t="shared" si="184"/>
        <v>N.A.</v>
      </c>
      <c r="D1363" s="1384" t="str">
        <f t="shared" si="184"/>
        <v>-</v>
      </c>
      <c r="E1363" s="1450">
        <f t="shared" si="184"/>
        <v>0</v>
      </c>
      <c r="F1363" s="1451">
        <f t="shared" si="182"/>
        <v>1.8347990000000002E-2</v>
      </c>
      <c r="G1363" s="1451">
        <f t="shared" si="183"/>
        <v>1.8347990000000002E-2</v>
      </c>
      <c r="H1363" s="1451">
        <f t="shared" si="179"/>
        <v>0</v>
      </c>
      <c r="I1363" s="1449">
        <v>0</v>
      </c>
      <c r="J1363" s="1449">
        <v>0</v>
      </c>
      <c r="K1363" s="1451"/>
      <c r="L1363" s="1451"/>
      <c r="M1363" s="1451">
        <f t="shared" si="178"/>
        <v>0</v>
      </c>
      <c r="N1363" s="1451">
        <f t="shared" si="180"/>
        <v>0</v>
      </c>
    </row>
    <row r="1364" spans="1:14" ht="15.5" outlineLevel="1" x14ac:dyDescent="0.25">
      <c r="A1364" s="1453">
        <f t="shared" si="184"/>
        <v>27</v>
      </c>
      <c r="B1364" s="1461" t="str">
        <f t="shared" si="184"/>
        <v>Regular Chair(4370002466)/QTY 10</v>
      </c>
      <c r="C1364" s="1455" t="str">
        <f t="shared" si="184"/>
        <v>N.A.</v>
      </c>
      <c r="D1364" s="1384" t="str">
        <f t="shared" si="184"/>
        <v>-</v>
      </c>
      <c r="E1364" s="1450">
        <f t="shared" si="184"/>
        <v>0</v>
      </c>
      <c r="F1364" s="1451">
        <f t="shared" si="182"/>
        <v>8.0100060000000001E-3</v>
      </c>
      <c r="G1364" s="1451">
        <f t="shared" si="183"/>
        <v>8.0100060000000001E-3</v>
      </c>
      <c r="H1364" s="1451">
        <f t="shared" si="179"/>
        <v>0</v>
      </c>
      <c r="I1364" s="1449">
        <v>0</v>
      </c>
      <c r="J1364" s="1449">
        <v>0</v>
      </c>
      <c r="K1364" s="1451"/>
      <c r="L1364" s="1451"/>
      <c r="M1364" s="1451">
        <f t="shared" si="178"/>
        <v>0</v>
      </c>
      <c r="N1364" s="1451">
        <f t="shared" si="180"/>
        <v>0</v>
      </c>
    </row>
    <row r="1365" spans="1:14" ht="15.5" outlineLevel="1" x14ac:dyDescent="0.25">
      <c r="A1365" s="1453">
        <f t="shared" si="184"/>
        <v>28</v>
      </c>
      <c r="B1365" s="1461" t="str">
        <f t="shared" si="184"/>
        <v>Scrubber Dryers(4370002495)/QTY 2</v>
      </c>
      <c r="C1365" s="1455" t="str">
        <f t="shared" si="184"/>
        <v>N.A.</v>
      </c>
      <c r="D1365" s="1384" t="str">
        <f t="shared" si="184"/>
        <v>-</v>
      </c>
      <c r="E1365" s="1450">
        <f t="shared" si="184"/>
        <v>0</v>
      </c>
      <c r="F1365" s="1451">
        <f t="shared" si="182"/>
        <v>2.5800001999999999E-2</v>
      </c>
      <c r="G1365" s="1451">
        <f t="shared" si="183"/>
        <v>2.5800001999999999E-2</v>
      </c>
      <c r="H1365" s="1451">
        <f t="shared" si="179"/>
        <v>0</v>
      </c>
      <c r="I1365" s="1449">
        <v>0</v>
      </c>
      <c r="J1365" s="1449">
        <v>0</v>
      </c>
      <c r="K1365" s="1451"/>
      <c r="L1365" s="1451"/>
      <c r="M1365" s="1451">
        <f t="shared" si="178"/>
        <v>0</v>
      </c>
      <c r="N1365" s="1451">
        <f t="shared" si="180"/>
        <v>0</v>
      </c>
    </row>
    <row r="1366" spans="1:14" ht="15.5" outlineLevel="1" x14ac:dyDescent="0.25">
      <c r="A1366" s="1453">
        <f t="shared" si="184"/>
        <v>29</v>
      </c>
      <c r="B1366" s="1461" t="str">
        <f t="shared" si="184"/>
        <v>MICROWAVE OVEN CAPACITY 32 LITERS(4370002510)/QTY 1</v>
      </c>
      <c r="C1366" s="1455" t="str">
        <f t="shared" si="184"/>
        <v>N.A.</v>
      </c>
      <c r="D1366" s="1384" t="str">
        <f t="shared" si="184"/>
        <v>-</v>
      </c>
      <c r="E1366" s="1450">
        <f t="shared" si="184"/>
        <v>0</v>
      </c>
      <c r="F1366" s="1451">
        <f t="shared" si="182"/>
        <v>2.4029989999999998E-3</v>
      </c>
      <c r="G1366" s="1451">
        <f t="shared" si="183"/>
        <v>2.4029989999999998E-3</v>
      </c>
      <c r="H1366" s="1451">
        <f t="shared" si="179"/>
        <v>0</v>
      </c>
      <c r="I1366" s="1449">
        <v>0</v>
      </c>
      <c r="J1366" s="1449">
        <v>0</v>
      </c>
      <c r="K1366" s="1451"/>
      <c r="L1366" s="1451"/>
      <c r="M1366" s="1451">
        <f t="shared" si="178"/>
        <v>0</v>
      </c>
      <c r="N1366" s="1451">
        <f t="shared" si="180"/>
        <v>0</v>
      </c>
    </row>
    <row r="1367" spans="1:14" ht="15.5" outlineLevel="1" x14ac:dyDescent="0.25">
      <c r="A1367" s="1453">
        <f t="shared" si="184"/>
        <v>30</v>
      </c>
      <c r="B1367" s="1461" t="str">
        <f t="shared" si="184"/>
        <v>One Seater Sofa(4370002497)/QTY 4</v>
      </c>
      <c r="C1367" s="1455" t="str">
        <f t="shared" si="184"/>
        <v>N.A.</v>
      </c>
      <c r="D1367" s="1384" t="str">
        <f t="shared" si="184"/>
        <v>-</v>
      </c>
      <c r="E1367" s="1450">
        <f t="shared" si="184"/>
        <v>0</v>
      </c>
      <c r="F1367" s="1451">
        <f t="shared" si="182"/>
        <v>6.3019979999999996E-3</v>
      </c>
      <c r="G1367" s="1451">
        <f t="shared" si="183"/>
        <v>6.3019979999999996E-3</v>
      </c>
      <c r="H1367" s="1451">
        <f t="shared" si="179"/>
        <v>0</v>
      </c>
      <c r="I1367" s="1449">
        <v>0</v>
      </c>
      <c r="J1367" s="1449">
        <v>0</v>
      </c>
      <c r="K1367" s="1451"/>
      <c r="L1367" s="1451"/>
      <c r="M1367" s="1451">
        <f t="shared" si="178"/>
        <v>0</v>
      </c>
      <c r="N1367" s="1451">
        <f t="shared" si="180"/>
        <v>0</v>
      </c>
    </row>
    <row r="1368" spans="1:14" ht="15.5" outlineLevel="1" x14ac:dyDescent="0.25">
      <c r="A1368" s="1453">
        <f t="shared" si="184"/>
        <v>31</v>
      </c>
      <c r="B1368" s="1461" t="str">
        <f t="shared" si="184"/>
        <v>S-Type Chairs(4370002460)/QTY 61</v>
      </c>
      <c r="C1368" s="1455" t="str">
        <f t="shared" si="184"/>
        <v>N.A.</v>
      </c>
      <c r="D1368" s="1384" t="str">
        <f t="shared" si="184"/>
        <v>-</v>
      </c>
      <c r="E1368" s="1450">
        <f t="shared" si="184"/>
        <v>0</v>
      </c>
      <c r="F1368" s="1451">
        <f t="shared" si="182"/>
        <v>3.5685020999999997E-2</v>
      </c>
      <c r="G1368" s="1451">
        <f t="shared" si="183"/>
        <v>3.5685020999999997E-2</v>
      </c>
      <c r="H1368" s="1451">
        <f t="shared" si="179"/>
        <v>0</v>
      </c>
      <c r="I1368" s="1449">
        <v>0</v>
      </c>
      <c r="J1368" s="1449">
        <v>0</v>
      </c>
      <c r="K1368" s="1451"/>
      <c r="L1368" s="1451"/>
      <c r="M1368" s="1451">
        <f t="shared" si="178"/>
        <v>0</v>
      </c>
      <c r="N1368" s="1451">
        <f t="shared" si="180"/>
        <v>0</v>
      </c>
    </row>
    <row r="1369" spans="1:14" ht="15.5" outlineLevel="1" x14ac:dyDescent="0.25">
      <c r="A1369" s="1453">
        <f t="shared" si="184"/>
        <v>32</v>
      </c>
      <c r="B1369" s="1461" t="str">
        <f t="shared" si="184"/>
        <v>INDUSTRIAL CABINET WITH 4 LOCKERS(4370002464)/QTY 19</v>
      </c>
      <c r="C1369" s="1455" t="str">
        <f t="shared" si="184"/>
        <v>N.A.</v>
      </c>
      <c r="D1369" s="1384" t="str">
        <f t="shared" si="184"/>
        <v>-</v>
      </c>
      <c r="E1369" s="1450">
        <f t="shared" si="184"/>
        <v>0</v>
      </c>
      <c r="F1369" s="1451">
        <f t="shared" si="182"/>
        <v>3.7030957000000003E-2</v>
      </c>
      <c r="G1369" s="1451">
        <f t="shared" si="183"/>
        <v>3.7030957000000003E-2</v>
      </c>
      <c r="H1369" s="1451">
        <f t="shared" si="179"/>
        <v>0</v>
      </c>
      <c r="I1369" s="1449">
        <v>0</v>
      </c>
      <c r="J1369" s="1449">
        <v>0</v>
      </c>
      <c r="K1369" s="1451"/>
      <c r="L1369" s="1451"/>
      <c r="M1369" s="1451">
        <f t="shared" si="178"/>
        <v>0</v>
      </c>
      <c r="N1369" s="1451">
        <f t="shared" si="180"/>
        <v>0</v>
      </c>
    </row>
    <row r="1370" spans="1:14" ht="15.5" outlineLevel="1" x14ac:dyDescent="0.25">
      <c r="A1370" s="1453">
        <f t="shared" si="184"/>
        <v>33</v>
      </c>
      <c r="B1370" s="1461" t="str">
        <f t="shared" si="184"/>
        <v>STEEL CABINET WITH 18 LOCKER(4370002461)/QTY 14</v>
      </c>
      <c r="C1370" s="1455" t="str">
        <f t="shared" si="184"/>
        <v>N.A.</v>
      </c>
      <c r="D1370" s="1384" t="str">
        <f t="shared" si="184"/>
        <v>-</v>
      </c>
      <c r="E1370" s="1450">
        <f t="shared" si="184"/>
        <v>0</v>
      </c>
      <c r="F1370" s="1451">
        <f t="shared" si="182"/>
        <v>2.0180997999999999E-2</v>
      </c>
      <c r="G1370" s="1451">
        <f t="shared" si="183"/>
        <v>2.0180997999999999E-2</v>
      </c>
      <c r="H1370" s="1451">
        <f t="shared" si="179"/>
        <v>0</v>
      </c>
      <c r="I1370" s="1449">
        <v>0</v>
      </c>
      <c r="J1370" s="1449">
        <v>0</v>
      </c>
      <c r="K1370" s="1451"/>
      <c r="L1370" s="1451"/>
      <c r="M1370" s="1451">
        <f t="shared" si="178"/>
        <v>0</v>
      </c>
      <c r="N1370" s="1451">
        <f t="shared" si="180"/>
        <v>0</v>
      </c>
    </row>
    <row r="1371" spans="1:14" ht="15.5" outlineLevel="1" x14ac:dyDescent="0.25">
      <c r="A1371" s="1453">
        <f t="shared" si="184"/>
        <v>34</v>
      </c>
      <c r="B1371" s="1461" t="str">
        <f t="shared" si="184"/>
        <v>STEEL CABINET WITH 06 LOCKER(4370002462)/QTY 21</v>
      </c>
      <c r="C1371" s="1455" t="str">
        <f t="shared" si="184"/>
        <v>N.A.</v>
      </c>
      <c r="D1371" s="1384" t="str">
        <f t="shared" si="184"/>
        <v>-</v>
      </c>
      <c r="E1371" s="1450">
        <f t="shared" si="184"/>
        <v>0</v>
      </c>
      <c r="F1371" s="1451">
        <f t="shared" si="182"/>
        <v>3.3494953000000001E-2</v>
      </c>
      <c r="G1371" s="1451">
        <f t="shared" si="183"/>
        <v>3.3494953000000001E-2</v>
      </c>
      <c r="H1371" s="1451">
        <f t="shared" si="179"/>
        <v>0</v>
      </c>
      <c r="I1371" s="1449">
        <v>0</v>
      </c>
      <c r="J1371" s="1449">
        <v>0</v>
      </c>
      <c r="K1371" s="1451"/>
      <c r="L1371" s="1451"/>
      <c r="M1371" s="1451">
        <f t="shared" si="178"/>
        <v>0</v>
      </c>
      <c r="N1371" s="1451">
        <f t="shared" si="180"/>
        <v>0</v>
      </c>
    </row>
    <row r="1372" spans="1:14" ht="15.5" outlineLevel="1" x14ac:dyDescent="0.25">
      <c r="A1372" s="1453">
        <f t="shared" si="184"/>
        <v>35</v>
      </c>
      <c r="B1372" s="1461" t="str">
        <f t="shared" si="184"/>
        <v>File Cabinet(4370002463)/QTY 22</v>
      </c>
      <c r="C1372" s="1455" t="str">
        <f t="shared" si="184"/>
        <v>N.A.</v>
      </c>
      <c r="D1372" s="1384" t="str">
        <f t="shared" si="184"/>
        <v>-</v>
      </c>
      <c r="E1372" s="1450">
        <f t="shared" si="184"/>
        <v>0</v>
      </c>
      <c r="F1372" s="1451">
        <f t="shared" si="182"/>
        <v>4.0565839999999999E-2</v>
      </c>
      <c r="G1372" s="1451">
        <f t="shared" si="183"/>
        <v>4.0565839999999999E-2</v>
      </c>
      <c r="H1372" s="1451">
        <f t="shared" si="179"/>
        <v>0</v>
      </c>
      <c r="I1372" s="1449">
        <v>0</v>
      </c>
      <c r="J1372" s="1449">
        <v>0</v>
      </c>
      <c r="K1372" s="1451"/>
      <c r="L1372" s="1451"/>
      <c r="M1372" s="1451">
        <f t="shared" si="178"/>
        <v>0</v>
      </c>
      <c r="N1372" s="1451">
        <f t="shared" si="180"/>
        <v>0</v>
      </c>
    </row>
    <row r="1373" spans="1:14" ht="15.5" outlineLevel="1" x14ac:dyDescent="0.25">
      <c r="A1373" s="1453">
        <f t="shared" si="184"/>
        <v>36</v>
      </c>
      <c r="B1373" s="1461" t="str">
        <f t="shared" si="184"/>
        <v>Midback Chair(4370002456)/QTY 30</v>
      </c>
      <c r="C1373" s="1455" t="str">
        <f t="shared" si="184"/>
        <v>N.A.</v>
      </c>
      <c r="D1373" s="1384" t="str">
        <f t="shared" si="184"/>
        <v>-</v>
      </c>
      <c r="E1373" s="1450">
        <f t="shared" si="184"/>
        <v>0</v>
      </c>
      <c r="F1373" s="1451">
        <f t="shared" si="182"/>
        <v>1.7514008000000001E-2</v>
      </c>
      <c r="G1373" s="1451">
        <f t="shared" si="183"/>
        <v>1.7514008000000001E-2</v>
      </c>
      <c r="H1373" s="1451">
        <f t="shared" si="179"/>
        <v>0</v>
      </c>
      <c r="I1373" s="1449">
        <v>0</v>
      </c>
      <c r="J1373" s="1449">
        <v>0</v>
      </c>
      <c r="K1373" s="1451"/>
      <c r="L1373" s="1451"/>
      <c r="M1373" s="1451">
        <f t="shared" si="178"/>
        <v>0</v>
      </c>
      <c r="N1373" s="1451">
        <f t="shared" si="180"/>
        <v>0</v>
      </c>
    </row>
    <row r="1374" spans="1:14" ht="15.5" outlineLevel="1" x14ac:dyDescent="0.25">
      <c r="A1374" s="1453">
        <f t="shared" si="184"/>
        <v>37</v>
      </c>
      <c r="B1374" s="1461" t="str">
        <f t="shared" si="184"/>
        <v>S-Type(backrest made of mesh)Chair(4370002465)/QTY 20</v>
      </c>
      <c r="C1374" s="1455" t="str">
        <f t="shared" si="184"/>
        <v>N.A.</v>
      </c>
      <c r="D1374" s="1384" t="str">
        <f t="shared" si="184"/>
        <v>-</v>
      </c>
      <c r="E1374" s="1450">
        <f t="shared" si="184"/>
        <v>0</v>
      </c>
      <c r="F1374" s="1451">
        <f t="shared" si="182"/>
        <v>1.1420039999999999E-2</v>
      </c>
      <c r="G1374" s="1451">
        <f t="shared" si="183"/>
        <v>1.1420039999999999E-2</v>
      </c>
      <c r="H1374" s="1451">
        <f t="shared" si="179"/>
        <v>0</v>
      </c>
      <c r="I1374" s="1449">
        <v>0</v>
      </c>
      <c r="J1374" s="1449">
        <v>0</v>
      </c>
      <c r="K1374" s="1451"/>
      <c r="L1374" s="1451"/>
      <c r="M1374" s="1451">
        <f t="shared" si="178"/>
        <v>0</v>
      </c>
      <c r="N1374" s="1451">
        <f t="shared" si="180"/>
        <v>0</v>
      </c>
    </row>
    <row r="1375" spans="1:14" ht="15.5" outlineLevel="1" x14ac:dyDescent="0.25">
      <c r="A1375" s="1453">
        <f t="shared" si="184"/>
        <v>38</v>
      </c>
      <c r="B1375" s="1461" t="str">
        <f t="shared" si="184"/>
        <v>L Type Exe. Table(4370002471)/QTY 4</v>
      </c>
      <c r="C1375" s="1455" t="str">
        <f t="shared" si="184"/>
        <v>N.A.</v>
      </c>
      <c r="D1375" s="1384" t="str">
        <f t="shared" si="184"/>
        <v>-</v>
      </c>
      <c r="E1375" s="1450">
        <f t="shared" si="184"/>
        <v>0</v>
      </c>
      <c r="F1375" s="1451">
        <f t="shared" si="182"/>
        <v>2.4891996E-2</v>
      </c>
      <c r="G1375" s="1451">
        <f t="shared" si="183"/>
        <v>2.4891996E-2</v>
      </c>
      <c r="H1375" s="1451">
        <f t="shared" si="179"/>
        <v>0</v>
      </c>
      <c r="I1375" s="1449">
        <v>0</v>
      </c>
      <c r="J1375" s="1449">
        <v>0</v>
      </c>
      <c r="K1375" s="1451"/>
      <c r="L1375" s="1451"/>
      <c r="M1375" s="1451">
        <f t="shared" si="178"/>
        <v>0</v>
      </c>
      <c r="N1375" s="1451">
        <f t="shared" si="180"/>
        <v>0</v>
      </c>
    </row>
    <row r="1376" spans="1:14" ht="15.5" outlineLevel="1" x14ac:dyDescent="0.25">
      <c r="A1376" s="1453">
        <f t="shared" si="184"/>
        <v>39</v>
      </c>
      <c r="B1376" s="1461" t="str">
        <f t="shared" si="184"/>
        <v>Godrej interio T-104 Table(4370002472)/QTY 18</v>
      </c>
      <c r="C1376" s="1455" t="str">
        <f t="shared" si="184"/>
        <v>N.A.</v>
      </c>
      <c r="D1376" s="1384" t="str">
        <f t="shared" si="184"/>
        <v>-</v>
      </c>
      <c r="E1376" s="1450">
        <f t="shared" si="184"/>
        <v>0</v>
      </c>
      <c r="F1376" s="1451">
        <f t="shared" si="182"/>
        <v>4.2227988000000001E-2</v>
      </c>
      <c r="G1376" s="1451">
        <f t="shared" si="183"/>
        <v>4.2227988000000001E-2</v>
      </c>
      <c r="H1376" s="1451">
        <f t="shared" si="179"/>
        <v>0</v>
      </c>
      <c r="I1376" s="1449">
        <v>0</v>
      </c>
      <c r="J1376" s="1449">
        <v>0</v>
      </c>
      <c r="K1376" s="1451"/>
      <c r="L1376" s="1451"/>
      <c r="M1376" s="1451">
        <f t="shared" si="178"/>
        <v>0</v>
      </c>
      <c r="N1376" s="1451">
        <f t="shared" si="180"/>
        <v>0</v>
      </c>
    </row>
    <row r="1377" spans="1:14" ht="15.5" outlineLevel="1" x14ac:dyDescent="0.25">
      <c r="A1377" s="1453">
        <f t="shared" si="184"/>
        <v>40</v>
      </c>
      <c r="B1377" s="1461" t="str">
        <f t="shared" si="184"/>
        <v>Provi &amp; fix garden benc.@GTPS Colony.(4370002503)./QTY 35</v>
      </c>
      <c r="C1377" s="1455" t="str">
        <f t="shared" si="184"/>
        <v>N.A.</v>
      </c>
      <c r="D1377" s="1384" t="str">
        <f t="shared" si="184"/>
        <v>-</v>
      </c>
      <c r="E1377" s="1450">
        <f t="shared" si="184"/>
        <v>0</v>
      </c>
      <c r="F1377" s="1451">
        <f t="shared" si="182"/>
        <v>3.2214E-2</v>
      </c>
      <c r="G1377" s="1451">
        <f t="shared" si="183"/>
        <v>3.2214E-2</v>
      </c>
      <c r="H1377" s="1451">
        <f t="shared" si="179"/>
        <v>0</v>
      </c>
      <c r="I1377" s="1449">
        <v>0</v>
      </c>
      <c r="J1377" s="1449">
        <v>0</v>
      </c>
      <c r="K1377" s="1451"/>
      <c r="L1377" s="1451"/>
      <c r="M1377" s="1451">
        <f t="shared" si="178"/>
        <v>0</v>
      </c>
      <c r="N1377" s="1451">
        <f t="shared" si="180"/>
        <v>0</v>
      </c>
    </row>
    <row r="1378" spans="1:14" ht="15.5" outlineLevel="1" x14ac:dyDescent="0.25">
      <c r="A1378" s="1453">
        <f t="shared" ref="A1378:E1393" si="185">A1092</f>
        <v>41</v>
      </c>
      <c r="B1378" s="1461" t="str">
        <f t="shared" si="185"/>
        <v>Supply of heavy pedestal type (4370002601)/QTY 20</v>
      </c>
      <c r="C1378" s="1455" t="str">
        <f t="shared" si="185"/>
        <v>N.A.</v>
      </c>
      <c r="D1378" s="1384" t="str">
        <f t="shared" si="185"/>
        <v>-</v>
      </c>
      <c r="E1378" s="1450">
        <f t="shared" si="185"/>
        <v>0</v>
      </c>
      <c r="F1378" s="1451">
        <f t="shared" si="182"/>
        <v>2.6260004E-2</v>
      </c>
      <c r="G1378" s="1451">
        <f t="shared" si="183"/>
        <v>2.6260004E-2</v>
      </c>
      <c r="H1378" s="1451">
        <f t="shared" si="179"/>
        <v>0</v>
      </c>
      <c r="I1378" s="1449">
        <v>0</v>
      </c>
      <c r="J1378" s="1449">
        <v>0</v>
      </c>
      <c r="K1378" s="1451"/>
      <c r="L1378" s="1451"/>
      <c r="M1378" s="1451">
        <f t="shared" si="178"/>
        <v>0</v>
      </c>
      <c r="N1378" s="1451">
        <f t="shared" si="180"/>
        <v>0</v>
      </c>
    </row>
    <row r="1379" spans="1:14" ht="15.5" outlineLevel="1" x14ac:dyDescent="0.25">
      <c r="A1379" s="1453">
        <f t="shared" si="185"/>
        <v>42</v>
      </c>
      <c r="B1379" s="1461" t="str">
        <f t="shared" si="185"/>
        <v>2 TON CAPACITY SPLIT AC(4370002498)/QTY 8</v>
      </c>
      <c r="C1379" s="1455" t="str">
        <f t="shared" si="185"/>
        <v>N.A.</v>
      </c>
      <c r="D1379" s="1384" t="str">
        <f t="shared" si="185"/>
        <v>-</v>
      </c>
      <c r="E1379" s="1450">
        <f t="shared" si="185"/>
        <v>0</v>
      </c>
      <c r="F1379" s="1451">
        <f t="shared" si="182"/>
        <v>3.3589595999999999E-2</v>
      </c>
      <c r="G1379" s="1451">
        <f t="shared" si="183"/>
        <v>3.3589595999999999E-2</v>
      </c>
      <c r="H1379" s="1451">
        <f t="shared" si="179"/>
        <v>0</v>
      </c>
      <c r="I1379" s="1449">
        <v>0</v>
      </c>
      <c r="J1379" s="1449">
        <v>0</v>
      </c>
      <c r="K1379" s="1451"/>
      <c r="L1379" s="1451"/>
      <c r="M1379" s="1451">
        <f t="shared" si="178"/>
        <v>0</v>
      </c>
      <c r="N1379" s="1451">
        <f t="shared" si="180"/>
        <v>0</v>
      </c>
    </row>
    <row r="1380" spans="1:14" ht="15.5" outlineLevel="1" x14ac:dyDescent="0.25">
      <c r="A1380" s="1453">
        <f t="shared" si="185"/>
        <v>43</v>
      </c>
      <c r="B1380" s="1461" t="str">
        <f t="shared" si="185"/>
        <v>Procurement of 16 Channel DVR at GTPS.(4370002575)/QTY 1</v>
      </c>
      <c r="C1380" s="1455" t="str">
        <f t="shared" si="185"/>
        <v>N.A.</v>
      </c>
      <c r="D1380" s="1384" t="str">
        <f t="shared" si="185"/>
        <v>-</v>
      </c>
      <c r="E1380" s="1450">
        <f t="shared" si="185"/>
        <v>0</v>
      </c>
      <c r="F1380" s="1451">
        <f t="shared" si="182"/>
        <v>1.0399999999999999E-3</v>
      </c>
      <c r="G1380" s="1451">
        <f t="shared" si="183"/>
        <v>1.0399999999999999E-3</v>
      </c>
      <c r="H1380" s="1451">
        <f t="shared" si="179"/>
        <v>0</v>
      </c>
      <c r="I1380" s="1449">
        <v>0</v>
      </c>
      <c r="J1380" s="1449">
        <v>0</v>
      </c>
      <c r="K1380" s="1451"/>
      <c r="L1380" s="1451"/>
      <c r="M1380" s="1451">
        <f t="shared" si="178"/>
        <v>0</v>
      </c>
      <c r="N1380" s="1451">
        <f t="shared" si="180"/>
        <v>0</v>
      </c>
    </row>
    <row r="1381" spans="1:14" ht="15.5" outlineLevel="1" x14ac:dyDescent="0.25">
      <c r="A1381" s="1453">
        <f t="shared" si="185"/>
        <v>44</v>
      </c>
      <c r="B1381" s="1461" t="str">
        <f t="shared" si="185"/>
        <v>Procurement of Server at GTPS Uran.(4385000212)/QTY 1</v>
      </c>
      <c r="C1381" s="1455" t="str">
        <f t="shared" si="185"/>
        <v>N.A.</v>
      </c>
      <c r="D1381" s="1384" t="str">
        <f t="shared" si="185"/>
        <v>-</v>
      </c>
      <c r="E1381" s="1450">
        <f t="shared" si="185"/>
        <v>0</v>
      </c>
      <c r="F1381" s="1451">
        <f t="shared" si="182"/>
        <v>5.4766160000000001E-2</v>
      </c>
      <c r="G1381" s="1451">
        <f t="shared" si="183"/>
        <v>5.4766160000000001E-2</v>
      </c>
      <c r="H1381" s="1451">
        <f t="shared" si="179"/>
        <v>0</v>
      </c>
      <c r="I1381" s="1449">
        <v>0</v>
      </c>
      <c r="J1381" s="1449">
        <v>0</v>
      </c>
      <c r="K1381" s="1451"/>
      <c r="L1381" s="1451"/>
      <c r="M1381" s="1451">
        <f t="shared" si="178"/>
        <v>0</v>
      </c>
      <c r="N1381" s="1451">
        <f t="shared" si="180"/>
        <v>0</v>
      </c>
    </row>
    <row r="1382" spans="1:14" ht="15.5" outlineLevel="1" x14ac:dyDescent="0.25">
      <c r="A1382" s="1453">
        <f t="shared" si="185"/>
        <v>45</v>
      </c>
      <c r="B1382" s="1461" t="str">
        <f t="shared" si="185"/>
        <v>CCTV Cameras  and DVR at GTPS URAN (4370002677)/QTY 13</v>
      </c>
      <c r="C1382" s="1455" t="str">
        <f t="shared" si="185"/>
        <v>N.A.</v>
      </c>
      <c r="D1382" s="1384" t="str">
        <f t="shared" si="185"/>
        <v>-</v>
      </c>
      <c r="E1382" s="1450">
        <f t="shared" si="185"/>
        <v>0</v>
      </c>
      <c r="F1382" s="1451">
        <f t="shared" si="182"/>
        <v>3.6888450000000001E-3</v>
      </c>
      <c r="G1382" s="1451">
        <f t="shared" si="183"/>
        <v>3.6888450000000001E-3</v>
      </c>
      <c r="H1382" s="1451">
        <f t="shared" si="179"/>
        <v>0</v>
      </c>
      <c r="I1382" s="1449">
        <v>0</v>
      </c>
      <c r="J1382" s="1449">
        <v>0</v>
      </c>
      <c r="K1382" s="1451"/>
      <c r="L1382" s="1451"/>
      <c r="M1382" s="1451">
        <f t="shared" si="178"/>
        <v>0</v>
      </c>
      <c r="N1382" s="1451">
        <f t="shared" si="180"/>
        <v>0</v>
      </c>
    </row>
    <row r="1383" spans="1:14" ht="15.5" outlineLevel="1" x14ac:dyDescent="0.25">
      <c r="A1383" s="1453">
        <f t="shared" si="185"/>
        <v>46</v>
      </c>
      <c r="B1383" s="1461" t="str">
        <f t="shared" si="185"/>
        <v>3 KW Geysers (Water Heaters) (4370002733)/QTY 18</v>
      </c>
      <c r="C1383" s="1455" t="str">
        <f t="shared" si="185"/>
        <v>N.A.</v>
      </c>
      <c r="D1383" s="1384" t="str">
        <f t="shared" si="185"/>
        <v>-</v>
      </c>
      <c r="E1383" s="1450">
        <f t="shared" si="185"/>
        <v>0</v>
      </c>
      <c r="F1383" s="1451">
        <f t="shared" si="182"/>
        <v>5.7599900000000004E-3</v>
      </c>
      <c r="G1383" s="1451">
        <f t="shared" si="183"/>
        <v>5.7599900000000004E-3</v>
      </c>
      <c r="H1383" s="1451">
        <f t="shared" si="179"/>
        <v>0</v>
      </c>
      <c r="I1383" s="1449">
        <v>0</v>
      </c>
      <c r="J1383" s="1449">
        <v>0</v>
      </c>
      <c r="K1383" s="1451"/>
      <c r="L1383" s="1451"/>
      <c r="M1383" s="1451">
        <f t="shared" si="178"/>
        <v>0</v>
      </c>
      <c r="N1383" s="1451">
        <f t="shared" si="180"/>
        <v>0</v>
      </c>
    </row>
    <row r="1384" spans="1:14" ht="29" outlineLevel="1" x14ac:dyDescent="0.25">
      <c r="A1384" s="1453">
        <f t="shared" si="185"/>
        <v>47</v>
      </c>
      <c r="B1384" s="1461" t="str">
        <f t="shared" si="185"/>
        <v>WALL MOUNTED/Matress etc .Guest house FAN 24" 230V 1440RPM(4370002713)/QTY 39</v>
      </c>
      <c r="C1384" s="1455" t="str">
        <f t="shared" si="185"/>
        <v>N.A.</v>
      </c>
      <c r="D1384" s="1384" t="str">
        <f t="shared" si="185"/>
        <v>-</v>
      </c>
      <c r="E1384" s="1450">
        <f t="shared" si="185"/>
        <v>0</v>
      </c>
      <c r="F1384" s="1451">
        <f t="shared" si="182"/>
        <v>1.1658399999999999E-2</v>
      </c>
      <c r="G1384" s="1451">
        <f t="shared" si="183"/>
        <v>1.1658399999999999E-2</v>
      </c>
      <c r="H1384" s="1451">
        <f t="shared" si="179"/>
        <v>0</v>
      </c>
      <c r="I1384" s="1449">
        <v>0</v>
      </c>
      <c r="J1384" s="1449">
        <v>0</v>
      </c>
      <c r="K1384" s="1451"/>
      <c r="L1384" s="1451"/>
      <c r="M1384" s="1451">
        <f t="shared" si="178"/>
        <v>0</v>
      </c>
      <c r="N1384" s="1451">
        <f t="shared" si="180"/>
        <v>0</v>
      </c>
    </row>
    <row r="1385" spans="1:14" ht="15.5" outlineLevel="1" x14ac:dyDescent="0.25">
      <c r="A1385" s="1453">
        <f t="shared" si="185"/>
        <v>48</v>
      </c>
      <c r="B1385" s="1461" t="str">
        <f t="shared" si="185"/>
        <v>COMPLETE PROJECTOR WITH STD ACCE.(4370002703)/QTY 1</v>
      </c>
      <c r="C1385" s="1455" t="str">
        <f t="shared" si="185"/>
        <v>N.A.</v>
      </c>
      <c r="D1385" s="1384" t="str">
        <f t="shared" si="185"/>
        <v>-</v>
      </c>
      <c r="E1385" s="1450">
        <f t="shared" si="185"/>
        <v>0</v>
      </c>
      <c r="F1385" s="1451">
        <f t="shared" si="182"/>
        <v>6.1642240000000003E-3</v>
      </c>
      <c r="G1385" s="1451">
        <f t="shared" si="183"/>
        <v>6.1642240000000003E-3</v>
      </c>
      <c r="H1385" s="1451">
        <f t="shared" si="179"/>
        <v>0</v>
      </c>
      <c r="I1385" s="1449">
        <v>0</v>
      </c>
      <c r="J1385" s="1449">
        <v>0</v>
      </c>
      <c r="K1385" s="1451"/>
      <c r="L1385" s="1451"/>
      <c r="M1385" s="1451">
        <f t="shared" si="178"/>
        <v>0</v>
      </c>
      <c r="N1385" s="1451">
        <f t="shared" si="180"/>
        <v>0</v>
      </c>
    </row>
    <row r="1386" spans="1:14" ht="15.5" outlineLevel="1" x14ac:dyDescent="0.25">
      <c r="A1386" s="1453">
        <f t="shared" si="185"/>
        <v>49</v>
      </c>
      <c r="B1386" s="1461" t="str">
        <f t="shared" si="185"/>
        <v>NAS Storage device (4370002674)/QTY 1</v>
      </c>
      <c r="C1386" s="1455" t="str">
        <f t="shared" si="185"/>
        <v>N.A.</v>
      </c>
      <c r="D1386" s="1384" t="str">
        <f t="shared" si="185"/>
        <v>-</v>
      </c>
      <c r="E1386" s="1450">
        <f t="shared" si="185"/>
        <v>0</v>
      </c>
      <c r="F1386" s="1451">
        <f t="shared" si="182"/>
        <v>2.2499886E-2</v>
      </c>
      <c r="G1386" s="1451">
        <f t="shared" si="183"/>
        <v>2.2499886E-2</v>
      </c>
      <c r="H1386" s="1451">
        <f t="shared" si="179"/>
        <v>0</v>
      </c>
      <c r="I1386" s="1449">
        <v>0</v>
      </c>
      <c r="J1386" s="1449">
        <v>0</v>
      </c>
      <c r="K1386" s="1451"/>
      <c r="L1386" s="1451"/>
      <c r="M1386" s="1451">
        <f t="shared" si="178"/>
        <v>0</v>
      </c>
      <c r="N1386" s="1451">
        <f t="shared" si="180"/>
        <v>0</v>
      </c>
    </row>
    <row r="1387" spans="1:14" ht="15.5" outlineLevel="1" x14ac:dyDescent="0.25">
      <c r="A1387" s="1453">
        <f t="shared" si="185"/>
        <v>50</v>
      </c>
      <c r="B1387" s="1461" t="str">
        <f t="shared" si="185"/>
        <v>DYNAMIC MIC,ACCESSORIES (4370002728)/QTY 5</v>
      </c>
      <c r="C1387" s="1455" t="str">
        <f t="shared" si="185"/>
        <v>N.A.</v>
      </c>
      <c r="D1387" s="1384" t="str">
        <f t="shared" si="185"/>
        <v>-</v>
      </c>
      <c r="E1387" s="1450">
        <f t="shared" si="185"/>
        <v>0</v>
      </c>
      <c r="F1387" s="1451">
        <f t="shared" si="182"/>
        <v>2.47E-3</v>
      </c>
      <c r="G1387" s="1451">
        <f t="shared" si="183"/>
        <v>2.47E-3</v>
      </c>
      <c r="H1387" s="1451">
        <f t="shared" si="179"/>
        <v>0</v>
      </c>
      <c r="I1387" s="1449">
        <v>0</v>
      </c>
      <c r="J1387" s="1449">
        <v>0</v>
      </c>
      <c r="K1387" s="1451"/>
      <c r="L1387" s="1451"/>
      <c r="M1387" s="1451">
        <f t="shared" si="178"/>
        <v>0</v>
      </c>
      <c r="N1387" s="1451">
        <f t="shared" si="180"/>
        <v>0</v>
      </c>
    </row>
    <row r="1388" spans="1:14" ht="15.5" outlineLevel="1" x14ac:dyDescent="0.25">
      <c r="A1388" s="1453">
        <f t="shared" si="185"/>
        <v>51</v>
      </c>
      <c r="B1388" s="1461" t="str">
        <f t="shared" si="185"/>
        <v>DESKTOP (4370002709)/QTY 10</v>
      </c>
      <c r="C1388" s="1455" t="str">
        <f t="shared" si="185"/>
        <v>N.A.</v>
      </c>
      <c r="D1388" s="1384" t="str">
        <f t="shared" si="185"/>
        <v>-</v>
      </c>
      <c r="E1388" s="1450">
        <f t="shared" si="185"/>
        <v>0</v>
      </c>
      <c r="F1388" s="1451">
        <f t="shared" si="182"/>
        <v>5.6866996000000003E-2</v>
      </c>
      <c r="G1388" s="1451">
        <f t="shared" si="183"/>
        <v>5.6866996000000003E-2</v>
      </c>
      <c r="H1388" s="1451">
        <f t="shared" si="179"/>
        <v>0</v>
      </c>
      <c r="I1388" s="1449">
        <v>0</v>
      </c>
      <c r="J1388" s="1449">
        <v>0</v>
      </c>
      <c r="K1388" s="1451"/>
      <c r="L1388" s="1451"/>
      <c r="M1388" s="1451">
        <f t="shared" si="178"/>
        <v>0</v>
      </c>
      <c r="N1388" s="1451">
        <f t="shared" si="180"/>
        <v>0</v>
      </c>
    </row>
    <row r="1389" spans="1:14" ht="15.5" outlineLevel="1" x14ac:dyDescent="0.25">
      <c r="A1389" s="1453">
        <f t="shared" si="185"/>
        <v>52</v>
      </c>
      <c r="B1389" s="1461" t="str">
        <f t="shared" si="185"/>
        <v>Procurement of Computer Monitor at GTPS.4370002812/QTY 15</v>
      </c>
      <c r="C1389" s="1455" t="str">
        <f t="shared" si="185"/>
        <v>N.A.</v>
      </c>
      <c r="D1389" s="1384" t="str">
        <f t="shared" si="185"/>
        <v>-</v>
      </c>
      <c r="E1389" s="1450">
        <f t="shared" si="185"/>
        <v>0</v>
      </c>
      <c r="F1389" s="1451">
        <f t="shared" si="182"/>
        <v>2.1300003000000001E-2</v>
      </c>
      <c r="G1389" s="1451">
        <f t="shared" si="183"/>
        <v>2.1300003000000001E-2</v>
      </c>
      <c r="H1389" s="1451">
        <f t="shared" si="179"/>
        <v>0</v>
      </c>
      <c r="I1389" s="1449">
        <v>0</v>
      </c>
      <c r="J1389" s="1449">
        <v>0</v>
      </c>
      <c r="K1389" s="1451"/>
      <c r="L1389" s="1451"/>
      <c r="M1389" s="1451">
        <f t="shared" si="178"/>
        <v>0</v>
      </c>
      <c r="N1389" s="1451">
        <f t="shared" si="180"/>
        <v>0</v>
      </c>
    </row>
    <row r="1390" spans="1:14" ht="15.5" outlineLevel="1" x14ac:dyDescent="0.25">
      <c r="A1390" s="1453">
        <f t="shared" si="185"/>
        <v>53</v>
      </c>
      <c r="B1390" s="1461" t="str">
        <f t="shared" si="185"/>
        <v>Procurement of Air Purifiers in PCR’s4370002804/Qty 40</v>
      </c>
      <c r="C1390" s="1455" t="str">
        <f t="shared" si="185"/>
        <v>N.A.</v>
      </c>
      <c r="D1390" s="1384" t="str">
        <f t="shared" si="185"/>
        <v>-</v>
      </c>
      <c r="E1390" s="1450">
        <f t="shared" si="185"/>
        <v>0</v>
      </c>
      <c r="F1390" s="1451">
        <f t="shared" si="182"/>
        <v>6.9999959999999996E-3</v>
      </c>
      <c r="G1390" s="1451">
        <f t="shared" si="183"/>
        <v>6.9999959999999996E-3</v>
      </c>
      <c r="H1390" s="1451">
        <f t="shared" si="179"/>
        <v>0</v>
      </c>
      <c r="I1390" s="1449">
        <v>0</v>
      </c>
      <c r="J1390" s="1449">
        <v>0</v>
      </c>
      <c r="K1390" s="1451"/>
      <c r="L1390" s="1451"/>
      <c r="M1390" s="1451">
        <f t="shared" si="178"/>
        <v>0</v>
      </c>
      <c r="N1390" s="1451">
        <f t="shared" si="180"/>
        <v>0</v>
      </c>
    </row>
    <row r="1391" spans="1:14" ht="15.5" outlineLevel="1" x14ac:dyDescent="0.25">
      <c r="A1391" s="1453">
        <f t="shared" si="185"/>
        <v>54</v>
      </c>
      <c r="B1391" s="1461" t="str">
        <f t="shared" si="185"/>
        <v>iPad &amp; Laptop As Per Specification 4385000561/QTY 2</v>
      </c>
      <c r="C1391" s="1455" t="str">
        <f t="shared" si="185"/>
        <v>N.A.</v>
      </c>
      <c r="D1391" s="1384" t="str">
        <f t="shared" si="185"/>
        <v>-</v>
      </c>
      <c r="E1391" s="1450">
        <f t="shared" si="185"/>
        <v>0</v>
      </c>
      <c r="F1391" s="1451">
        <f t="shared" si="182"/>
        <v>1.9458199999999998E-2</v>
      </c>
      <c r="G1391" s="1451">
        <f t="shared" si="183"/>
        <v>1.9458199999999998E-2</v>
      </c>
      <c r="H1391" s="1451">
        <f t="shared" si="179"/>
        <v>0</v>
      </c>
      <c r="I1391" s="1449">
        <v>0</v>
      </c>
      <c r="J1391" s="1449">
        <v>0</v>
      </c>
      <c r="K1391" s="1451"/>
      <c r="L1391" s="1451"/>
      <c r="M1391" s="1451">
        <f t="shared" si="178"/>
        <v>0</v>
      </c>
      <c r="N1391" s="1451">
        <f t="shared" si="180"/>
        <v>0</v>
      </c>
    </row>
    <row r="1392" spans="1:14" ht="15.5" outlineLevel="1" x14ac:dyDescent="0.25">
      <c r="A1392" s="1453">
        <f t="shared" si="185"/>
        <v>55</v>
      </c>
      <c r="B1392" s="1461" t="str">
        <f t="shared" si="185"/>
        <v>Projector Screen SZIE 8 X 10 FEET(4370002710)/QTY 1</v>
      </c>
      <c r="C1392" s="1455" t="str">
        <f t="shared" si="185"/>
        <v>N.A.</v>
      </c>
      <c r="D1392" s="1384" t="str">
        <f t="shared" si="185"/>
        <v>-</v>
      </c>
      <c r="E1392" s="1450">
        <f t="shared" si="185"/>
        <v>0</v>
      </c>
      <c r="F1392" s="1451">
        <f t="shared" si="182"/>
        <v>1.0397990000000001E-3</v>
      </c>
      <c r="G1392" s="1451">
        <f t="shared" si="183"/>
        <v>1.0397990000000001E-3</v>
      </c>
      <c r="H1392" s="1451">
        <f t="shared" si="179"/>
        <v>0</v>
      </c>
      <c r="I1392" s="1449">
        <v>0</v>
      </c>
      <c r="J1392" s="1449">
        <v>0</v>
      </c>
      <c r="K1392" s="1451"/>
      <c r="L1392" s="1451"/>
      <c r="M1392" s="1451">
        <f t="shared" si="178"/>
        <v>0</v>
      </c>
      <c r="N1392" s="1451">
        <f t="shared" si="180"/>
        <v>0</v>
      </c>
    </row>
    <row r="1393" spans="1:14" ht="29" outlineLevel="1" x14ac:dyDescent="0.25">
      <c r="A1393" s="1453">
        <f t="shared" si="185"/>
        <v>56</v>
      </c>
      <c r="B1393" s="1462" t="str">
        <f t="shared" si="185"/>
        <v>Supply, Installation and commissioning of SCADA System for Raw and DM water plant at Water Treatment Plant, GTPS, Uran.</v>
      </c>
      <c r="C1393" s="1455">
        <f t="shared" si="185"/>
        <v>0</v>
      </c>
      <c r="D1393" s="1384" t="str">
        <f t="shared" si="185"/>
        <v>-</v>
      </c>
      <c r="E1393" s="1450">
        <f t="shared" si="185"/>
        <v>0</v>
      </c>
      <c r="F1393" s="1451">
        <f t="shared" si="182"/>
        <v>0.92630000000000001</v>
      </c>
      <c r="G1393" s="1451">
        <f t="shared" si="183"/>
        <v>0.92630000000000001</v>
      </c>
      <c r="H1393" s="1451">
        <f t="shared" si="179"/>
        <v>0</v>
      </c>
      <c r="I1393" s="1449">
        <v>0</v>
      </c>
      <c r="J1393" s="1449">
        <v>0</v>
      </c>
      <c r="K1393" s="1451"/>
      <c r="L1393" s="1451"/>
      <c r="M1393" s="1451">
        <f t="shared" si="178"/>
        <v>0</v>
      </c>
      <c r="N1393" s="1451">
        <f t="shared" si="180"/>
        <v>0</v>
      </c>
    </row>
    <row r="1394" spans="1:14" ht="29" outlineLevel="1" x14ac:dyDescent="0.25">
      <c r="A1394" s="1453">
        <f t="shared" ref="A1394:E1409" si="186">A1108</f>
        <v>57</v>
      </c>
      <c r="B1394" s="1462" t="str">
        <f t="shared" si="186"/>
        <v>Supply, Installation and commissioning of Battery chargers at stage II at GTPS Uran</v>
      </c>
      <c r="C1394" s="1455">
        <f t="shared" si="186"/>
        <v>0</v>
      </c>
      <c r="D1394" s="1384" t="str">
        <f t="shared" si="186"/>
        <v>-</v>
      </c>
      <c r="E1394" s="1450">
        <f t="shared" si="186"/>
        <v>0</v>
      </c>
      <c r="F1394" s="1451">
        <f t="shared" si="182"/>
        <v>0.69004335000000006</v>
      </c>
      <c r="G1394" s="1451">
        <f t="shared" si="183"/>
        <v>0.69004335000000006</v>
      </c>
      <c r="H1394" s="1451">
        <f t="shared" si="179"/>
        <v>0</v>
      </c>
      <c r="I1394" s="1449">
        <v>0</v>
      </c>
      <c r="J1394" s="1449">
        <v>0</v>
      </c>
      <c r="K1394" s="1451"/>
      <c r="L1394" s="1451"/>
      <c r="M1394" s="1451">
        <f t="shared" si="178"/>
        <v>0</v>
      </c>
      <c r="N1394" s="1451">
        <f t="shared" si="180"/>
        <v>0</v>
      </c>
    </row>
    <row r="1395" spans="1:14" ht="29" outlineLevel="1" x14ac:dyDescent="0.25">
      <c r="A1395" s="1453">
        <f t="shared" si="186"/>
        <v>58</v>
      </c>
      <c r="B1395" s="1462" t="str">
        <f t="shared" si="186"/>
        <v>Up gradation of old Generator Protection System with Advance Series Microprocessor based system, GTPS Uarn</v>
      </c>
      <c r="C1395" s="1455">
        <f t="shared" si="186"/>
        <v>0</v>
      </c>
      <c r="D1395" s="1384" t="str">
        <f t="shared" si="186"/>
        <v>-</v>
      </c>
      <c r="E1395" s="1450">
        <f t="shared" si="186"/>
        <v>0</v>
      </c>
      <c r="F1395" s="1451">
        <f t="shared" si="182"/>
        <v>1.0930340000000001</v>
      </c>
      <c r="G1395" s="1451">
        <f t="shared" si="183"/>
        <v>1.0930340000000001</v>
      </c>
      <c r="H1395" s="1451">
        <f t="shared" si="179"/>
        <v>0</v>
      </c>
      <c r="I1395" s="1449">
        <v>0</v>
      </c>
      <c r="J1395" s="1449">
        <v>0</v>
      </c>
      <c r="K1395" s="1451"/>
      <c r="L1395" s="1451"/>
      <c r="M1395" s="1451">
        <f t="shared" si="178"/>
        <v>0</v>
      </c>
      <c r="N1395" s="1451">
        <f t="shared" si="180"/>
        <v>0</v>
      </c>
    </row>
    <row r="1396" spans="1:14" ht="29" outlineLevel="1" x14ac:dyDescent="0.25">
      <c r="A1396" s="1453">
        <f t="shared" si="186"/>
        <v>59</v>
      </c>
      <c r="B1396" s="1462" t="str">
        <f t="shared" si="186"/>
        <v>NABL laboratory set up including required instruments along with furniture and other accessories at WT Plant, GTPS, Uran.</v>
      </c>
      <c r="C1396" s="1455">
        <f t="shared" si="186"/>
        <v>0</v>
      </c>
      <c r="D1396" s="1384" t="str">
        <f t="shared" si="186"/>
        <v>-</v>
      </c>
      <c r="E1396" s="1450">
        <f t="shared" si="186"/>
        <v>0</v>
      </c>
      <c r="F1396" s="1451">
        <f t="shared" si="182"/>
        <v>0.64239199999999996</v>
      </c>
      <c r="G1396" s="1451">
        <f t="shared" si="183"/>
        <v>0.64239199999999996</v>
      </c>
      <c r="H1396" s="1451">
        <f t="shared" si="179"/>
        <v>0</v>
      </c>
      <c r="I1396" s="1449">
        <v>0</v>
      </c>
      <c r="J1396" s="1449">
        <v>0</v>
      </c>
      <c r="K1396" s="1451"/>
      <c r="L1396" s="1451"/>
      <c r="M1396" s="1451">
        <f t="shared" ref="M1396:M1434" si="187">SUM(J1396:L1396)</f>
        <v>0</v>
      </c>
      <c r="N1396" s="1451">
        <f t="shared" si="180"/>
        <v>0</v>
      </c>
    </row>
    <row r="1397" spans="1:14" ht="43.5" outlineLevel="1" x14ac:dyDescent="0.25">
      <c r="A1397" s="1457">
        <f t="shared" si="186"/>
        <v>60</v>
      </c>
      <c r="B1397" s="1463" t="str">
        <f t="shared" si="186"/>
        <v>Providing and applying of chemical resistance coating to the internal surface of soft water storage tank at Water Treatment Plant, GTPS Uran</v>
      </c>
      <c r="C1397" s="1455">
        <f t="shared" si="186"/>
        <v>0</v>
      </c>
      <c r="D1397" s="1384" t="str">
        <f t="shared" si="186"/>
        <v>-</v>
      </c>
      <c r="E1397" s="1450">
        <f t="shared" si="186"/>
        <v>0</v>
      </c>
      <c r="F1397" s="1451">
        <f t="shared" si="182"/>
        <v>1.4407729199999999</v>
      </c>
      <c r="G1397" s="1451">
        <f t="shared" si="183"/>
        <v>1.4407729199999999</v>
      </c>
      <c r="H1397" s="1451">
        <f t="shared" si="179"/>
        <v>0</v>
      </c>
      <c r="I1397" s="1449">
        <v>0</v>
      </c>
      <c r="J1397" s="1449">
        <v>0</v>
      </c>
      <c r="K1397" s="1451"/>
      <c r="L1397" s="1451"/>
      <c r="M1397" s="1451">
        <f t="shared" si="187"/>
        <v>0</v>
      </c>
      <c r="N1397" s="1451">
        <f t="shared" si="180"/>
        <v>0</v>
      </c>
    </row>
    <row r="1398" spans="1:14" ht="29" outlineLevel="1" x14ac:dyDescent="0.25">
      <c r="A1398" s="1457">
        <f t="shared" si="186"/>
        <v>61</v>
      </c>
      <c r="B1398" s="1463" t="str">
        <f t="shared" si="186"/>
        <v xml:space="preserve">CCPP Process improvement through application of Thermal insulation for WHRP Boiler/GT exhaust area at GTPS, Uran </v>
      </c>
      <c r="C1398" s="1455">
        <f t="shared" si="186"/>
        <v>0</v>
      </c>
      <c r="D1398" s="1384" t="str">
        <f t="shared" si="186"/>
        <v>-</v>
      </c>
      <c r="E1398" s="1450">
        <f t="shared" si="186"/>
        <v>0</v>
      </c>
      <c r="F1398" s="1451">
        <f t="shared" si="182"/>
        <v>0.85669474999999995</v>
      </c>
      <c r="G1398" s="1451">
        <f t="shared" si="183"/>
        <v>0.85669474999999995</v>
      </c>
      <c r="H1398" s="1451">
        <f t="shared" si="179"/>
        <v>0</v>
      </c>
      <c r="I1398" s="1449">
        <v>0</v>
      </c>
      <c r="J1398" s="1449">
        <v>0</v>
      </c>
      <c r="K1398" s="1451"/>
      <c r="L1398" s="1451"/>
      <c r="M1398" s="1451">
        <f t="shared" si="187"/>
        <v>0</v>
      </c>
      <c r="N1398" s="1451">
        <f t="shared" si="180"/>
        <v>0</v>
      </c>
    </row>
    <row r="1399" spans="1:14" ht="15.5" outlineLevel="1" x14ac:dyDescent="0.25">
      <c r="A1399" s="1457">
        <f t="shared" si="186"/>
        <v>62</v>
      </c>
      <c r="B1399" s="1463" t="str">
        <f t="shared" si="186"/>
        <v xml:space="preserve"> Procurement of grass cutting machine (Petrol engine) at GTPS, Uran.</v>
      </c>
      <c r="C1399" s="1455">
        <f t="shared" si="186"/>
        <v>0</v>
      </c>
      <c r="D1399" s="1384" t="str">
        <f t="shared" si="186"/>
        <v>-</v>
      </c>
      <c r="E1399" s="1450">
        <f t="shared" si="186"/>
        <v>0</v>
      </c>
      <c r="F1399" s="1451">
        <f t="shared" si="182"/>
        <v>1.1328E-2</v>
      </c>
      <c r="G1399" s="1451">
        <f t="shared" si="183"/>
        <v>1.1328E-2</v>
      </c>
      <c r="H1399" s="1451">
        <f t="shared" si="179"/>
        <v>0</v>
      </c>
      <c r="I1399" s="1449">
        <v>0</v>
      </c>
      <c r="J1399" s="1449">
        <v>0</v>
      </c>
      <c r="K1399" s="1451"/>
      <c r="L1399" s="1451"/>
      <c r="M1399" s="1451">
        <f t="shared" si="187"/>
        <v>0</v>
      </c>
      <c r="N1399" s="1451">
        <f t="shared" si="180"/>
        <v>0</v>
      </c>
    </row>
    <row r="1400" spans="1:14" ht="15.5" outlineLevel="1" x14ac:dyDescent="0.25">
      <c r="A1400" s="1457">
        <f t="shared" si="186"/>
        <v>63</v>
      </c>
      <c r="B1400" s="1463" t="str">
        <f t="shared" si="186"/>
        <v>Procurement of dedicated server for DSM System at GTPS Uran.</v>
      </c>
      <c r="C1400" s="1455">
        <f t="shared" si="186"/>
        <v>0</v>
      </c>
      <c r="D1400" s="1384" t="str">
        <f t="shared" si="186"/>
        <v>-</v>
      </c>
      <c r="E1400" s="1450">
        <f t="shared" si="186"/>
        <v>0</v>
      </c>
      <c r="F1400" s="1451">
        <f t="shared" si="182"/>
        <v>9.3399999999999997E-2</v>
      </c>
      <c r="G1400" s="1451">
        <f t="shared" si="183"/>
        <v>9.3399999999999997E-2</v>
      </c>
      <c r="H1400" s="1451">
        <f t="shared" si="179"/>
        <v>0</v>
      </c>
      <c r="I1400" s="1449">
        <v>0</v>
      </c>
      <c r="J1400" s="1449">
        <v>0</v>
      </c>
      <c r="K1400" s="1451"/>
      <c r="L1400" s="1451"/>
      <c r="M1400" s="1451">
        <f t="shared" si="187"/>
        <v>0</v>
      </c>
      <c r="N1400" s="1451">
        <f t="shared" si="180"/>
        <v>0</v>
      </c>
    </row>
    <row r="1401" spans="1:14" ht="15.5" outlineLevel="1" x14ac:dyDescent="0.25">
      <c r="A1401" s="1457">
        <f t="shared" si="186"/>
        <v>64</v>
      </c>
      <c r="B1401" s="1463" t="str">
        <f t="shared" si="186"/>
        <v>Procurement of Water Purifier</v>
      </c>
      <c r="C1401" s="1455">
        <f t="shared" si="186"/>
        <v>0</v>
      </c>
      <c r="D1401" s="1384" t="str">
        <f t="shared" si="186"/>
        <v>-</v>
      </c>
      <c r="E1401" s="1450">
        <f t="shared" si="186"/>
        <v>0</v>
      </c>
      <c r="F1401" s="1451">
        <f t="shared" si="182"/>
        <v>8.03E-4</v>
      </c>
      <c r="G1401" s="1451">
        <f t="shared" si="183"/>
        <v>8.03E-4</v>
      </c>
      <c r="H1401" s="1451">
        <f t="shared" si="179"/>
        <v>0</v>
      </c>
      <c r="I1401" s="1449">
        <v>0</v>
      </c>
      <c r="J1401" s="1449">
        <v>0</v>
      </c>
      <c r="K1401" s="1451"/>
      <c r="L1401" s="1451"/>
      <c r="M1401" s="1451">
        <f t="shared" si="187"/>
        <v>0</v>
      </c>
      <c r="N1401" s="1451">
        <f t="shared" si="180"/>
        <v>0</v>
      </c>
    </row>
    <row r="1402" spans="1:14" ht="15.5" outlineLevel="1" x14ac:dyDescent="0.25">
      <c r="A1402" s="1457">
        <f t="shared" si="186"/>
        <v>65</v>
      </c>
      <c r="B1402" s="1463" t="str">
        <f t="shared" si="186"/>
        <v>Procurement of 1.5T SPLIT AC</v>
      </c>
      <c r="C1402" s="1455">
        <f t="shared" si="186"/>
        <v>0</v>
      </c>
      <c r="D1402" s="1384" t="str">
        <f t="shared" si="186"/>
        <v>-</v>
      </c>
      <c r="E1402" s="1450">
        <f t="shared" si="186"/>
        <v>0</v>
      </c>
      <c r="F1402" s="1451">
        <f t="shared" si="182"/>
        <v>2.8199999999999999E-2</v>
      </c>
      <c r="G1402" s="1451">
        <f t="shared" si="183"/>
        <v>2.8199999999999999E-2</v>
      </c>
      <c r="H1402" s="1451">
        <f t="shared" si="179"/>
        <v>0</v>
      </c>
      <c r="I1402" s="1449">
        <v>0</v>
      </c>
      <c r="J1402" s="1449">
        <v>0</v>
      </c>
      <c r="K1402" s="1451"/>
      <c r="L1402" s="1451"/>
      <c r="M1402" s="1451">
        <f t="shared" si="187"/>
        <v>0</v>
      </c>
      <c r="N1402" s="1451">
        <f t="shared" si="180"/>
        <v>0</v>
      </c>
    </row>
    <row r="1403" spans="1:14" ht="15.5" outlineLevel="1" x14ac:dyDescent="0.25">
      <c r="A1403" s="1457">
        <f t="shared" si="186"/>
        <v>66</v>
      </c>
      <c r="B1403" s="1463" t="str">
        <f t="shared" si="186"/>
        <v>MOBILE PHONE FOR SHIFT I/C</v>
      </c>
      <c r="C1403" s="1455">
        <f t="shared" si="186"/>
        <v>0</v>
      </c>
      <c r="D1403" s="1384" t="str">
        <f t="shared" si="186"/>
        <v>-</v>
      </c>
      <c r="E1403" s="1450">
        <f t="shared" si="186"/>
        <v>0</v>
      </c>
      <c r="F1403" s="1451">
        <f t="shared" si="182"/>
        <v>1.3998999999999999E-3</v>
      </c>
      <c r="G1403" s="1451">
        <f t="shared" si="183"/>
        <v>1.3998999999999999E-3</v>
      </c>
      <c r="H1403" s="1451">
        <f t="shared" ref="H1403:H1434" si="188">F1403-G1403</f>
        <v>0</v>
      </c>
      <c r="I1403" s="1449">
        <v>0</v>
      </c>
      <c r="J1403" s="1449">
        <v>0</v>
      </c>
      <c r="K1403" s="1451"/>
      <c r="L1403" s="1451"/>
      <c r="M1403" s="1451">
        <f t="shared" si="187"/>
        <v>0</v>
      </c>
      <c r="N1403" s="1451">
        <f t="shared" ref="N1403:N1434" si="189">H1403+I1403-M1403</f>
        <v>0</v>
      </c>
    </row>
    <row r="1404" spans="1:14" ht="15.5" outlineLevel="1" x14ac:dyDescent="0.25">
      <c r="A1404" s="1457">
        <f t="shared" si="186"/>
        <v>67</v>
      </c>
      <c r="B1404" s="1463" t="str">
        <f t="shared" si="186"/>
        <v>MOBILE PHONE FOR SHIFT I/C</v>
      </c>
      <c r="C1404" s="1455">
        <f t="shared" si="186"/>
        <v>0</v>
      </c>
      <c r="D1404" s="1384" t="str">
        <f t="shared" si="186"/>
        <v>-</v>
      </c>
      <c r="E1404" s="1450">
        <f t="shared" si="186"/>
        <v>0</v>
      </c>
      <c r="F1404" s="1451">
        <f t="shared" si="182"/>
        <v>1.3499E-3</v>
      </c>
      <c r="G1404" s="1451">
        <f t="shared" si="183"/>
        <v>1.3499E-3</v>
      </c>
      <c r="H1404" s="1451">
        <f t="shared" si="188"/>
        <v>0</v>
      </c>
      <c r="I1404" s="1449">
        <v>0</v>
      </c>
      <c r="J1404" s="1449">
        <v>0</v>
      </c>
      <c r="K1404" s="1451"/>
      <c r="L1404" s="1451"/>
      <c r="M1404" s="1451">
        <f t="shared" si="187"/>
        <v>0</v>
      </c>
      <c r="N1404" s="1451">
        <f t="shared" si="189"/>
        <v>0</v>
      </c>
    </row>
    <row r="1405" spans="1:14" ht="15.5" outlineLevel="1" x14ac:dyDescent="0.25">
      <c r="A1405" s="1457">
        <f t="shared" si="186"/>
        <v>68</v>
      </c>
      <c r="B1405" s="1463" t="str">
        <f t="shared" si="186"/>
        <v>MOBILE PHONE FOR SHIFT I/C</v>
      </c>
      <c r="C1405" s="1455">
        <f t="shared" si="186"/>
        <v>0</v>
      </c>
      <c r="D1405" s="1384" t="str">
        <f t="shared" si="186"/>
        <v>-</v>
      </c>
      <c r="E1405" s="1450">
        <f t="shared" si="186"/>
        <v>0</v>
      </c>
      <c r="F1405" s="1451">
        <f t="shared" si="182"/>
        <v>1.3499E-3</v>
      </c>
      <c r="G1405" s="1451">
        <f t="shared" si="183"/>
        <v>1.3499E-3</v>
      </c>
      <c r="H1405" s="1451">
        <f t="shared" si="188"/>
        <v>0</v>
      </c>
      <c r="I1405" s="1449">
        <v>0</v>
      </c>
      <c r="J1405" s="1449">
        <v>0</v>
      </c>
      <c r="K1405" s="1451"/>
      <c r="L1405" s="1451"/>
      <c r="M1405" s="1451">
        <f t="shared" si="187"/>
        <v>0</v>
      </c>
      <c r="N1405" s="1451">
        <f t="shared" si="189"/>
        <v>0</v>
      </c>
    </row>
    <row r="1406" spans="1:14" ht="15.5" outlineLevel="1" x14ac:dyDescent="0.25">
      <c r="A1406" s="1457">
        <f t="shared" si="186"/>
        <v>69</v>
      </c>
      <c r="B1406" s="1463" t="str">
        <f t="shared" si="186"/>
        <v>Procurement of CCTV camera</v>
      </c>
      <c r="C1406" s="1455">
        <f t="shared" si="186"/>
        <v>0</v>
      </c>
      <c r="D1406" s="1384" t="str">
        <f t="shared" si="186"/>
        <v>-</v>
      </c>
      <c r="E1406" s="1450">
        <f t="shared" si="186"/>
        <v>0</v>
      </c>
      <c r="F1406" s="1451">
        <f t="shared" si="182"/>
        <v>5.1684000000000001E-3</v>
      </c>
      <c r="G1406" s="1451">
        <f t="shared" si="183"/>
        <v>5.1684000000000001E-3</v>
      </c>
      <c r="H1406" s="1451">
        <f t="shared" si="188"/>
        <v>0</v>
      </c>
      <c r="I1406" s="1449">
        <v>0</v>
      </c>
      <c r="J1406" s="1449">
        <v>0</v>
      </c>
      <c r="K1406" s="1451"/>
      <c r="L1406" s="1451"/>
      <c r="M1406" s="1451">
        <f t="shared" si="187"/>
        <v>0</v>
      </c>
      <c r="N1406" s="1451">
        <f t="shared" si="189"/>
        <v>0</v>
      </c>
    </row>
    <row r="1407" spans="1:14" ht="15.5" outlineLevel="1" x14ac:dyDescent="0.25">
      <c r="A1407" s="1457">
        <f t="shared" si="186"/>
        <v>70</v>
      </c>
      <c r="B1407" s="1463" t="str">
        <f t="shared" si="186"/>
        <v>Procurement of Desktop PC’s at GTPS URAN.</v>
      </c>
      <c r="C1407" s="1455">
        <f t="shared" si="186"/>
        <v>0</v>
      </c>
      <c r="D1407" s="1384" t="str">
        <f t="shared" si="186"/>
        <v>-</v>
      </c>
      <c r="E1407" s="1450">
        <f t="shared" si="186"/>
        <v>0</v>
      </c>
      <c r="F1407" s="1451">
        <f t="shared" si="182"/>
        <v>8.4568504000000003E-2</v>
      </c>
      <c r="G1407" s="1451">
        <f t="shared" si="183"/>
        <v>8.4568504000000003E-2</v>
      </c>
      <c r="H1407" s="1451">
        <f t="shared" si="188"/>
        <v>0</v>
      </c>
      <c r="I1407" s="1449">
        <v>0</v>
      </c>
      <c r="J1407" s="1449">
        <v>0</v>
      </c>
      <c r="K1407" s="1451"/>
      <c r="L1407" s="1451"/>
      <c r="M1407" s="1451">
        <f t="shared" si="187"/>
        <v>0</v>
      </c>
      <c r="N1407" s="1451">
        <f t="shared" si="189"/>
        <v>0</v>
      </c>
    </row>
    <row r="1408" spans="1:14" ht="15.5" outlineLevel="1" x14ac:dyDescent="0.25">
      <c r="A1408" s="1457">
        <f t="shared" si="186"/>
        <v>71</v>
      </c>
      <c r="B1408" s="1463" t="str">
        <f t="shared" si="186"/>
        <v>Procurement of 4 channel DVR &amp; 4 cctv camera</v>
      </c>
      <c r="C1408" s="1455">
        <f t="shared" si="186"/>
        <v>0</v>
      </c>
      <c r="D1408" s="1384" t="str">
        <f t="shared" si="186"/>
        <v>-</v>
      </c>
      <c r="E1408" s="1450">
        <f t="shared" si="186"/>
        <v>0</v>
      </c>
      <c r="F1408" s="1451">
        <f t="shared" si="182"/>
        <v>1.47E-3</v>
      </c>
      <c r="G1408" s="1451">
        <f t="shared" si="183"/>
        <v>1.47E-3</v>
      </c>
      <c r="H1408" s="1451">
        <f t="shared" si="188"/>
        <v>0</v>
      </c>
      <c r="I1408" s="1449">
        <v>0</v>
      </c>
      <c r="J1408" s="1449">
        <v>0</v>
      </c>
      <c r="K1408" s="1451"/>
      <c r="L1408" s="1451"/>
      <c r="M1408" s="1451">
        <f t="shared" si="187"/>
        <v>0</v>
      </c>
      <c r="N1408" s="1451">
        <f t="shared" si="189"/>
        <v>0</v>
      </c>
    </row>
    <row r="1409" spans="1:14" ht="15.5" outlineLevel="1" x14ac:dyDescent="0.25">
      <c r="A1409" s="1457">
        <f t="shared" si="186"/>
        <v>72</v>
      </c>
      <c r="B1409" s="1463" t="str">
        <f t="shared" si="186"/>
        <v xml:space="preserve">Procurement of 8 channel mini DVR </v>
      </c>
      <c r="C1409" s="1455">
        <f t="shared" si="186"/>
        <v>0</v>
      </c>
      <c r="D1409" s="1384" t="str">
        <f t="shared" si="186"/>
        <v>-</v>
      </c>
      <c r="E1409" s="1450">
        <f t="shared" si="186"/>
        <v>0</v>
      </c>
      <c r="F1409" s="1451">
        <f t="shared" si="182"/>
        <v>1.2492E-3</v>
      </c>
      <c r="G1409" s="1451">
        <f t="shared" si="183"/>
        <v>1.2492E-3</v>
      </c>
      <c r="H1409" s="1451">
        <f t="shared" si="188"/>
        <v>0</v>
      </c>
      <c r="I1409" s="1449">
        <v>0</v>
      </c>
      <c r="J1409" s="1449">
        <v>0</v>
      </c>
      <c r="K1409" s="1451"/>
      <c r="L1409" s="1451"/>
      <c r="M1409" s="1451">
        <f t="shared" si="187"/>
        <v>0</v>
      </c>
      <c r="N1409" s="1451">
        <f t="shared" si="189"/>
        <v>0</v>
      </c>
    </row>
    <row r="1410" spans="1:14" ht="15.5" outlineLevel="1" x14ac:dyDescent="0.25">
      <c r="A1410" s="1457">
        <f t="shared" ref="A1410:E1425" si="190">A1124</f>
        <v>73</v>
      </c>
      <c r="B1410" s="1463" t="str">
        <f t="shared" si="190"/>
        <v>Procurement of MOBILE PHONE</v>
      </c>
      <c r="C1410" s="1455">
        <f t="shared" si="190"/>
        <v>0</v>
      </c>
      <c r="D1410" s="1384" t="str">
        <f t="shared" si="190"/>
        <v>-</v>
      </c>
      <c r="E1410" s="1450">
        <f t="shared" si="190"/>
        <v>0</v>
      </c>
      <c r="F1410" s="1451">
        <f t="shared" ref="F1410:F1434" si="191">F1124+I1124</f>
        <v>1.5E-3</v>
      </c>
      <c r="G1410" s="1451">
        <f t="shared" ref="G1410:G1434" si="192">G1124+M1124</f>
        <v>1.5E-3</v>
      </c>
      <c r="H1410" s="1451">
        <f t="shared" si="188"/>
        <v>0</v>
      </c>
      <c r="I1410" s="1449">
        <v>0</v>
      </c>
      <c r="J1410" s="1449">
        <v>0</v>
      </c>
      <c r="K1410" s="1451"/>
      <c r="L1410" s="1451"/>
      <c r="M1410" s="1451">
        <f t="shared" si="187"/>
        <v>0</v>
      </c>
      <c r="N1410" s="1451">
        <f t="shared" si="189"/>
        <v>0</v>
      </c>
    </row>
    <row r="1411" spans="1:14" ht="29" outlineLevel="1" x14ac:dyDescent="0.25">
      <c r="A1411" s="1457">
        <f t="shared" si="190"/>
        <v>74</v>
      </c>
      <c r="B1411" s="1463" t="str">
        <f t="shared" si="190"/>
        <v xml:space="preserve">Procurement of Monitors at GTPS URAN.
</v>
      </c>
      <c r="C1411" s="1455">
        <f t="shared" si="190"/>
        <v>0</v>
      </c>
      <c r="D1411" s="1384" t="str">
        <f t="shared" si="190"/>
        <v>-</v>
      </c>
      <c r="E1411" s="1450">
        <f t="shared" si="190"/>
        <v>0</v>
      </c>
      <c r="F1411" s="1451">
        <f t="shared" si="191"/>
        <v>1.01E-3</v>
      </c>
      <c r="G1411" s="1451">
        <f t="shared" si="192"/>
        <v>1.01E-3</v>
      </c>
      <c r="H1411" s="1451">
        <f t="shared" si="188"/>
        <v>0</v>
      </c>
      <c r="I1411" s="1449">
        <v>0</v>
      </c>
      <c r="J1411" s="1449">
        <v>0</v>
      </c>
      <c r="K1411" s="1451"/>
      <c r="L1411" s="1451"/>
      <c r="M1411" s="1451">
        <f t="shared" si="187"/>
        <v>0</v>
      </c>
      <c r="N1411" s="1451">
        <f t="shared" si="189"/>
        <v>0</v>
      </c>
    </row>
    <row r="1412" spans="1:14" ht="15.5" outlineLevel="1" x14ac:dyDescent="0.25">
      <c r="A1412" s="1457">
        <f t="shared" si="190"/>
        <v>75</v>
      </c>
      <c r="B1412" s="1463" t="str">
        <f t="shared" si="190"/>
        <v>Supply of Thinclients on Buyback for Uran GTPS</v>
      </c>
      <c r="C1412" s="1455">
        <f t="shared" si="190"/>
        <v>0</v>
      </c>
      <c r="D1412" s="1384" t="str">
        <f t="shared" si="190"/>
        <v>-</v>
      </c>
      <c r="E1412" s="1450">
        <f t="shared" si="190"/>
        <v>0</v>
      </c>
      <c r="F1412" s="1451">
        <f t="shared" si="191"/>
        <v>0.12117600000000001</v>
      </c>
      <c r="G1412" s="1451">
        <f t="shared" si="192"/>
        <v>0.12117600000000001</v>
      </c>
      <c r="H1412" s="1451">
        <f t="shared" si="188"/>
        <v>0</v>
      </c>
      <c r="I1412" s="1449">
        <v>0</v>
      </c>
      <c r="J1412" s="1449">
        <v>0</v>
      </c>
      <c r="K1412" s="1451"/>
      <c r="L1412" s="1451"/>
      <c r="M1412" s="1451">
        <f t="shared" si="187"/>
        <v>0</v>
      </c>
      <c r="N1412" s="1451">
        <f t="shared" si="189"/>
        <v>0</v>
      </c>
    </row>
    <row r="1413" spans="1:14" ht="15.5" outlineLevel="1" x14ac:dyDescent="0.25">
      <c r="A1413" s="1457">
        <f t="shared" si="190"/>
        <v>76</v>
      </c>
      <c r="B1413" s="1463" t="str">
        <f t="shared" si="190"/>
        <v>FY23-24</v>
      </c>
      <c r="C1413" s="1455">
        <f t="shared" si="190"/>
        <v>0</v>
      </c>
      <c r="D1413" s="1384" t="str">
        <f t="shared" si="190"/>
        <v>-</v>
      </c>
      <c r="E1413" s="1450">
        <f t="shared" si="190"/>
        <v>0</v>
      </c>
      <c r="F1413" s="1451">
        <f t="shared" si="191"/>
        <v>0</v>
      </c>
      <c r="G1413" s="1451">
        <f t="shared" si="192"/>
        <v>0</v>
      </c>
      <c r="H1413" s="1451">
        <f t="shared" si="188"/>
        <v>0</v>
      </c>
      <c r="I1413" s="1449">
        <v>0</v>
      </c>
      <c r="J1413" s="1449">
        <v>0</v>
      </c>
      <c r="K1413" s="1451"/>
      <c r="L1413" s="1451"/>
      <c r="M1413" s="1451">
        <f t="shared" si="187"/>
        <v>0</v>
      </c>
      <c r="N1413" s="1451">
        <f t="shared" si="189"/>
        <v>0</v>
      </c>
    </row>
    <row r="1414" spans="1:14" ht="29" outlineLevel="1" x14ac:dyDescent="0.25">
      <c r="A1414" s="1457">
        <f t="shared" si="190"/>
        <v>77</v>
      </c>
      <c r="B1414" s="1463" t="str">
        <f t="shared" si="190"/>
        <v>PORT FIRE EXT ABC COMP EN3  AFFF - COMPOSITE CAPACITY 9 LTR 9KG</v>
      </c>
      <c r="C1414" s="1455">
        <f t="shared" si="190"/>
        <v>0</v>
      </c>
      <c r="D1414" s="1384" t="str">
        <f t="shared" si="190"/>
        <v>-</v>
      </c>
      <c r="E1414" s="1450">
        <f t="shared" si="190"/>
        <v>0</v>
      </c>
      <c r="F1414" s="1451">
        <f t="shared" si="191"/>
        <v>3.3915000000000002</v>
      </c>
      <c r="G1414" s="1451">
        <f t="shared" si="192"/>
        <v>3.3915000000000002</v>
      </c>
      <c r="H1414" s="1451">
        <f t="shared" si="188"/>
        <v>0</v>
      </c>
      <c r="I1414" s="1449">
        <v>0</v>
      </c>
      <c r="J1414" s="1449">
        <v>0</v>
      </c>
      <c r="K1414" s="1451"/>
      <c r="L1414" s="1451"/>
      <c r="M1414" s="1451">
        <f t="shared" si="187"/>
        <v>0</v>
      </c>
      <c r="N1414" s="1451">
        <f t="shared" si="189"/>
        <v>0</v>
      </c>
    </row>
    <row r="1415" spans="1:14" ht="29" outlineLevel="1" x14ac:dyDescent="0.25">
      <c r="A1415" s="1457">
        <f t="shared" si="190"/>
        <v>78</v>
      </c>
      <c r="B1415" s="1463" t="str">
        <f t="shared" si="190"/>
        <v>Procurement of  Thermal  Imaging Camera for Condition Monitoring of machine at GTPS,Uran.</v>
      </c>
      <c r="C1415" s="1455">
        <f t="shared" si="190"/>
        <v>0</v>
      </c>
      <c r="D1415" s="1384" t="str">
        <f t="shared" si="190"/>
        <v>-</v>
      </c>
      <c r="E1415" s="1450">
        <f t="shared" si="190"/>
        <v>0</v>
      </c>
      <c r="F1415" s="1451">
        <f t="shared" si="191"/>
        <v>3.5046000000000001E-2</v>
      </c>
      <c r="G1415" s="1451">
        <f t="shared" si="192"/>
        <v>3.5046000000000001E-2</v>
      </c>
      <c r="H1415" s="1451">
        <f t="shared" si="188"/>
        <v>0</v>
      </c>
      <c r="I1415" s="1449">
        <v>0</v>
      </c>
      <c r="J1415" s="1449">
        <v>0</v>
      </c>
      <c r="K1415" s="1451"/>
      <c r="L1415" s="1451"/>
      <c r="M1415" s="1451">
        <f t="shared" si="187"/>
        <v>0</v>
      </c>
      <c r="N1415" s="1451">
        <f t="shared" si="189"/>
        <v>0</v>
      </c>
    </row>
    <row r="1416" spans="1:14" ht="15.5" outlineLevel="1" x14ac:dyDescent="0.25">
      <c r="A1416" s="1457">
        <f t="shared" si="190"/>
        <v>79</v>
      </c>
      <c r="B1416" s="1463" t="str">
        <f t="shared" si="190"/>
        <v xml:space="preserve">DIGITAL ULTRASONIC FLOW METER </v>
      </c>
      <c r="C1416" s="1455">
        <f t="shared" si="190"/>
        <v>0</v>
      </c>
      <c r="D1416" s="1384" t="str">
        <f t="shared" si="190"/>
        <v>-</v>
      </c>
      <c r="E1416" s="1450">
        <f t="shared" si="190"/>
        <v>0</v>
      </c>
      <c r="F1416" s="1451">
        <f t="shared" si="191"/>
        <v>1.6767799999999999E-2</v>
      </c>
      <c r="G1416" s="1451">
        <f t="shared" si="192"/>
        <v>1.6767799999999999E-2</v>
      </c>
      <c r="H1416" s="1451">
        <f t="shared" si="188"/>
        <v>0</v>
      </c>
      <c r="I1416" s="1449">
        <v>0</v>
      </c>
      <c r="J1416" s="1449">
        <v>0</v>
      </c>
      <c r="K1416" s="1451"/>
      <c r="L1416" s="1451"/>
      <c r="M1416" s="1451">
        <f t="shared" si="187"/>
        <v>0</v>
      </c>
      <c r="N1416" s="1451">
        <f t="shared" si="189"/>
        <v>0</v>
      </c>
    </row>
    <row r="1417" spans="1:14" ht="15.5" outlineLevel="1" x14ac:dyDescent="0.25">
      <c r="A1417" s="1457">
        <f t="shared" si="190"/>
        <v>80</v>
      </c>
      <c r="B1417" s="1463" t="str">
        <f t="shared" si="190"/>
        <v>MEASURING &amp;DISPLAYING HANDHELD INST</v>
      </c>
      <c r="C1417" s="1455">
        <f t="shared" si="190"/>
        <v>0</v>
      </c>
      <c r="D1417" s="1384" t="str">
        <f t="shared" si="190"/>
        <v>-</v>
      </c>
      <c r="E1417" s="1450">
        <f t="shared" si="190"/>
        <v>0</v>
      </c>
      <c r="F1417" s="1451">
        <f t="shared" si="191"/>
        <v>8.5313999999999997E-3</v>
      </c>
      <c r="G1417" s="1451">
        <f t="shared" si="192"/>
        <v>8.5313999999999997E-3</v>
      </c>
      <c r="H1417" s="1451">
        <f t="shared" si="188"/>
        <v>0</v>
      </c>
      <c r="I1417" s="1449">
        <v>0</v>
      </c>
      <c r="J1417" s="1449">
        <v>0</v>
      </c>
      <c r="K1417" s="1451"/>
      <c r="L1417" s="1451"/>
      <c r="M1417" s="1451">
        <f t="shared" si="187"/>
        <v>0</v>
      </c>
      <c r="N1417" s="1451">
        <f t="shared" si="189"/>
        <v>0</v>
      </c>
    </row>
    <row r="1418" spans="1:14" ht="29" outlineLevel="1" x14ac:dyDescent="0.25">
      <c r="A1418" s="1457">
        <f t="shared" si="190"/>
        <v>81</v>
      </c>
      <c r="B1418" s="1463" t="str">
        <f t="shared" si="190"/>
        <v>Approval for procuring Thickness measurment gauge,Portable flow meter and Vibration meter for GTPS, Uran</v>
      </c>
      <c r="C1418" s="1455">
        <f t="shared" si="190"/>
        <v>0</v>
      </c>
      <c r="D1418" s="1384" t="str">
        <f t="shared" si="190"/>
        <v>-</v>
      </c>
      <c r="E1418" s="1450">
        <f t="shared" si="190"/>
        <v>0</v>
      </c>
      <c r="F1418" s="1451">
        <f t="shared" si="191"/>
        <v>9.2399999999999999E-3</v>
      </c>
      <c r="G1418" s="1451">
        <f t="shared" si="192"/>
        <v>9.2399999999999999E-3</v>
      </c>
      <c r="H1418" s="1451">
        <f t="shared" si="188"/>
        <v>0</v>
      </c>
      <c r="I1418" s="1449">
        <v>0</v>
      </c>
      <c r="J1418" s="1449">
        <v>0</v>
      </c>
      <c r="K1418" s="1451"/>
      <c r="L1418" s="1451"/>
      <c r="M1418" s="1451">
        <f t="shared" si="187"/>
        <v>0</v>
      </c>
      <c r="N1418" s="1451">
        <f t="shared" si="189"/>
        <v>0</v>
      </c>
    </row>
    <row r="1419" spans="1:14" ht="43.5" outlineLevel="1" x14ac:dyDescent="0.25">
      <c r="A1419" s="1457">
        <f t="shared" si="190"/>
        <v>82</v>
      </c>
      <c r="B1419" s="1463" t="str">
        <f t="shared" si="190"/>
        <v>Supply, installation and commissioning of 1.5 ton Window Air Conditioner and 1.5 Ton Split Air conditioners with inverter technology at GTPS Uran.</v>
      </c>
      <c r="C1419" s="1455">
        <f t="shared" si="190"/>
        <v>0</v>
      </c>
      <c r="D1419" s="1384" t="str">
        <f t="shared" si="190"/>
        <v>-</v>
      </c>
      <c r="E1419" s="1450">
        <f t="shared" si="190"/>
        <v>0</v>
      </c>
      <c r="F1419" s="1451">
        <f t="shared" si="191"/>
        <v>1.3585501000000002E-2</v>
      </c>
      <c r="G1419" s="1451">
        <f t="shared" si="192"/>
        <v>1.3585501000000002E-2</v>
      </c>
      <c r="H1419" s="1451">
        <f t="shared" si="188"/>
        <v>0</v>
      </c>
      <c r="I1419" s="1449">
        <v>0</v>
      </c>
      <c r="J1419" s="1449">
        <v>0</v>
      </c>
      <c r="K1419" s="1451"/>
      <c r="L1419" s="1451"/>
      <c r="M1419" s="1451">
        <f t="shared" si="187"/>
        <v>0</v>
      </c>
      <c r="N1419" s="1451">
        <f t="shared" si="189"/>
        <v>0</v>
      </c>
    </row>
    <row r="1420" spans="1:14" ht="15.5" outlineLevel="1" x14ac:dyDescent="0.25">
      <c r="A1420" s="1457">
        <f t="shared" si="190"/>
        <v>83</v>
      </c>
      <c r="B1420" s="1463" t="str">
        <f t="shared" si="190"/>
        <v>Procurement of monitors at GTPS Uran</v>
      </c>
      <c r="C1420" s="1455">
        <f t="shared" si="190"/>
        <v>0</v>
      </c>
      <c r="D1420" s="1384" t="str">
        <f t="shared" si="190"/>
        <v>-</v>
      </c>
      <c r="E1420" s="1450">
        <f t="shared" si="190"/>
        <v>0</v>
      </c>
      <c r="F1420" s="1451">
        <f t="shared" si="191"/>
        <v>1.44E-2</v>
      </c>
      <c r="G1420" s="1451">
        <f t="shared" si="192"/>
        <v>1.44E-2</v>
      </c>
      <c r="H1420" s="1451">
        <f t="shared" si="188"/>
        <v>0</v>
      </c>
      <c r="I1420" s="1449">
        <v>0</v>
      </c>
      <c r="J1420" s="1449">
        <v>0</v>
      </c>
      <c r="K1420" s="1451"/>
      <c r="L1420" s="1451"/>
      <c r="M1420" s="1451">
        <f t="shared" si="187"/>
        <v>0</v>
      </c>
      <c r="N1420" s="1451">
        <f t="shared" si="189"/>
        <v>0</v>
      </c>
    </row>
    <row r="1421" spans="1:14" ht="15.5" outlineLevel="1" x14ac:dyDescent="0.25">
      <c r="A1421" s="1457">
        <f t="shared" si="190"/>
        <v>84</v>
      </c>
      <c r="B1421" s="1463" t="str">
        <f t="shared" si="190"/>
        <v>Procurement of Desktop PC’s and Laptop at GTPS Uran</v>
      </c>
      <c r="C1421" s="1455">
        <f t="shared" si="190"/>
        <v>0</v>
      </c>
      <c r="D1421" s="1384" t="str">
        <f t="shared" si="190"/>
        <v>-</v>
      </c>
      <c r="E1421" s="1450">
        <f t="shared" si="190"/>
        <v>0</v>
      </c>
      <c r="F1421" s="1451">
        <f t="shared" si="191"/>
        <v>5.4989990000000001E-3</v>
      </c>
      <c r="G1421" s="1451">
        <f t="shared" si="192"/>
        <v>5.4989990000000001E-3</v>
      </c>
      <c r="H1421" s="1451">
        <f t="shared" si="188"/>
        <v>0</v>
      </c>
      <c r="I1421" s="1449">
        <v>0</v>
      </c>
      <c r="J1421" s="1449">
        <v>0</v>
      </c>
      <c r="K1421" s="1451"/>
      <c r="L1421" s="1451"/>
      <c r="M1421" s="1451">
        <f t="shared" si="187"/>
        <v>0</v>
      </c>
      <c r="N1421" s="1451">
        <f t="shared" si="189"/>
        <v>0</v>
      </c>
    </row>
    <row r="1422" spans="1:14" ht="29" outlineLevel="1" x14ac:dyDescent="0.25">
      <c r="A1422" s="1457">
        <f t="shared" si="190"/>
        <v>85</v>
      </c>
      <c r="B1422" s="1463" t="str">
        <f t="shared" si="190"/>
        <v>SUPPLY &amp; INSTALLATION OF VC SETUP AND INTERACTIVE DISPLAY FOR GTPS URAN</v>
      </c>
      <c r="C1422" s="1455">
        <f t="shared" si="190"/>
        <v>0</v>
      </c>
      <c r="D1422" s="1384" t="str">
        <f t="shared" si="190"/>
        <v>-</v>
      </c>
      <c r="E1422" s="1450">
        <f t="shared" si="190"/>
        <v>0</v>
      </c>
      <c r="F1422" s="1451">
        <f t="shared" si="191"/>
        <v>3.0762600000000001E-2</v>
      </c>
      <c r="G1422" s="1451">
        <f t="shared" si="192"/>
        <v>3.0762600000000001E-2</v>
      </c>
      <c r="H1422" s="1451">
        <f t="shared" si="188"/>
        <v>0</v>
      </c>
      <c r="I1422" s="1449">
        <v>0</v>
      </c>
      <c r="J1422" s="1449">
        <v>0</v>
      </c>
      <c r="K1422" s="1451"/>
      <c r="L1422" s="1451"/>
      <c r="M1422" s="1451">
        <f t="shared" si="187"/>
        <v>0</v>
      </c>
      <c r="N1422" s="1451">
        <f t="shared" si="189"/>
        <v>0</v>
      </c>
    </row>
    <row r="1423" spans="1:14" ht="29" outlineLevel="1" x14ac:dyDescent="0.25">
      <c r="A1423" s="1457">
        <f t="shared" si="190"/>
        <v>86</v>
      </c>
      <c r="B1423" s="1463" t="str">
        <f t="shared" si="190"/>
        <v>Supply, installation and commissioning of water purifiers and water purifier cum cooler at GTPS Uran.</v>
      </c>
      <c r="C1423" s="1455">
        <f t="shared" si="190"/>
        <v>0</v>
      </c>
      <c r="D1423" s="1384" t="str">
        <f t="shared" si="190"/>
        <v>-</v>
      </c>
      <c r="E1423" s="1450">
        <f t="shared" si="190"/>
        <v>0</v>
      </c>
      <c r="F1423" s="1451">
        <f t="shared" si="191"/>
        <v>2.850001E-3</v>
      </c>
      <c r="G1423" s="1451">
        <f t="shared" si="192"/>
        <v>2.850001E-3</v>
      </c>
      <c r="H1423" s="1451">
        <f t="shared" si="188"/>
        <v>0</v>
      </c>
      <c r="I1423" s="1449">
        <v>0</v>
      </c>
      <c r="J1423" s="1449">
        <v>0</v>
      </c>
      <c r="K1423" s="1451"/>
      <c r="L1423" s="1451"/>
      <c r="M1423" s="1451">
        <f t="shared" si="187"/>
        <v>0</v>
      </c>
      <c r="N1423" s="1451">
        <f t="shared" si="189"/>
        <v>0</v>
      </c>
    </row>
    <row r="1424" spans="1:14" ht="29" outlineLevel="1" x14ac:dyDescent="0.25">
      <c r="A1424" s="1457">
        <f t="shared" si="190"/>
        <v>87</v>
      </c>
      <c r="B1424" s="1463" t="str">
        <f t="shared" si="190"/>
        <v>Urgent procurement and installation of UV Water Purifier cum cooler at GTPS, Uran on confirmatory  basis.</v>
      </c>
      <c r="C1424" s="1455">
        <f t="shared" si="190"/>
        <v>0</v>
      </c>
      <c r="D1424" s="1384" t="str">
        <f t="shared" si="190"/>
        <v>-</v>
      </c>
      <c r="E1424" s="1450">
        <f t="shared" si="190"/>
        <v>0</v>
      </c>
      <c r="F1424" s="1451">
        <f t="shared" si="191"/>
        <v>8.378E-3</v>
      </c>
      <c r="G1424" s="1451">
        <f t="shared" si="192"/>
        <v>8.378E-3</v>
      </c>
      <c r="H1424" s="1451">
        <f t="shared" si="188"/>
        <v>0</v>
      </c>
      <c r="I1424" s="1449">
        <v>0</v>
      </c>
      <c r="J1424" s="1449">
        <v>0</v>
      </c>
      <c r="K1424" s="1451"/>
      <c r="L1424" s="1451"/>
      <c r="M1424" s="1451">
        <f t="shared" si="187"/>
        <v>0</v>
      </c>
      <c r="N1424" s="1451">
        <f t="shared" si="189"/>
        <v>0</v>
      </c>
    </row>
    <row r="1425" spans="1:16" ht="29" outlineLevel="1" x14ac:dyDescent="0.25">
      <c r="A1425" s="1457">
        <f t="shared" si="190"/>
        <v>88</v>
      </c>
      <c r="B1425" s="1463" t="str">
        <f t="shared" si="190"/>
        <v>Supply, installation and commissioning of RO+UV+UF Storage Type Water Purifiers at GTPS,Uran.</v>
      </c>
      <c r="C1425" s="1455">
        <f t="shared" si="190"/>
        <v>0</v>
      </c>
      <c r="D1425" s="1384" t="str">
        <f t="shared" si="190"/>
        <v>-</v>
      </c>
      <c r="E1425" s="1450">
        <f t="shared" si="190"/>
        <v>0</v>
      </c>
      <c r="F1425" s="1451">
        <f t="shared" si="191"/>
        <v>1.2951199E-2</v>
      </c>
      <c r="G1425" s="1451">
        <f t="shared" si="192"/>
        <v>1.2951199E-2</v>
      </c>
      <c r="H1425" s="1451">
        <f t="shared" si="188"/>
        <v>0</v>
      </c>
      <c r="I1425" s="1449">
        <v>0</v>
      </c>
      <c r="J1425" s="1449">
        <v>0</v>
      </c>
      <c r="K1425" s="1451"/>
      <c r="L1425" s="1451"/>
      <c r="M1425" s="1451">
        <f t="shared" si="187"/>
        <v>0</v>
      </c>
      <c r="N1425" s="1451">
        <f t="shared" si="189"/>
        <v>0</v>
      </c>
    </row>
    <row r="1426" spans="1:16" ht="29" outlineLevel="1" x14ac:dyDescent="0.25">
      <c r="A1426" s="1457">
        <f t="shared" ref="A1426:E1434" si="193">A1140</f>
        <v>89</v>
      </c>
      <c r="B1426" s="1463" t="str">
        <f t="shared" si="193"/>
        <v>Procurement of Hot air oven for general laboratory at Water Treatment Plant, GTPS,Uran</v>
      </c>
      <c r="C1426" s="1455">
        <f t="shared" si="193"/>
        <v>0</v>
      </c>
      <c r="D1426" s="1384" t="str">
        <f t="shared" si="193"/>
        <v>-</v>
      </c>
      <c r="E1426" s="1450">
        <f t="shared" si="193"/>
        <v>0</v>
      </c>
      <c r="F1426" s="1451">
        <f t="shared" si="191"/>
        <v>1.475E-3</v>
      </c>
      <c r="G1426" s="1451">
        <f t="shared" si="192"/>
        <v>1.475E-3</v>
      </c>
      <c r="H1426" s="1451">
        <f t="shared" si="188"/>
        <v>0</v>
      </c>
      <c r="I1426" s="1449">
        <v>0</v>
      </c>
      <c r="J1426" s="1449">
        <v>0</v>
      </c>
      <c r="K1426" s="1451"/>
      <c r="L1426" s="1451"/>
      <c r="M1426" s="1451">
        <f t="shared" si="187"/>
        <v>0</v>
      </c>
      <c r="N1426" s="1451">
        <f t="shared" si="189"/>
        <v>0</v>
      </c>
    </row>
    <row r="1427" spans="1:16" ht="29" outlineLevel="1" x14ac:dyDescent="0.25">
      <c r="A1427" s="1457">
        <f t="shared" si="193"/>
        <v>90</v>
      </c>
      <c r="B1427" s="1463" t="str">
        <f t="shared" si="193"/>
        <v>Supply of Plastic Chair and Dinning table at Guest House &amp; new dormitory of GTPS Uran.</v>
      </c>
      <c r="C1427" s="1455">
        <f t="shared" si="193"/>
        <v>0</v>
      </c>
      <c r="D1427" s="1384" t="str">
        <f t="shared" si="193"/>
        <v>-</v>
      </c>
      <c r="E1427" s="1450">
        <f t="shared" si="193"/>
        <v>0</v>
      </c>
      <c r="F1427" s="1451">
        <f t="shared" si="191"/>
        <v>6.1545000000000002E-3</v>
      </c>
      <c r="G1427" s="1451">
        <f t="shared" si="192"/>
        <v>6.1545000000000002E-3</v>
      </c>
      <c r="H1427" s="1451">
        <f t="shared" si="188"/>
        <v>0</v>
      </c>
      <c r="I1427" s="1449">
        <v>0</v>
      </c>
      <c r="J1427" s="1449">
        <v>0</v>
      </c>
      <c r="K1427" s="1451"/>
      <c r="L1427" s="1451"/>
      <c r="M1427" s="1451">
        <f t="shared" si="187"/>
        <v>0</v>
      </c>
      <c r="N1427" s="1451">
        <f t="shared" si="189"/>
        <v>0</v>
      </c>
    </row>
    <row r="1428" spans="1:16" ht="15.5" outlineLevel="1" x14ac:dyDescent="0.25">
      <c r="A1428" s="1457">
        <f t="shared" si="193"/>
        <v>91</v>
      </c>
      <c r="B1428" s="1463" t="str">
        <f t="shared" si="193"/>
        <v>Procurement of Desktop PC’s and Laptop at GTPS Uran</v>
      </c>
      <c r="C1428" s="1455">
        <f t="shared" si="193"/>
        <v>0</v>
      </c>
      <c r="D1428" s="1384" t="str">
        <f t="shared" si="193"/>
        <v>-</v>
      </c>
      <c r="E1428" s="1450">
        <f t="shared" si="193"/>
        <v>0</v>
      </c>
      <c r="F1428" s="1451">
        <f t="shared" si="191"/>
        <v>8.7999990000000011E-3</v>
      </c>
      <c r="G1428" s="1451">
        <f t="shared" si="192"/>
        <v>8.7999990000000011E-3</v>
      </c>
      <c r="H1428" s="1451">
        <f t="shared" si="188"/>
        <v>0</v>
      </c>
      <c r="I1428" s="1449">
        <v>0</v>
      </c>
      <c r="J1428" s="1449">
        <v>0</v>
      </c>
      <c r="K1428" s="1451"/>
      <c r="L1428" s="1451"/>
      <c r="M1428" s="1451">
        <f t="shared" si="187"/>
        <v>0</v>
      </c>
      <c r="N1428" s="1451">
        <f t="shared" si="189"/>
        <v>0</v>
      </c>
    </row>
    <row r="1429" spans="1:16" ht="15.5" outlineLevel="1" x14ac:dyDescent="0.25">
      <c r="A1429" s="1457">
        <f t="shared" si="193"/>
        <v>92</v>
      </c>
      <c r="B1429" s="1463" t="str">
        <f t="shared" si="193"/>
        <v>COLOR LASER JET PRINTERADMIN BUILDING</v>
      </c>
      <c r="C1429" s="1455">
        <f t="shared" si="193"/>
        <v>0</v>
      </c>
      <c r="D1429" s="1384" t="str">
        <f t="shared" si="193"/>
        <v>-</v>
      </c>
      <c r="E1429" s="1450">
        <f t="shared" si="193"/>
        <v>0</v>
      </c>
      <c r="F1429" s="1451">
        <f t="shared" si="191"/>
        <v>6.3790000000000001E-3</v>
      </c>
      <c r="G1429" s="1451">
        <f t="shared" si="192"/>
        <v>6.3790000000000001E-3</v>
      </c>
      <c r="H1429" s="1451">
        <f t="shared" si="188"/>
        <v>0</v>
      </c>
      <c r="I1429" s="1449">
        <v>0</v>
      </c>
      <c r="J1429" s="1449">
        <v>0</v>
      </c>
      <c r="K1429" s="1451"/>
      <c r="L1429" s="1451"/>
      <c r="M1429" s="1451">
        <f t="shared" si="187"/>
        <v>0</v>
      </c>
      <c r="N1429" s="1451">
        <f t="shared" si="189"/>
        <v>0</v>
      </c>
    </row>
    <row r="1430" spans="1:16" ht="15.5" outlineLevel="1" x14ac:dyDescent="0.25">
      <c r="A1430" s="1457">
        <f t="shared" si="193"/>
        <v>93</v>
      </c>
      <c r="B1430" s="1463" t="str">
        <f t="shared" si="193"/>
        <v>DEEP FREEZER CAP 205 LITERSGuest House</v>
      </c>
      <c r="C1430" s="1455">
        <f t="shared" si="193"/>
        <v>0</v>
      </c>
      <c r="D1430" s="1384" t="str">
        <f t="shared" si="193"/>
        <v>-</v>
      </c>
      <c r="E1430" s="1450">
        <f t="shared" si="193"/>
        <v>0</v>
      </c>
      <c r="F1430" s="1451">
        <f t="shared" si="191"/>
        <v>4.248E-3</v>
      </c>
      <c r="G1430" s="1451">
        <f t="shared" si="192"/>
        <v>4.248E-3</v>
      </c>
      <c r="H1430" s="1451">
        <f t="shared" si="188"/>
        <v>0</v>
      </c>
      <c r="I1430" s="1449">
        <v>0</v>
      </c>
      <c r="J1430" s="1449">
        <v>0</v>
      </c>
      <c r="K1430" s="1451"/>
      <c r="L1430" s="1451"/>
      <c r="M1430" s="1451">
        <f t="shared" si="187"/>
        <v>0</v>
      </c>
      <c r="N1430" s="1451">
        <f t="shared" si="189"/>
        <v>0</v>
      </c>
    </row>
    <row r="1431" spans="1:16" ht="15.5" outlineLevel="1" x14ac:dyDescent="0.25">
      <c r="A1431" s="1457">
        <f t="shared" si="193"/>
        <v>94</v>
      </c>
      <c r="B1431" s="1463" t="str">
        <f t="shared" si="193"/>
        <v>CCTV, DVR , CCTV CableGuest HO&amp;Club HO</v>
      </c>
      <c r="C1431" s="1455">
        <f t="shared" si="193"/>
        <v>0</v>
      </c>
      <c r="D1431" s="1384" t="str">
        <f t="shared" si="193"/>
        <v>-</v>
      </c>
      <c r="E1431" s="1450">
        <f t="shared" si="193"/>
        <v>0</v>
      </c>
      <c r="F1431" s="1451">
        <f t="shared" si="191"/>
        <v>1.1741E-2</v>
      </c>
      <c r="G1431" s="1451">
        <f t="shared" si="192"/>
        <v>1.1741E-2</v>
      </c>
      <c r="H1431" s="1451">
        <f t="shared" si="188"/>
        <v>0</v>
      </c>
      <c r="I1431" s="1449">
        <v>0</v>
      </c>
      <c r="J1431" s="1449">
        <v>0</v>
      </c>
      <c r="K1431" s="1451"/>
      <c r="L1431" s="1451"/>
      <c r="M1431" s="1451">
        <f t="shared" si="187"/>
        <v>0</v>
      </c>
      <c r="N1431" s="1451">
        <f t="shared" si="189"/>
        <v>0</v>
      </c>
    </row>
    <row r="1432" spans="1:16" ht="43.5" outlineLevel="1" x14ac:dyDescent="0.25">
      <c r="A1432" s="1457">
        <f t="shared" si="193"/>
        <v>95</v>
      </c>
      <c r="B1432" s="1463" t="str">
        <f t="shared" si="193"/>
        <v>Supply installation, commissioning and testing of 220 V, 800 Ah Ni-Cadmium/ 220 V, 965 Ah Plante Type battery sets for Stage III WHRP 120 MW A0 &amp; B0 Units at Gas Turbine Power Station, Uran.</v>
      </c>
      <c r="C1432" s="1455">
        <f t="shared" si="193"/>
        <v>0</v>
      </c>
      <c r="D1432" s="1384" t="str">
        <f t="shared" si="193"/>
        <v>-</v>
      </c>
      <c r="E1432" s="1450">
        <f t="shared" si="193"/>
        <v>0</v>
      </c>
      <c r="F1432" s="1451">
        <f t="shared" si="191"/>
        <v>3.628028</v>
      </c>
      <c r="G1432" s="1451">
        <f t="shared" si="192"/>
        <v>3.628028</v>
      </c>
      <c r="H1432" s="1451">
        <f t="shared" si="188"/>
        <v>0</v>
      </c>
      <c r="I1432" s="1449">
        <v>0</v>
      </c>
      <c r="J1432" s="1449">
        <v>0</v>
      </c>
      <c r="K1432" s="1451"/>
      <c r="L1432" s="1451"/>
      <c r="M1432" s="1451">
        <f t="shared" si="187"/>
        <v>0</v>
      </c>
      <c r="N1432" s="1451">
        <f t="shared" si="189"/>
        <v>0</v>
      </c>
    </row>
    <row r="1433" spans="1:16" ht="29" outlineLevel="1" x14ac:dyDescent="0.25">
      <c r="A1433" s="1457">
        <f t="shared" si="193"/>
        <v>96</v>
      </c>
      <c r="B1433" s="1463" t="str">
        <f t="shared" si="193"/>
        <v>Supply, installation and commissioning of Actuators for HP bypass, LP bypass and HP bypass injection spray control valve at GTPS, Uran.</v>
      </c>
      <c r="C1433" s="1455">
        <f t="shared" si="193"/>
        <v>0</v>
      </c>
      <c r="D1433" s="1384" t="str">
        <f t="shared" si="193"/>
        <v>-</v>
      </c>
      <c r="E1433" s="1450">
        <f t="shared" si="193"/>
        <v>0</v>
      </c>
      <c r="F1433" s="1451">
        <f t="shared" si="191"/>
        <v>3.6969400000000001</v>
      </c>
      <c r="G1433" s="1451">
        <f t="shared" si="192"/>
        <v>3.6969400000000001</v>
      </c>
      <c r="H1433" s="1451">
        <f t="shared" si="188"/>
        <v>0</v>
      </c>
      <c r="I1433" s="1449">
        <v>0</v>
      </c>
      <c r="J1433" s="1449">
        <v>0</v>
      </c>
      <c r="K1433" s="1451"/>
      <c r="L1433" s="1451"/>
      <c r="M1433" s="1451">
        <f t="shared" si="187"/>
        <v>0</v>
      </c>
      <c r="N1433" s="1451">
        <f t="shared" si="189"/>
        <v>0</v>
      </c>
    </row>
    <row r="1434" spans="1:16" ht="43.5" outlineLevel="1" x14ac:dyDescent="0.25">
      <c r="A1434" s="1457">
        <f t="shared" si="193"/>
        <v>97</v>
      </c>
      <c r="B1434" s="1463" t="str">
        <f t="shared" si="193"/>
        <v>Procurement of rotating blades of 29th, 30th and 31st stage (along with installation materials) for 120MW KWU Steam Turbine B-0 at GTPS, Uran</v>
      </c>
      <c r="C1434" s="1455">
        <f t="shared" si="193"/>
        <v>0</v>
      </c>
      <c r="D1434" s="1384" t="str">
        <f t="shared" si="193"/>
        <v>-</v>
      </c>
      <c r="E1434" s="1450">
        <f t="shared" si="193"/>
        <v>0</v>
      </c>
      <c r="F1434" s="1451">
        <f t="shared" si="191"/>
        <v>4.1154506</v>
      </c>
      <c r="G1434" s="1451">
        <f t="shared" si="192"/>
        <v>4.1154506</v>
      </c>
      <c r="H1434" s="1451">
        <f t="shared" si="188"/>
        <v>0</v>
      </c>
      <c r="I1434" s="1449">
        <v>0</v>
      </c>
      <c r="J1434" s="1449">
        <v>0</v>
      </c>
      <c r="K1434" s="1451"/>
      <c r="L1434" s="1451"/>
      <c r="M1434" s="1451">
        <f t="shared" si="187"/>
        <v>0</v>
      </c>
      <c r="N1434" s="1451">
        <f t="shared" si="189"/>
        <v>0</v>
      </c>
    </row>
    <row r="1435" spans="1:16" ht="15.5" x14ac:dyDescent="0.25">
      <c r="A1435" s="1370"/>
      <c r="B1435" s="1387" t="str">
        <f>B1149</f>
        <v>Total</v>
      </c>
      <c r="C1435" s="1369"/>
      <c r="D1435" s="1373"/>
      <c r="E1435" s="1464"/>
      <c r="F1435" s="1464">
        <f>SUM(F1154:F1434)</f>
        <v>382.85580032685976</v>
      </c>
      <c r="G1435" s="1464">
        <f t="shared" ref="G1435:N1435" si="194">SUM(G1154:G1434)</f>
        <v>439.30125782685985</v>
      </c>
      <c r="H1435" s="1464">
        <f t="shared" si="194"/>
        <v>-56.445457500000003</v>
      </c>
      <c r="I1435" s="1464">
        <f t="shared" si="194"/>
        <v>336.24432832720004</v>
      </c>
      <c r="J1435" s="1464">
        <f t="shared" si="194"/>
        <v>336.24432832720004</v>
      </c>
      <c r="K1435" s="1464">
        <f t="shared" si="194"/>
        <v>0</v>
      </c>
      <c r="L1435" s="1464">
        <f t="shared" si="194"/>
        <v>0</v>
      </c>
      <c r="M1435" s="1464">
        <f t="shared" si="194"/>
        <v>336.24432832720004</v>
      </c>
      <c r="N1435" s="1464">
        <f t="shared" si="194"/>
        <v>-56.445457500000003</v>
      </c>
    </row>
    <row r="1436" spans="1:16" x14ac:dyDescent="0.25">
      <c r="A1436" s="158"/>
      <c r="B1436" s="1388"/>
      <c r="C1436" s="1434"/>
      <c r="D1436" s="1386"/>
      <c r="E1436" s="308"/>
      <c r="F1436" s="308"/>
      <c r="G1436" s="308"/>
      <c r="H1436" s="308"/>
      <c r="I1436" s="308"/>
      <c r="J1436" s="308"/>
      <c r="K1436" s="308"/>
      <c r="L1436" s="308"/>
      <c r="M1436" s="308"/>
      <c r="N1436" s="308"/>
    </row>
    <row r="1437" spans="1:16" ht="14.5" x14ac:dyDescent="0.25">
      <c r="A1437" s="1377"/>
      <c r="B1437" s="1378" t="s">
        <v>961</v>
      </c>
      <c r="C1437" s="1379"/>
      <c r="D1437" s="1380"/>
      <c r="E1437" s="1444"/>
      <c r="F1437" s="1444"/>
      <c r="G1437" s="1444"/>
      <c r="H1437" s="1444"/>
      <c r="I1437" s="1444"/>
      <c r="J1437" s="1444"/>
      <c r="K1437" s="1444"/>
      <c r="L1437" s="1444"/>
      <c r="M1437" s="1444"/>
      <c r="N1437" s="1444"/>
    </row>
    <row r="1438" spans="1:16" ht="15.5" outlineLevel="1" x14ac:dyDescent="0.25">
      <c r="A1438" s="1318"/>
      <c r="B1438" s="1319" t="str">
        <f t="shared" ref="B1438:B1439" si="195">B1152</f>
        <v>a) DPR Schemes</v>
      </c>
      <c r="C1438" s="1379"/>
      <c r="D1438" s="1380"/>
      <c r="E1438" s="1444"/>
      <c r="F1438" s="1444"/>
      <c r="G1438" s="1444"/>
      <c r="H1438" s="1444"/>
      <c r="I1438" s="1444"/>
      <c r="J1438" s="1444"/>
      <c r="K1438" s="1444"/>
      <c r="L1438" s="1444"/>
      <c r="M1438" s="1444"/>
      <c r="N1438" s="1444"/>
    </row>
    <row r="1439" spans="1:16" ht="15.5" outlineLevel="1" x14ac:dyDescent="0.25">
      <c r="A1439" s="1318"/>
      <c r="B1439" s="1326" t="str">
        <f t="shared" si="195"/>
        <v>(i) Submitted to MERC</v>
      </c>
      <c r="C1439" s="1381"/>
      <c r="D1439" s="1382"/>
      <c r="E1439" s="1444"/>
      <c r="F1439" s="1444"/>
      <c r="G1439" s="1444"/>
      <c r="H1439" s="1444"/>
      <c r="I1439" s="1444"/>
      <c r="J1439" s="1444"/>
      <c r="K1439" s="1444"/>
      <c r="L1439" s="1444"/>
      <c r="M1439" s="1444"/>
      <c r="N1439" s="1444"/>
    </row>
    <row r="1440" spans="1:16" ht="31" outlineLevel="1" x14ac:dyDescent="0.25">
      <c r="A1440" s="1445">
        <f t="shared" ref="A1440:E1455" si="196">A1154</f>
        <v>1</v>
      </c>
      <c r="B1440" s="1446" t="str">
        <f t="shared" si="196"/>
        <v>Up gradation of Gas Turbine Automation system, SFC and Excitation system</v>
      </c>
      <c r="C1440" s="1447" t="str">
        <f t="shared" si="196"/>
        <v>MERC/CAPEX/20122013/02285</v>
      </c>
      <c r="D1440" s="1448">
        <f t="shared" si="196"/>
        <v>41283</v>
      </c>
      <c r="E1440" s="1449">
        <f t="shared" si="196"/>
        <v>23.310000000000002</v>
      </c>
      <c r="F1440" s="1449">
        <f t="shared" ref="F1440:F1503" si="197">F1154+I1154</f>
        <v>0</v>
      </c>
      <c r="G1440" s="1449">
        <f t="shared" ref="G1440:G1503" si="198">G1154+M1154</f>
        <v>0</v>
      </c>
      <c r="H1440" s="1449">
        <f>F1440-G1440</f>
        <v>0</v>
      </c>
      <c r="I1440" s="1449">
        <v>0</v>
      </c>
      <c r="J1440" s="1449">
        <v>0</v>
      </c>
      <c r="K1440" s="1449"/>
      <c r="L1440" s="1449"/>
      <c r="M1440" s="1449">
        <f>SUM(J1440:L1440)</f>
        <v>0</v>
      </c>
      <c r="N1440" s="1449">
        <f>H1440+I1440-M1440</f>
        <v>0</v>
      </c>
      <c r="O1440" s="1452">
        <f t="shared" ref="O1440:O1468" si="199">MAX(0,IF(M1440=0,0,IF(G1440+M1440&lt;E1440,M1440,E1440-G1440)))</f>
        <v>0</v>
      </c>
      <c r="P1440" s="1383">
        <f t="shared" ref="P1440:P1468" si="200">M1440-O1440</f>
        <v>0</v>
      </c>
    </row>
    <row r="1441" spans="1:16" ht="31" outlineLevel="1" x14ac:dyDescent="0.35">
      <c r="A1441" s="1453">
        <f t="shared" si="196"/>
        <v>1.1000000000000001</v>
      </c>
      <c r="B1441" s="1454" t="str">
        <f t="shared" si="196"/>
        <v>Up-gradation of GT Automation System (Automation System PPA T3000) for Unit - 8 Stage-II</v>
      </c>
      <c r="C1441" s="1455" t="str">
        <f t="shared" si="196"/>
        <v>MERC/CAPEX/20122013/02285</v>
      </c>
      <c r="D1441" s="1384">
        <f t="shared" si="196"/>
        <v>41283</v>
      </c>
      <c r="E1441" s="1450">
        <f t="shared" si="196"/>
        <v>12.4</v>
      </c>
      <c r="F1441" s="1451">
        <f t="shared" si="197"/>
        <v>11.25</v>
      </c>
      <c r="G1441" s="1451">
        <f t="shared" si="198"/>
        <v>11.25</v>
      </c>
      <c r="H1441" s="1451">
        <f t="shared" ref="H1441:H1624" si="201">F1441-G1441</f>
        <v>0</v>
      </c>
      <c r="I1441" s="1449">
        <v>0</v>
      </c>
      <c r="J1441" s="1449">
        <v>0</v>
      </c>
      <c r="K1441" s="1451"/>
      <c r="L1441" s="1451"/>
      <c r="M1441" s="1451">
        <f t="shared" ref="M1441:M1468" si="202">SUM(J1441:L1441)</f>
        <v>0</v>
      </c>
      <c r="N1441" s="1451">
        <f t="shared" ref="N1441:N1624" si="203">H1441+I1441-M1441</f>
        <v>0</v>
      </c>
      <c r="O1441" s="1452">
        <f t="shared" si="199"/>
        <v>0</v>
      </c>
      <c r="P1441" s="1383">
        <f t="shared" si="200"/>
        <v>0</v>
      </c>
    </row>
    <row r="1442" spans="1:16" ht="31" outlineLevel="1" x14ac:dyDescent="0.35">
      <c r="A1442" s="1453">
        <f t="shared" si="196"/>
        <v>1.2</v>
      </c>
      <c r="B1442" s="1454" t="str">
        <f t="shared" si="196"/>
        <v>Up-Gradation of Starting Frequency Converter &amp; Static Excitation Equipment for GT-7 &amp; GT-8 of Stage-II</v>
      </c>
      <c r="C1442" s="1455" t="str">
        <f t="shared" si="196"/>
        <v>MERC/CAPEX/20122013/02285</v>
      </c>
      <c r="D1442" s="1384">
        <f t="shared" si="196"/>
        <v>41283</v>
      </c>
      <c r="E1442" s="1450">
        <f t="shared" si="196"/>
        <v>10.91</v>
      </c>
      <c r="F1442" s="1451">
        <f t="shared" si="197"/>
        <v>9.8699999999999992</v>
      </c>
      <c r="G1442" s="1451">
        <f t="shared" si="198"/>
        <v>9.8699999999999992</v>
      </c>
      <c r="H1442" s="1451">
        <f t="shared" si="201"/>
        <v>0</v>
      </c>
      <c r="I1442" s="1449">
        <v>0</v>
      </c>
      <c r="J1442" s="1449">
        <v>0</v>
      </c>
      <c r="K1442" s="1451"/>
      <c r="L1442" s="1451"/>
      <c r="M1442" s="1451">
        <f t="shared" si="202"/>
        <v>0</v>
      </c>
      <c r="N1442" s="1451">
        <f t="shared" si="203"/>
        <v>0</v>
      </c>
      <c r="O1442" s="1452">
        <f t="shared" si="199"/>
        <v>0</v>
      </c>
      <c r="P1442" s="1383">
        <f t="shared" si="200"/>
        <v>0</v>
      </c>
    </row>
    <row r="1443" spans="1:16" ht="31" outlineLevel="1" x14ac:dyDescent="0.25">
      <c r="A1443" s="1445">
        <f t="shared" si="196"/>
        <v>2</v>
      </c>
      <c r="B1443" s="1446" t="str">
        <f t="shared" si="196"/>
        <v>Procurement of Turbine 1st &amp; 2nd stage blades for Gas Turbine U#6</v>
      </c>
      <c r="C1443" s="1447" t="str">
        <f t="shared" si="196"/>
        <v>MERC/TECH 1/CAPEX/20142015/00087</v>
      </c>
      <c r="D1443" s="1448">
        <f t="shared" si="196"/>
        <v>41739</v>
      </c>
      <c r="E1443" s="1449">
        <f t="shared" si="196"/>
        <v>17.21</v>
      </c>
      <c r="F1443" s="1449">
        <f t="shared" si="197"/>
        <v>0</v>
      </c>
      <c r="G1443" s="1449">
        <f t="shared" si="198"/>
        <v>0</v>
      </c>
      <c r="H1443" s="1449">
        <f t="shared" si="201"/>
        <v>0</v>
      </c>
      <c r="I1443" s="1449">
        <v>0</v>
      </c>
      <c r="J1443" s="1449">
        <v>0</v>
      </c>
      <c r="K1443" s="1449"/>
      <c r="L1443" s="1449"/>
      <c r="M1443" s="1449">
        <f t="shared" si="202"/>
        <v>0</v>
      </c>
      <c r="N1443" s="1449">
        <f t="shared" si="203"/>
        <v>0</v>
      </c>
      <c r="O1443" s="1452">
        <f t="shared" si="199"/>
        <v>0</v>
      </c>
      <c r="P1443" s="1383">
        <f t="shared" si="200"/>
        <v>0</v>
      </c>
    </row>
    <row r="1444" spans="1:16" ht="31" outlineLevel="1" x14ac:dyDescent="0.35">
      <c r="A1444" s="1453">
        <f t="shared" si="196"/>
        <v>2.1</v>
      </c>
      <c r="B1444" s="1454" t="str">
        <f t="shared" si="196"/>
        <v>Procurement of Turbine 1st &amp; 2nd stage blades for Gas Turbine U#6</v>
      </c>
      <c r="C1444" s="1455" t="str">
        <f t="shared" si="196"/>
        <v>MERC/TECH 1/CAPEX/20142015/00087</v>
      </c>
      <c r="D1444" s="1384">
        <f t="shared" si="196"/>
        <v>41739</v>
      </c>
      <c r="E1444" s="1450">
        <f t="shared" si="196"/>
        <v>17.21</v>
      </c>
      <c r="F1444" s="1451">
        <f t="shared" si="197"/>
        <v>17.552469592000001</v>
      </c>
      <c r="G1444" s="1451">
        <f t="shared" si="198"/>
        <v>17.552469592000001</v>
      </c>
      <c r="H1444" s="1451">
        <f t="shared" si="201"/>
        <v>0</v>
      </c>
      <c r="I1444" s="1449">
        <v>0</v>
      </c>
      <c r="J1444" s="1449">
        <v>0</v>
      </c>
      <c r="K1444" s="1451"/>
      <c r="L1444" s="1451"/>
      <c r="M1444" s="1451">
        <f t="shared" si="202"/>
        <v>0</v>
      </c>
      <c r="N1444" s="1451">
        <f t="shared" si="203"/>
        <v>0</v>
      </c>
      <c r="O1444" s="1452">
        <f t="shared" si="199"/>
        <v>0</v>
      </c>
      <c r="P1444" s="1383">
        <f t="shared" si="200"/>
        <v>0</v>
      </c>
    </row>
    <row r="1445" spans="1:16" ht="15.5" outlineLevel="1" x14ac:dyDescent="0.25">
      <c r="A1445" s="1447">
        <f t="shared" si="196"/>
        <v>3</v>
      </c>
      <c r="B1445" s="1456" t="str">
        <f t="shared" si="196"/>
        <v>A0/B0 WHRP Unit Automation at GTPS Uran</v>
      </c>
      <c r="C1445" s="1447" t="str">
        <f t="shared" si="196"/>
        <v>MERC/CAPEX/20172018/4321</v>
      </c>
      <c r="D1445" s="1448">
        <f t="shared" si="196"/>
        <v>43019</v>
      </c>
      <c r="E1445" s="1449">
        <f t="shared" si="196"/>
        <v>24.6</v>
      </c>
      <c r="F1445" s="1449">
        <f t="shared" si="197"/>
        <v>0</v>
      </c>
      <c r="G1445" s="1449">
        <f t="shared" si="198"/>
        <v>0</v>
      </c>
      <c r="H1445" s="1449">
        <f t="shared" si="201"/>
        <v>0</v>
      </c>
      <c r="I1445" s="1449">
        <v>0</v>
      </c>
      <c r="J1445" s="1449">
        <v>0</v>
      </c>
      <c r="K1445" s="1449"/>
      <c r="L1445" s="1449"/>
      <c r="M1445" s="1449">
        <f t="shared" si="202"/>
        <v>0</v>
      </c>
      <c r="N1445" s="1449">
        <f t="shared" si="203"/>
        <v>0</v>
      </c>
      <c r="O1445" s="1452">
        <f t="shared" si="199"/>
        <v>0</v>
      </c>
      <c r="P1445" s="1383">
        <f t="shared" si="200"/>
        <v>0</v>
      </c>
    </row>
    <row r="1446" spans="1:16" ht="62" outlineLevel="1" x14ac:dyDescent="0.25">
      <c r="A1446" s="1457">
        <f t="shared" si="196"/>
        <v>3.1</v>
      </c>
      <c r="B1446" s="1458" t="str">
        <f t="shared" si="196"/>
        <v>Supply of Siemens automation system and operation, monitoring and information system (SPPA-T3000 DCS) along with all necessary accessories for up-gradation and 10% mandatory spares.</v>
      </c>
      <c r="C1446" s="1455" t="str">
        <f t="shared" si="196"/>
        <v>MERC/CAPEX/20172018/4321</v>
      </c>
      <c r="D1446" s="1384">
        <f t="shared" si="196"/>
        <v>43019</v>
      </c>
      <c r="E1446" s="1450">
        <f t="shared" si="196"/>
        <v>20.39</v>
      </c>
      <c r="F1446" s="1451">
        <f t="shared" si="197"/>
        <v>17.043667899999999</v>
      </c>
      <c r="G1446" s="1451">
        <f t="shared" si="198"/>
        <v>8.5236678999999995</v>
      </c>
      <c r="H1446" s="1451">
        <f t="shared" si="201"/>
        <v>8.52</v>
      </c>
      <c r="I1446" s="1449">
        <v>0</v>
      </c>
      <c r="J1446" s="1449">
        <v>0</v>
      </c>
      <c r="K1446" s="1451"/>
      <c r="L1446" s="1451"/>
      <c r="M1446" s="1451">
        <f t="shared" si="202"/>
        <v>0</v>
      </c>
      <c r="N1446" s="1451">
        <f t="shared" si="203"/>
        <v>8.52</v>
      </c>
      <c r="O1446" s="1452">
        <f t="shared" si="199"/>
        <v>0</v>
      </c>
      <c r="P1446" s="1383">
        <f t="shared" si="200"/>
        <v>0</v>
      </c>
    </row>
    <row r="1447" spans="1:16" ht="31" outlineLevel="1" x14ac:dyDescent="0.25">
      <c r="A1447" s="1457">
        <f t="shared" si="196"/>
        <v>3.2</v>
      </c>
      <c r="B1447" s="1458" t="str">
        <f t="shared" si="196"/>
        <v xml:space="preserve">Service price for design, engineering, testing, erection, supervision, commissioning and training.   </v>
      </c>
      <c r="C1447" s="1455" t="str">
        <f t="shared" si="196"/>
        <v>MERC/CAPEX/20172018/4321</v>
      </c>
      <c r="D1447" s="1384">
        <f t="shared" si="196"/>
        <v>43019</v>
      </c>
      <c r="E1447" s="1450">
        <f t="shared" si="196"/>
        <v>3.57</v>
      </c>
      <c r="F1447" s="1451">
        <f t="shared" si="197"/>
        <v>0.75469280000000005</v>
      </c>
      <c r="G1447" s="1451">
        <f t="shared" si="198"/>
        <v>0.75469280000000005</v>
      </c>
      <c r="H1447" s="1451">
        <f t="shared" si="201"/>
        <v>0</v>
      </c>
      <c r="I1447" s="1449">
        <v>0</v>
      </c>
      <c r="J1447" s="1449">
        <v>0</v>
      </c>
      <c r="K1447" s="1451"/>
      <c r="L1447" s="1451"/>
      <c r="M1447" s="1451">
        <f t="shared" si="202"/>
        <v>0</v>
      </c>
      <c r="N1447" s="1451">
        <f t="shared" si="203"/>
        <v>0</v>
      </c>
      <c r="O1447" s="1452">
        <f t="shared" si="199"/>
        <v>0</v>
      </c>
      <c r="P1447" s="1383">
        <f t="shared" si="200"/>
        <v>0</v>
      </c>
    </row>
    <row r="1448" spans="1:16" ht="15.5" outlineLevel="1" x14ac:dyDescent="0.25">
      <c r="A1448" s="1457">
        <f t="shared" si="196"/>
        <v>0</v>
      </c>
      <c r="B1448" s="1458" t="str">
        <f t="shared" si="196"/>
        <v>IDC</v>
      </c>
      <c r="C1448" s="1455" t="str">
        <f t="shared" si="196"/>
        <v>MERC/CAPEX/20172018/4321</v>
      </c>
      <c r="D1448" s="1384">
        <f t="shared" si="196"/>
        <v>43019</v>
      </c>
      <c r="E1448" s="1450">
        <f t="shared" si="196"/>
        <v>0.64</v>
      </c>
      <c r="F1448" s="1451">
        <f t="shared" si="197"/>
        <v>1.1986755680000001</v>
      </c>
      <c r="G1448" s="1451">
        <f t="shared" si="198"/>
        <v>1.1986755680000001</v>
      </c>
      <c r="H1448" s="1451">
        <f t="shared" si="201"/>
        <v>0</v>
      </c>
      <c r="I1448" s="1449">
        <v>0</v>
      </c>
      <c r="J1448" s="1449">
        <v>0</v>
      </c>
      <c r="K1448" s="1451"/>
      <c r="L1448" s="1451"/>
      <c r="M1448" s="1451">
        <f t="shared" si="202"/>
        <v>0</v>
      </c>
      <c r="N1448" s="1451">
        <f t="shared" si="203"/>
        <v>0</v>
      </c>
      <c r="O1448" s="1452">
        <f t="shared" si="199"/>
        <v>0</v>
      </c>
      <c r="P1448" s="1383">
        <f t="shared" si="200"/>
        <v>0</v>
      </c>
    </row>
    <row r="1449" spans="1:16" ht="31" outlineLevel="1" x14ac:dyDescent="0.25">
      <c r="A1449" s="1447">
        <f t="shared" si="196"/>
        <v>4</v>
      </c>
      <c r="B1449" s="1456" t="str">
        <f t="shared" si="196"/>
        <v>Renovation of Gas Turbine Air Intake System (Filter house for two units) at GTPS Uran</v>
      </c>
      <c r="C1449" s="1447" t="str">
        <f t="shared" si="196"/>
        <v>MERC/CAPEX/20172018/4645</v>
      </c>
      <c r="D1449" s="1448">
        <f t="shared" si="196"/>
        <v>43049</v>
      </c>
      <c r="E1449" s="1449">
        <f t="shared" si="196"/>
        <v>17</v>
      </c>
      <c r="F1449" s="1449">
        <f t="shared" si="197"/>
        <v>20.059999999999999</v>
      </c>
      <c r="G1449" s="1449">
        <f t="shared" si="198"/>
        <v>20.059999999999999</v>
      </c>
      <c r="H1449" s="1449">
        <f t="shared" si="201"/>
        <v>0</v>
      </c>
      <c r="I1449" s="1449">
        <v>0</v>
      </c>
      <c r="J1449" s="1449">
        <v>0</v>
      </c>
      <c r="K1449" s="1449"/>
      <c r="L1449" s="1449"/>
      <c r="M1449" s="1449">
        <f t="shared" si="202"/>
        <v>0</v>
      </c>
      <c r="N1449" s="1449">
        <f t="shared" si="203"/>
        <v>0</v>
      </c>
      <c r="O1449" s="1452">
        <f t="shared" si="199"/>
        <v>0</v>
      </c>
      <c r="P1449" s="1383">
        <f t="shared" si="200"/>
        <v>0</v>
      </c>
    </row>
    <row r="1450" spans="1:16" ht="15.5" outlineLevel="1" x14ac:dyDescent="0.25">
      <c r="A1450" s="1457">
        <f t="shared" si="196"/>
        <v>4.0999999999999996</v>
      </c>
      <c r="B1450" s="1458" t="str">
        <f t="shared" si="196"/>
        <v>SUPPLY &amp; Work COST for 2 GT Units.</v>
      </c>
      <c r="C1450" s="1455" t="str">
        <f t="shared" si="196"/>
        <v>MERC/CAPEX/20172018/4645</v>
      </c>
      <c r="D1450" s="1384">
        <f t="shared" si="196"/>
        <v>43049</v>
      </c>
      <c r="E1450" s="1450">
        <f t="shared" si="196"/>
        <v>17</v>
      </c>
      <c r="F1450" s="1451">
        <f t="shared" si="197"/>
        <v>0</v>
      </c>
      <c r="G1450" s="1451">
        <f t="shared" si="198"/>
        <v>0</v>
      </c>
      <c r="H1450" s="1451">
        <f t="shared" si="201"/>
        <v>0</v>
      </c>
      <c r="I1450" s="1449">
        <v>0</v>
      </c>
      <c r="J1450" s="1449">
        <v>0</v>
      </c>
      <c r="K1450" s="1451"/>
      <c r="L1450" s="1451"/>
      <c r="M1450" s="1451">
        <f t="shared" si="202"/>
        <v>0</v>
      </c>
      <c r="N1450" s="1451">
        <f t="shared" si="203"/>
        <v>0</v>
      </c>
      <c r="O1450" s="1452">
        <f t="shared" si="199"/>
        <v>0</v>
      </c>
      <c r="P1450" s="1383">
        <f t="shared" si="200"/>
        <v>0</v>
      </c>
    </row>
    <row r="1451" spans="1:16" ht="15.5" outlineLevel="1" x14ac:dyDescent="0.35">
      <c r="A1451" s="1457">
        <f t="shared" si="196"/>
        <v>0</v>
      </c>
      <c r="B1451" s="1459">
        <f t="shared" si="196"/>
        <v>0</v>
      </c>
      <c r="C1451" s="1455">
        <f t="shared" si="196"/>
        <v>0</v>
      </c>
      <c r="D1451" s="1384" t="str">
        <f t="shared" si="196"/>
        <v>-</v>
      </c>
      <c r="E1451" s="1450">
        <f t="shared" si="196"/>
        <v>0</v>
      </c>
      <c r="F1451" s="1451">
        <f t="shared" si="197"/>
        <v>0</v>
      </c>
      <c r="G1451" s="1451">
        <f t="shared" si="198"/>
        <v>0</v>
      </c>
      <c r="H1451" s="1451">
        <f t="shared" si="201"/>
        <v>0</v>
      </c>
      <c r="I1451" s="1449">
        <v>0</v>
      </c>
      <c r="J1451" s="1449">
        <v>0</v>
      </c>
      <c r="K1451" s="1451"/>
      <c r="L1451" s="1451"/>
      <c r="M1451" s="1451">
        <f t="shared" si="202"/>
        <v>0</v>
      </c>
      <c r="N1451" s="1451">
        <f t="shared" si="203"/>
        <v>0</v>
      </c>
      <c r="O1451" s="1452">
        <f t="shared" si="199"/>
        <v>0</v>
      </c>
      <c r="P1451" s="1383">
        <f t="shared" si="200"/>
        <v>0</v>
      </c>
    </row>
    <row r="1452" spans="1:16" ht="31" outlineLevel="1" x14ac:dyDescent="0.25">
      <c r="A1452" s="1447">
        <f t="shared" si="196"/>
        <v>5</v>
      </c>
      <c r="B1452" s="1456" t="str">
        <f t="shared" si="196"/>
        <v>Procurement of compressor rotor blades and tie rod with front hollow shaft for GT Unit No. 8 at GTPS Uran</v>
      </c>
      <c r="C1452" s="1447" t="str">
        <f t="shared" si="196"/>
        <v>MERC/CAPEX/20172018/0151</v>
      </c>
      <c r="D1452" s="1448">
        <f t="shared" si="196"/>
        <v>43131</v>
      </c>
      <c r="E1452" s="1449">
        <f t="shared" si="196"/>
        <v>19.196999999999996</v>
      </c>
      <c r="F1452" s="1449">
        <f t="shared" si="197"/>
        <v>0</v>
      </c>
      <c r="G1452" s="1449">
        <f t="shared" si="198"/>
        <v>0</v>
      </c>
      <c r="H1452" s="1449">
        <f t="shared" si="201"/>
        <v>0</v>
      </c>
      <c r="I1452" s="1449">
        <v>0</v>
      </c>
      <c r="J1452" s="1449">
        <v>0</v>
      </c>
      <c r="K1452" s="1449"/>
      <c r="L1452" s="1449"/>
      <c r="M1452" s="1449">
        <f t="shared" si="202"/>
        <v>0</v>
      </c>
      <c r="N1452" s="1449">
        <f t="shared" si="203"/>
        <v>0</v>
      </c>
      <c r="O1452" s="1452">
        <f t="shared" si="199"/>
        <v>0</v>
      </c>
      <c r="P1452" s="1383">
        <f t="shared" si="200"/>
        <v>0</v>
      </c>
    </row>
    <row r="1453" spans="1:16" ht="15.5" outlineLevel="1" x14ac:dyDescent="0.25">
      <c r="A1453" s="1457">
        <f t="shared" si="196"/>
        <v>5.0999999999999996</v>
      </c>
      <c r="B1453" s="1458" t="str">
        <f t="shared" si="196"/>
        <v>Procurement of GT-8 Compressor rotor blades (complete set)</v>
      </c>
      <c r="C1453" s="1455" t="str">
        <f t="shared" si="196"/>
        <v>MERC/CAPEX/20172018/0151</v>
      </c>
      <c r="D1453" s="1384">
        <f t="shared" si="196"/>
        <v>43131</v>
      </c>
      <c r="E1453" s="1450">
        <f t="shared" si="196"/>
        <v>9.0399999999999991</v>
      </c>
      <c r="F1453" s="1451">
        <f t="shared" si="197"/>
        <v>7.6515065</v>
      </c>
      <c r="G1453" s="1451">
        <f t="shared" si="198"/>
        <v>7.6515065</v>
      </c>
      <c r="H1453" s="1451">
        <f t="shared" si="201"/>
        <v>0</v>
      </c>
      <c r="I1453" s="1449">
        <v>0</v>
      </c>
      <c r="J1453" s="1449">
        <v>0</v>
      </c>
      <c r="K1453" s="1451"/>
      <c r="L1453" s="1451"/>
      <c r="M1453" s="1451">
        <f t="shared" si="202"/>
        <v>0</v>
      </c>
      <c r="N1453" s="1451">
        <f t="shared" si="203"/>
        <v>0</v>
      </c>
      <c r="O1453" s="1452">
        <f t="shared" si="199"/>
        <v>0</v>
      </c>
      <c r="P1453" s="1383">
        <f t="shared" si="200"/>
        <v>0</v>
      </c>
    </row>
    <row r="1454" spans="1:16" ht="31" outlineLevel="1" x14ac:dyDescent="0.25">
      <c r="A1454" s="1457">
        <f t="shared" si="196"/>
        <v>5.2</v>
      </c>
      <c r="B1454" s="1458" t="str">
        <f t="shared" si="196"/>
        <v>Procurement of GT-8 Tie rod &amp; front hollow shaft along with installation materials</v>
      </c>
      <c r="C1454" s="1455" t="str">
        <f t="shared" si="196"/>
        <v>MERC/CAPEX/20172018/0151</v>
      </c>
      <c r="D1454" s="1384">
        <f t="shared" si="196"/>
        <v>43131</v>
      </c>
      <c r="E1454" s="1450">
        <f t="shared" si="196"/>
        <v>9.8059999999999992</v>
      </c>
      <c r="F1454" s="1451">
        <f t="shared" si="197"/>
        <v>9.0830830000000002</v>
      </c>
      <c r="G1454" s="1451">
        <f t="shared" si="198"/>
        <v>9.0830830000000002</v>
      </c>
      <c r="H1454" s="1451">
        <f t="shared" si="201"/>
        <v>0</v>
      </c>
      <c r="I1454" s="1449">
        <v>0</v>
      </c>
      <c r="J1454" s="1449">
        <v>0</v>
      </c>
      <c r="K1454" s="1451"/>
      <c r="L1454" s="1451"/>
      <c r="M1454" s="1451">
        <f t="shared" si="202"/>
        <v>0</v>
      </c>
      <c r="N1454" s="1451">
        <f t="shared" si="203"/>
        <v>0</v>
      </c>
      <c r="O1454" s="1452">
        <f t="shared" si="199"/>
        <v>0</v>
      </c>
      <c r="P1454" s="1383">
        <f t="shared" si="200"/>
        <v>0</v>
      </c>
    </row>
    <row r="1455" spans="1:16" ht="15.5" outlineLevel="1" x14ac:dyDescent="0.25">
      <c r="A1455" s="1457">
        <f t="shared" si="196"/>
        <v>0</v>
      </c>
      <c r="B1455" s="1458" t="str">
        <f t="shared" si="196"/>
        <v>IDC</v>
      </c>
      <c r="C1455" s="1455" t="str">
        <f t="shared" si="196"/>
        <v>MERC/CAPEX/20172018/0151</v>
      </c>
      <c r="D1455" s="1384">
        <f t="shared" si="196"/>
        <v>43131</v>
      </c>
      <c r="E1455" s="1450">
        <f t="shared" si="196"/>
        <v>0.35099999999999998</v>
      </c>
      <c r="F1455" s="1451">
        <f t="shared" si="197"/>
        <v>2.1674433</v>
      </c>
      <c r="G1455" s="1451">
        <f t="shared" si="198"/>
        <v>2.1674433</v>
      </c>
      <c r="H1455" s="1451">
        <f t="shared" si="201"/>
        <v>0</v>
      </c>
      <c r="I1455" s="1449">
        <v>0</v>
      </c>
      <c r="J1455" s="1449">
        <v>0</v>
      </c>
      <c r="K1455" s="1451"/>
      <c r="L1455" s="1451"/>
      <c r="M1455" s="1451">
        <f t="shared" si="202"/>
        <v>0</v>
      </c>
      <c r="N1455" s="1451">
        <f t="shared" si="203"/>
        <v>0</v>
      </c>
      <c r="O1455" s="1452">
        <f t="shared" si="199"/>
        <v>0</v>
      </c>
      <c r="P1455" s="1383">
        <f t="shared" si="200"/>
        <v>0</v>
      </c>
    </row>
    <row r="1456" spans="1:16" ht="31" outlineLevel="1" x14ac:dyDescent="0.25">
      <c r="A1456" s="1447">
        <f t="shared" ref="A1456:E1471" si="204">A1170</f>
        <v>6</v>
      </c>
      <c r="B1456" s="1456" t="str">
        <f t="shared" si="204"/>
        <v>Upgradation of Automation Systems of GT-7 &amp; Static Excitation Equipment of B0 Unit at GTPS Uran</v>
      </c>
      <c r="C1456" s="1447" t="str">
        <f t="shared" si="204"/>
        <v>MERC/CAPEX/2019-2020/422</v>
      </c>
      <c r="D1456" s="1448">
        <f t="shared" si="204"/>
        <v>43675</v>
      </c>
      <c r="E1456" s="1449">
        <f t="shared" si="204"/>
        <v>22.569999999999997</v>
      </c>
      <c r="F1456" s="1449">
        <f t="shared" si="197"/>
        <v>8.8971999999999998</v>
      </c>
      <c r="G1456" s="1449">
        <f t="shared" si="198"/>
        <v>8.8971999999999998</v>
      </c>
      <c r="H1456" s="1449">
        <f t="shared" si="201"/>
        <v>0</v>
      </c>
      <c r="I1456" s="1449">
        <v>0</v>
      </c>
      <c r="J1456" s="1449">
        <v>0</v>
      </c>
      <c r="K1456" s="1449"/>
      <c r="L1456" s="1449"/>
      <c r="M1456" s="1449">
        <f t="shared" si="202"/>
        <v>0</v>
      </c>
      <c r="N1456" s="1449">
        <f t="shared" si="203"/>
        <v>0</v>
      </c>
      <c r="O1456" s="1452">
        <f t="shared" si="199"/>
        <v>0</v>
      </c>
      <c r="P1456" s="1383">
        <f t="shared" si="200"/>
        <v>0</v>
      </c>
    </row>
    <row r="1457" spans="1:16" ht="15.5" outlineLevel="1" x14ac:dyDescent="0.35">
      <c r="A1457" s="1457">
        <f t="shared" si="204"/>
        <v>6.1</v>
      </c>
      <c r="B1457" s="1459" t="str">
        <f t="shared" si="204"/>
        <v>Up-gradation of GT Automation System for Unit – 7 (Stage – II)</v>
      </c>
      <c r="C1457" s="1455" t="str">
        <f t="shared" si="204"/>
        <v>MERC/CAPEX/2019-2020/422</v>
      </c>
      <c r="D1457" s="1384">
        <f t="shared" si="204"/>
        <v>43675</v>
      </c>
      <c r="E1457" s="1450">
        <f t="shared" si="204"/>
        <v>15.62</v>
      </c>
      <c r="F1457" s="1451">
        <f t="shared" si="197"/>
        <v>0</v>
      </c>
      <c r="G1457" s="1451">
        <f t="shared" si="198"/>
        <v>0</v>
      </c>
      <c r="H1457" s="1451">
        <f t="shared" si="201"/>
        <v>0</v>
      </c>
      <c r="I1457" s="1449">
        <v>0</v>
      </c>
      <c r="J1457" s="1449">
        <v>0</v>
      </c>
      <c r="K1457" s="1451"/>
      <c r="L1457" s="1451"/>
      <c r="M1457" s="1451">
        <f t="shared" si="202"/>
        <v>0</v>
      </c>
      <c r="N1457" s="1451">
        <f t="shared" si="203"/>
        <v>0</v>
      </c>
      <c r="O1457" s="1452">
        <f t="shared" si="199"/>
        <v>0</v>
      </c>
      <c r="P1457" s="1383">
        <f t="shared" si="200"/>
        <v>0</v>
      </c>
    </row>
    <row r="1458" spans="1:16" ht="15.5" outlineLevel="1" x14ac:dyDescent="0.25">
      <c r="A1458" s="1457">
        <f t="shared" si="204"/>
        <v>6.2</v>
      </c>
      <c r="B1458" s="1458" t="str">
        <f t="shared" si="204"/>
        <v>Up-gradation of B0 Static Excitation System for Stage – III</v>
      </c>
      <c r="C1458" s="1455" t="str">
        <f t="shared" si="204"/>
        <v>MERC/CAPEX/2019-2020/422</v>
      </c>
      <c r="D1458" s="1384">
        <f t="shared" si="204"/>
        <v>43675</v>
      </c>
      <c r="E1458" s="1450">
        <f t="shared" si="204"/>
        <v>6.43</v>
      </c>
      <c r="F1458" s="1451">
        <f t="shared" si="197"/>
        <v>2.79591674</v>
      </c>
      <c r="G1458" s="1451">
        <f t="shared" si="198"/>
        <v>2.79591674</v>
      </c>
      <c r="H1458" s="1451">
        <f t="shared" si="201"/>
        <v>0</v>
      </c>
      <c r="I1458" s="1449">
        <v>0</v>
      </c>
      <c r="J1458" s="1449">
        <v>0</v>
      </c>
      <c r="K1458" s="1451"/>
      <c r="L1458" s="1451"/>
      <c r="M1458" s="1451">
        <f t="shared" si="202"/>
        <v>0</v>
      </c>
      <c r="N1458" s="1451">
        <f t="shared" si="203"/>
        <v>0</v>
      </c>
      <c r="O1458" s="1452">
        <f t="shared" si="199"/>
        <v>0</v>
      </c>
      <c r="P1458" s="1383">
        <f t="shared" si="200"/>
        <v>0</v>
      </c>
    </row>
    <row r="1459" spans="1:16" ht="15.5" outlineLevel="1" x14ac:dyDescent="0.35">
      <c r="A1459" s="1457">
        <f t="shared" si="204"/>
        <v>0</v>
      </c>
      <c r="B1459" s="1459" t="str">
        <f t="shared" si="204"/>
        <v>IDC</v>
      </c>
      <c r="C1459" s="1455" t="str">
        <f t="shared" si="204"/>
        <v>MERC/CAPEX/2019-2020/422</v>
      </c>
      <c r="D1459" s="1384">
        <f t="shared" si="204"/>
        <v>43675</v>
      </c>
      <c r="E1459" s="1450">
        <f t="shared" si="204"/>
        <v>0.52</v>
      </c>
      <c r="F1459" s="1451">
        <f t="shared" si="197"/>
        <v>0</v>
      </c>
      <c r="G1459" s="1451">
        <f t="shared" si="198"/>
        <v>0</v>
      </c>
      <c r="H1459" s="1451">
        <f t="shared" si="201"/>
        <v>0</v>
      </c>
      <c r="I1459" s="1449">
        <v>0</v>
      </c>
      <c r="J1459" s="1449">
        <v>0</v>
      </c>
      <c r="K1459" s="1451"/>
      <c r="L1459" s="1451"/>
      <c r="M1459" s="1451">
        <f t="shared" si="202"/>
        <v>0</v>
      </c>
      <c r="N1459" s="1451">
        <f t="shared" si="203"/>
        <v>0</v>
      </c>
      <c r="O1459" s="1452">
        <f t="shared" si="199"/>
        <v>0</v>
      </c>
      <c r="P1459" s="1383">
        <f t="shared" si="200"/>
        <v>0</v>
      </c>
    </row>
    <row r="1460" spans="1:16" ht="31" outlineLevel="1" x14ac:dyDescent="0.25">
      <c r="A1460" s="1447">
        <f t="shared" si="204"/>
        <v>7</v>
      </c>
      <c r="B1460" s="1456" t="str">
        <f t="shared" si="204"/>
        <v>Procurement of MOH Spares &amp; Insurance Spares for Unit-8 at GTPS Uran</v>
      </c>
      <c r="C1460" s="1447" t="str">
        <f t="shared" si="204"/>
        <v>MERC/CAPEX/2019-2020/121</v>
      </c>
      <c r="D1460" s="1448">
        <f t="shared" si="204"/>
        <v>43865</v>
      </c>
      <c r="E1460" s="1449">
        <f t="shared" si="204"/>
        <v>36.138058000000001</v>
      </c>
      <c r="F1460" s="1449">
        <f t="shared" si="197"/>
        <v>1.5551078399999998</v>
      </c>
      <c r="G1460" s="1449">
        <f t="shared" si="198"/>
        <v>1.5551078399999998</v>
      </c>
      <c r="H1460" s="1449">
        <f t="shared" si="201"/>
        <v>0</v>
      </c>
      <c r="I1460" s="1449">
        <v>0</v>
      </c>
      <c r="J1460" s="1449">
        <v>0</v>
      </c>
      <c r="K1460" s="1449"/>
      <c r="L1460" s="1449"/>
      <c r="M1460" s="1449">
        <f t="shared" si="202"/>
        <v>0</v>
      </c>
      <c r="N1460" s="1449">
        <f t="shared" si="203"/>
        <v>0</v>
      </c>
      <c r="O1460" s="1452">
        <f t="shared" si="199"/>
        <v>0</v>
      </c>
      <c r="P1460" s="1383">
        <f t="shared" si="200"/>
        <v>0</v>
      </c>
    </row>
    <row r="1461" spans="1:16" ht="15.5" outlineLevel="1" x14ac:dyDescent="0.35">
      <c r="A1461" s="1457">
        <f t="shared" si="204"/>
        <v>7.1</v>
      </c>
      <c r="B1461" s="1459" t="str">
        <f t="shared" si="204"/>
        <v>GT Unit no.8 Major Over Haul (MOH) Spares</v>
      </c>
      <c r="C1461" s="1455" t="str">
        <f t="shared" si="204"/>
        <v>MERC/CAPEX/2019-2020/121</v>
      </c>
      <c r="D1461" s="1384">
        <f t="shared" si="204"/>
        <v>43865</v>
      </c>
      <c r="E1461" s="1450">
        <f t="shared" si="204"/>
        <v>22.178205999999999</v>
      </c>
      <c r="F1461" s="1451">
        <f t="shared" si="197"/>
        <v>18.973146014000001</v>
      </c>
      <c r="G1461" s="1451">
        <f t="shared" si="198"/>
        <v>18.973146014000001</v>
      </c>
      <c r="H1461" s="1451">
        <f t="shared" si="201"/>
        <v>0</v>
      </c>
      <c r="I1461" s="1449">
        <v>0</v>
      </c>
      <c r="J1461" s="1449">
        <v>0</v>
      </c>
      <c r="K1461" s="1451"/>
      <c r="L1461" s="1451"/>
      <c r="M1461" s="1451">
        <f t="shared" si="202"/>
        <v>0</v>
      </c>
      <c r="N1461" s="1451">
        <f t="shared" si="203"/>
        <v>0</v>
      </c>
      <c r="O1461" s="1452">
        <f t="shared" si="199"/>
        <v>0</v>
      </c>
      <c r="P1461" s="1383">
        <f t="shared" si="200"/>
        <v>0</v>
      </c>
    </row>
    <row r="1462" spans="1:16" ht="15.5" outlineLevel="1" x14ac:dyDescent="0.25">
      <c r="A1462" s="1457">
        <f t="shared" si="204"/>
        <v>7.2</v>
      </c>
      <c r="B1462" s="1458" t="str">
        <f t="shared" si="204"/>
        <v>GT Unit no.8 Insurance Spares</v>
      </c>
      <c r="C1462" s="1455" t="str">
        <f t="shared" si="204"/>
        <v>MERC/CAPEX/2019-2020/121</v>
      </c>
      <c r="D1462" s="1384">
        <f t="shared" si="204"/>
        <v>43865</v>
      </c>
      <c r="E1462" s="1450">
        <f t="shared" si="204"/>
        <v>13.959852</v>
      </c>
      <c r="F1462" s="1451">
        <f t="shared" si="197"/>
        <v>2.8426537339999998</v>
      </c>
      <c r="G1462" s="1451">
        <f t="shared" si="198"/>
        <v>2.8426537339999998</v>
      </c>
      <c r="H1462" s="1451">
        <f t="shared" si="201"/>
        <v>0</v>
      </c>
      <c r="I1462" s="1449">
        <v>0</v>
      </c>
      <c r="J1462" s="1449">
        <v>0</v>
      </c>
      <c r="K1462" s="1451"/>
      <c r="L1462" s="1451"/>
      <c r="M1462" s="1451">
        <f t="shared" si="202"/>
        <v>0</v>
      </c>
      <c r="N1462" s="1451">
        <f t="shared" si="203"/>
        <v>0</v>
      </c>
      <c r="O1462" s="1452">
        <f t="shared" si="199"/>
        <v>0</v>
      </c>
      <c r="P1462" s="1383">
        <f t="shared" si="200"/>
        <v>0</v>
      </c>
    </row>
    <row r="1463" spans="1:16" ht="15.5" outlineLevel="1" x14ac:dyDescent="0.35">
      <c r="A1463" s="1457">
        <f t="shared" si="204"/>
        <v>0</v>
      </c>
      <c r="B1463" s="1459" t="str">
        <f t="shared" si="204"/>
        <v>IDC</v>
      </c>
      <c r="C1463" s="1455" t="str">
        <f t="shared" si="204"/>
        <v>MERC/CAPEX/2019-2020/121</v>
      </c>
      <c r="D1463" s="1384">
        <f t="shared" si="204"/>
        <v>43865</v>
      </c>
      <c r="E1463" s="1450">
        <f t="shared" si="204"/>
        <v>0</v>
      </c>
      <c r="F1463" s="1451">
        <f t="shared" si="197"/>
        <v>0</v>
      </c>
      <c r="G1463" s="1451">
        <f t="shared" si="198"/>
        <v>0</v>
      </c>
      <c r="H1463" s="1451">
        <f t="shared" si="201"/>
        <v>0</v>
      </c>
      <c r="I1463" s="1449">
        <v>0</v>
      </c>
      <c r="J1463" s="1449">
        <v>0</v>
      </c>
      <c r="K1463" s="1451"/>
      <c r="L1463" s="1451"/>
      <c r="M1463" s="1451">
        <f t="shared" si="202"/>
        <v>0</v>
      </c>
      <c r="N1463" s="1451">
        <f t="shared" si="203"/>
        <v>0</v>
      </c>
      <c r="O1463" s="1452">
        <f t="shared" si="199"/>
        <v>0</v>
      </c>
      <c r="P1463" s="1383">
        <f t="shared" si="200"/>
        <v>0</v>
      </c>
    </row>
    <row r="1464" spans="1:16" ht="46.5" outlineLevel="1" x14ac:dyDescent="0.25">
      <c r="A1464" s="1447">
        <f t="shared" si="204"/>
        <v>8</v>
      </c>
      <c r="B1464" s="1456" t="str">
        <f t="shared" si="204"/>
        <v>Implementation of Energy Saving Scheme with VFD for HP Feed Water Pump (HPFWP) and Condensate Extraction Pumps (CEP) for Stage-III at GTPS, Uran</v>
      </c>
      <c r="C1464" s="1447" t="str">
        <f t="shared" si="204"/>
        <v>MERC/CAPEX/2020-21/WFH/SBR/1</v>
      </c>
      <c r="D1464" s="1448">
        <f t="shared" si="204"/>
        <v>43942</v>
      </c>
      <c r="E1464" s="1449">
        <f t="shared" si="204"/>
        <v>11.206</v>
      </c>
      <c r="F1464" s="1449">
        <f t="shared" si="197"/>
        <v>11.173445427999999</v>
      </c>
      <c r="G1464" s="1449">
        <f t="shared" si="198"/>
        <v>11.173445427999999</v>
      </c>
      <c r="H1464" s="1449">
        <f t="shared" si="201"/>
        <v>0</v>
      </c>
      <c r="I1464" s="1449">
        <v>0</v>
      </c>
      <c r="J1464" s="1449">
        <v>0</v>
      </c>
      <c r="K1464" s="1449"/>
      <c r="L1464" s="1449"/>
      <c r="M1464" s="1449">
        <f t="shared" si="202"/>
        <v>0</v>
      </c>
      <c r="N1464" s="1449">
        <f t="shared" si="203"/>
        <v>0</v>
      </c>
      <c r="O1464" s="1452">
        <f t="shared" si="199"/>
        <v>0</v>
      </c>
      <c r="P1464" s="1383">
        <f t="shared" si="200"/>
        <v>0</v>
      </c>
    </row>
    <row r="1465" spans="1:16" ht="46.5" outlineLevel="1" x14ac:dyDescent="0.25">
      <c r="A1465" s="1457">
        <f t="shared" si="204"/>
        <v>8.1</v>
      </c>
      <c r="B1465" s="1458" t="str">
        <f t="shared" si="204"/>
        <v>Implementation of VFD with Bypass system for HP Feed Water Pumps (HPFWP) and Condensate Extraction Pumps (CEP) for St-III at GTPS, Uran.(Supply + Works)</v>
      </c>
      <c r="C1465" s="1455" t="str">
        <f t="shared" si="204"/>
        <v>MERC/CAPEX/2020-21/WFH/SBR/1</v>
      </c>
      <c r="D1465" s="1384">
        <f t="shared" si="204"/>
        <v>43942</v>
      </c>
      <c r="E1465" s="1450">
        <f t="shared" si="204"/>
        <v>10.856</v>
      </c>
      <c r="F1465" s="1451">
        <f t="shared" si="197"/>
        <v>0.35</v>
      </c>
      <c r="G1465" s="1451">
        <f t="shared" si="198"/>
        <v>0.35</v>
      </c>
      <c r="H1465" s="1451">
        <f t="shared" si="201"/>
        <v>0</v>
      </c>
      <c r="I1465" s="1449">
        <v>0</v>
      </c>
      <c r="J1465" s="1449">
        <v>0</v>
      </c>
      <c r="K1465" s="1451"/>
      <c r="L1465" s="1451"/>
      <c r="M1465" s="1451">
        <f t="shared" si="202"/>
        <v>0</v>
      </c>
      <c r="N1465" s="1451">
        <f t="shared" si="203"/>
        <v>0</v>
      </c>
      <c r="O1465" s="1452">
        <f t="shared" si="199"/>
        <v>0</v>
      </c>
      <c r="P1465" s="1383">
        <f t="shared" si="200"/>
        <v>0</v>
      </c>
    </row>
    <row r="1466" spans="1:16" ht="15.5" outlineLevel="1" x14ac:dyDescent="0.25">
      <c r="A1466" s="1457">
        <f t="shared" si="204"/>
        <v>0</v>
      </c>
      <c r="B1466" s="1458" t="str">
        <f t="shared" si="204"/>
        <v>IDC</v>
      </c>
      <c r="C1466" s="1455" t="str">
        <f t="shared" si="204"/>
        <v>MERC/CAPEX/2020-21/WFH/SBR/1</v>
      </c>
      <c r="D1466" s="1384">
        <f t="shared" si="204"/>
        <v>43942</v>
      </c>
      <c r="E1466" s="1450">
        <f t="shared" si="204"/>
        <v>0.35</v>
      </c>
      <c r="F1466" s="1451">
        <f t="shared" si="197"/>
        <v>0</v>
      </c>
      <c r="G1466" s="1451">
        <f t="shared" si="198"/>
        <v>0</v>
      </c>
      <c r="H1466" s="1451">
        <f t="shared" si="201"/>
        <v>0</v>
      </c>
      <c r="I1466" s="1449">
        <v>0</v>
      </c>
      <c r="J1466" s="1449">
        <v>0</v>
      </c>
      <c r="K1466" s="1451"/>
      <c r="L1466" s="1451"/>
      <c r="M1466" s="1451">
        <f t="shared" si="202"/>
        <v>0</v>
      </c>
      <c r="N1466" s="1451">
        <f t="shared" si="203"/>
        <v>0</v>
      </c>
      <c r="O1466" s="1452">
        <f t="shared" si="199"/>
        <v>0</v>
      </c>
      <c r="P1466" s="1383">
        <f t="shared" si="200"/>
        <v>0</v>
      </c>
    </row>
    <row r="1467" spans="1:16" ht="31" outlineLevel="1" x14ac:dyDescent="0.25">
      <c r="A1467" s="1447">
        <f t="shared" si="204"/>
        <v>9</v>
      </c>
      <c r="B1467" s="1456" t="str">
        <f t="shared" si="204"/>
        <v>Plant Civil Works &amp; Renovation of Colony Civil Works at GTPS Uran</v>
      </c>
      <c r="C1467" s="1447" t="str">
        <f t="shared" si="204"/>
        <v>MERC/CAPEX/FY 2021-22/MSPGCL /25</v>
      </c>
      <c r="D1467" s="1448">
        <f t="shared" si="204"/>
        <v>44609</v>
      </c>
      <c r="E1467" s="1449">
        <f t="shared" si="204"/>
        <v>19.281199999999998</v>
      </c>
      <c r="F1467" s="1449">
        <f t="shared" si="197"/>
        <v>0</v>
      </c>
      <c r="G1467" s="1449">
        <f t="shared" si="198"/>
        <v>0</v>
      </c>
      <c r="H1467" s="1449">
        <f t="shared" si="201"/>
        <v>0</v>
      </c>
      <c r="I1467" s="1449">
        <v>0</v>
      </c>
      <c r="J1467" s="1449">
        <v>0</v>
      </c>
      <c r="K1467" s="1449"/>
      <c r="L1467" s="1449"/>
      <c r="M1467" s="1449">
        <f t="shared" si="202"/>
        <v>0</v>
      </c>
      <c r="N1467" s="1449">
        <f t="shared" si="203"/>
        <v>0</v>
      </c>
      <c r="O1467" s="1452">
        <f t="shared" si="199"/>
        <v>0</v>
      </c>
      <c r="P1467" s="1383">
        <f t="shared" si="200"/>
        <v>0</v>
      </c>
    </row>
    <row r="1468" spans="1:16" ht="31" outlineLevel="1" x14ac:dyDescent="0.35">
      <c r="A1468" s="1457">
        <f t="shared" si="204"/>
        <v>9.1</v>
      </c>
      <c r="B1468" s="1459" t="str">
        <f t="shared" si="204"/>
        <v>Renovations, refurbishment of Residential colony at GTPS, Uran.</v>
      </c>
      <c r="C1468" s="1455" t="str">
        <f t="shared" si="204"/>
        <v>MERC/CAPEX/FY 2021-22/MSPGCL /25</v>
      </c>
      <c r="D1468" s="1384">
        <f t="shared" si="204"/>
        <v>44609</v>
      </c>
      <c r="E1468" s="1450">
        <f t="shared" si="204"/>
        <v>7.5637999999999996</v>
      </c>
      <c r="F1468" s="1451">
        <f t="shared" si="197"/>
        <v>0</v>
      </c>
      <c r="G1468" s="1451">
        <f t="shared" si="198"/>
        <v>0</v>
      </c>
      <c r="H1468" s="1451">
        <f t="shared" si="201"/>
        <v>0</v>
      </c>
      <c r="I1468" s="1449">
        <v>0</v>
      </c>
      <c r="J1468" s="1449">
        <v>0</v>
      </c>
      <c r="K1468" s="1451"/>
      <c r="L1468" s="1451"/>
      <c r="M1468" s="1451">
        <f t="shared" si="202"/>
        <v>0</v>
      </c>
      <c r="N1468" s="1451">
        <f t="shared" si="203"/>
        <v>0</v>
      </c>
      <c r="O1468" s="1452">
        <f t="shared" si="199"/>
        <v>0</v>
      </c>
      <c r="P1468" s="1383">
        <f t="shared" si="200"/>
        <v>0</v>
      </c>
    </row>
    <row r="1469" spans="1:16" ht="31" outlineLevel="1" x14ac:dyDescent="0.35">
      <c r="A1469" s="1457" t="str">
        <f t="shared" si="204"/>
        <v>9.1.1</v>
      </c>
      <c r="B1469" s="1459" t="str">
        <f t="shared" si="204"/>
        <v>Providing weather shed over the parpet at Type-I, Type-II, Type-D, Type- III &amp; Type-IV quarters at GTPS , Uran.</v>
      </c>
      <c r="C1469" s="1455">
        <f t="shared" si="204"/>
        <v>0</v>
      </c>
      <c r="D1469" s="1384" t="str">
        <f t="shared" si="204"/>
        <v>-</v>
      </c>
      <c r="E1469" s="1450">
        <f t="shared" si="204"/>
        <v>1.4278</v>
      </c>
      <c r="F1469" s="1451">
        <f t="shared" si="197"/>
        <v>1.41</v>
      </c>
      <c r="G1469" s="1451">
        <f t="shared" si="198"/>
        <v>1.41</v>
      </c>
      <c r="H1469" s="1451">
        <f t="shared" si="201"/>
        <v>0</v>
      </c>
      <c r="I1469" s="1449">
        <v>0</v>
      </c>
      <c r="J1469" s="1449">
        <v>0</v>
      </c>
      <c r="K1469" s="1451"/>
      <c r="L1469" s="1451"/>
      <c r="M1469" s="1451">
        <f t="shared" ref="M1469:M1489" si="205">SUM(J1469:L1469)</f>
        <v>0</v>
      </c>
      <c r="N1469" s="1451">
        <f t="shared" si="203"/>
        <v>0</v>
      </c>
      <c r="O1469" s="1452"/>
      <c r="P1469" s="1383"/>
    </row>
    <row r="1470" spans="1:16" ht="15.5" outlineLevel="1" x14ac:dyDescent="0.35">
      <c r="A1470" s="1457">
        <f t="shared" si="204"/>
        <v>0</v>
      </c>
      <c r="B1470" s="1459" t="str">
        <f t="shared" si="204"/>
        <v>IDC</v>
      </c>
      <c r="C1470" s="1455">
        <f t="shared" si="204"/>
        <v>0</v>
      </c>
      <c r="D1470" s="1384" t="str">
        <f t="shared" si="204"/>
        <v>-</v>
      </c>
      <c r="E1470" s="1450">
        <f t="shared" si="204"/>
        <v>0</v>
      </c>
      <c r="F1470" s="1451">
        <f t="shared" si="197"/>
        <v>3.1791899999999998E-2</v>
      </c>
      <c r="G1470" s="1451">
        <f t="shared" si="198"/>
        <v>3.1791899999999998E-2</v>
      </c>
      <c r="H1470" s="1451">
        <f t="shared" si="201"/>
        <v>0</v>
      </c>
      <c r="I1470" s="1449">
        <v>0</v>
      </c>
      <c r="J1470" s="1449">
        <v>0</v>
      </c>
      <c r="K1470" s="1451"/>
      <c r="L1470" s="1451"/>
      <c r="M1470" s="1451">
        <f t="shared" si="205"/>
        <v>0</v>
      </c>
      <c r="N1470" s="1451">
        <f t="shared" si="203"/>
        <v>0</v>
      </c>
      <c r="O1470" s="1452"/>
      <c r="P1470" s="1383"/>
    </row>
    <row r="1471" spans="1:16" ht="31" outlineLevel="1" x14ac:dyDescent="0.35">
      <c r="A1471" s="1457" t="str">
        <f t="shared" si="204"/>
        <v>9.1.2</v>
      </c>
      <c r="B1471" s="1459" t="str">
        <f t="shared" si="204"/>
        <v>Providing vitrified flooring to  Type-I, Type-II, Type-D, Type- III &amp;  E quarters at GTPS , Uran.</v>
      </c>
      <c r="C1471" s="1455">
        <f t="shared" si="204"/>
        <v>0</v>
      </c>
      <c r="D1471" s="1384" t="str">
        <f t="shared" si="204"/>
        <v>-</v>
      </c>
      <c r="E1471" s="1450">
        <f t="shared" si="204"/>
        <v>2.0177999999999998</v>
      </c>
      <c r="F1471" s="1451">
        <f t="shared" si="197"/>
        <v>1.9088066450000001</v>
      </c>
      <c r="G1471" s="1451">
        <f t="shared" si="198"/>
        <v>1.9088066450000001</v>
      </c>
      <c r="H1471" s="1451">
        <f t="shared" si="201"/>
        <v>0</v>
      </c>
      <c r="I1471" s="1449">
        <v>0</v>
      </c>
      <c r="J1471" s="1449">
        <v>0</v>
      </c>
      <c r="K1471" s="1451"/>
      <c r="L1471" s="1451"/>
      <c r="M1471" s="1451">
        <f t="shared" si="205"/>
        <v>0</v>
      </c>
      <c r="N1471" s="1451">
        <f t="shared" si="203"/>
        <v>0</v>
      </c>
      <c r="O1471" s="1452"/>
      <c r="P1471" s="1383"/>
    </row>
    <row r="1472" spans="1:16" ht="15.5" outlineLevel="1" x14ac:dyDescent="0.35">
      <c r="A1472" s="1457">
        <f t="shared" ref="A1472:E1487" si="206">A1186</f>
        <v>0</v>
      </c>
      <c r="B1472" s="1459" t="str">
        <f t="shared" si="206"/>
        <v>IDC</v>
      </c>
      <c r="C1472" s="1455">
        <f t="shared" si="206"/>
        <v>0</v>
      </c>
      <c r="D1472" s="1384" t="str">
        <f t="shared" si="206"/>
        <v>-</v>
      </c>
      <c r="E1472" s="1450">
        <f t="shared" si="206"/>
        <v>0</v>
      </c>
      <c r="F1472" s="1451">
        <f t="shared" si="197"/>
        <v>0</v>
      </c>
      <c r="G1472" s="1451">
        <f t="shared" si="198"/>
        <v>0</v>
      </c>
      <c r="H1472" s="1451">
        <f t="shared" si="201"/>
        <v>0</v>
      </c>
      <c r="I1472" s="1449">
        <v>0</v>
      </c>
      <c r="J1472" s="1449">
        <v>0</v>
      </c>
      <c r="K1472" s="1451"/>
      <c r="L1472" s="1451"/>
      <c r="M1472" s="1451">
        <f t="shared" si="205"/>
        <v>0</v>
      </c>
      <c r="N1472" s="1451">
        <f t="shared" si="203"/>
        <v>0</v>
      </c>
      <c r="O1472" s="1452"/>
      <c r="P1472" s="1383"/>
    </row>
    <row r="1473" spans="1:16" ht="46.5" outlineLevel="1" x14ac:dyDescent="0.35">
      <c r="A1473" s="1457" t="str">
        <f t="shared" si="206"/>
        <v>9.1.3</v>
      </c>
      <c r="B1473" s="1459" t="str">
        <f t="shared" si="206"/>
        <v>Renovation/ Refurbishment including internal structural strangthing of  Type-I, Type-II, Type-D, Type- III &amp; Type- E &amp; F quarters at GTPS , Uran.</v>
      </c>
      <c r="C1473" s="1455">
        <f t="shared" si="206"/>
        <v>0</v>
      </c>
      <c r="D1473" s="1384" t="str">
        <f t="shared" si="206"/>
        <v>-</v>
      </c>
      <c r="E1473" s="1450">
        <f t="shared" si="206"/>
        <v>0.88500000000000001</v>
      </c>
      <c r="F1473" s="1451">
        <f t="shared" si="197"/>
        <v>0.80812447706000001</v>
      </c>
      <c r="G1473" s="1451">
        <f t="shared" si="198"/>
        <v>0.80812447706000001</v>
      </c>
      <c r="H1473" s="1451">
        <f t="shared" si="201"/>
        <v>0</v>
      </c>
      <c r="I1473" s="1449">
        <v>0</v>
      </c>
      <c r="J1473" s="1449">
        <v>0</v>
      </c>
      <c r="K1473" s="1451"/>
      <c r="L1473" s="1451"/>
      <c r="M1473" s="1451">
        <f t="shared" si="205"/>
        <v>0</v>
      </c>
      <c r="N1473" s="1451">
        <f t="shared" si="203"/>
        <v>0</v>
      </c>
      <c r="O1473" s="1452"/>
      <c r="P1473" s="1383"/>
    </row>
    <row r="1474" spans="1:16" ht="15.5" outlineLevel="1" x14ac:dyDescent="0.35">
      <c r="A1474" s="1457">
        <f t="shared" si="206"/>
        <v>0</v>
      </c>
      <c r="B1474" s="1459" t="str">
        <f t="shared" si="206"/>
        <v>IDC</v>
      </c>
      <c r="C1474" s="1455">
        <f t="shared" si="206"/>
        <v>0</v>
      </c>
      <c r="D1474" s="1384" t="str">
        <f t="shared" si="206"/>
        <v>-</v>
      </c>
      <c r="E1474" s="1450">
        <f t="shared" si="206"/>
        <v>0</v>
      </c>
      <c r="F1474" s="1451">
        <f t="shared" si="197"/>
        <v>0</v>
      </c>
      <c r="G1474" s="1451">
        <f t="shared" si="198"/>
        <v>0</v>
      </c>
      <c r="H1474" s="1451">
        <f t="shared" si="201"/>
        <v>0</v>
      </c>
      <c r="I1474" s="1449">
        <v>0</v>
      </c>
      <c r="J1474" s="1449">
        <v>0</v>
      </c>
      <c r="K1474" s="1451"/>
      <c r="L1474" s="1451"/>
      <c r="M1474" s="1451">
        <f t="shared" si="205"/>
        <v>0</v>
      </c>
      <c r="N1474" s="1451">
        <f t="shared" si="203"/>
        <v>0</v>
      </c>
      <c r="O1474" s="1452"/>
      <c r="P1474" s="1383"/>
    </row>
    <row r="1475" spans="1:16" ht="31" outlineLevel="1" x14ac:dyDescent="0.35">
      <c r="A1475" s="1457" t="str">
        <f t="shared" si="206"/>
        <v>9.1.4</v>
      </c>
      <c r="B1475" s="1459" t="str">
        <f t="shared" si="206"/>
        <v>External face-lifting including structural strengthening to walls and RCC structures of TYPE-I, TYPE-II, &amp; D-TYPE quarters:</v>
      </c>
      <c r="C1475" s="1455">
        <f t="shared" si="206"/>
        <v>0</v>
      </c>
      <c r="D1475" s="1384" t="str">
        <f t="shared" si="206"/>
        <v>-</v>
      </c>
      <c r="E1475" s="1450">
        <f t="shared" si="206"/>
        <v>3.2332000000000001</v>
      </c>
      <c r="F1475" s="1451">
        <f t="shared" si="197"/>
        <v>2.8465722370000002</v>
      </c>
      <c r="G1475" s="1451">
        <f t="shared" si="198"/>
        <v>2.8465722370000002</v>
      </c>
      <c r="H1475" s="1451">
        <f t="shared" si="201"/>
        <v>0</v>
      </c>
      <c r="I1475" s="1449">
        <v>0</v>
      </c>
      <c r="J1475" s="1449">
        <v>0</v>
      </c>
      <c r="K1475" s="1451"/>
      <c r="L1475" s="1451"/>
      <c r="M1475" s="1451">
        <f t="shared" si="205"/>
        <v>0</v>
      </c>
      <c r="N1475" s="1451">
        <f t="shared" si="203"/>
        <v>0</v>
      </c>
      <c r="O1475" s="1452"/>
      <c r="P1475" s="1383"/>
    </row>
    <row r="1476" spans="1:16" ht="15.5" outlineLevel="1" x14ac:dyDescent="0.35">
      <c r="A1476" s="1457">
        <f t="shared" si="206"/>
        <v>9.1999999999999993</v>
      </c>
      <c r="B1476" s="1459" t="str">
        <f t="shared" si="206"/>
        <v>Internal colony Road at GTPS, Uran.</v>
      </c>
      <c r="C1476" s="1455" t="str">
        <f t="shared" si="206"/>
        <v>MERC/CAPEX/FY 2021-22/MSPGCL /25</v>
      </c>
      <c r="D1476" s="1384">
        <f t="shared" si="206"/>
        <v>44609</v>
      </c>
      <c r="E1476" s="1450">
        <f t="shared" si="206"/>
        <v>1.0973999999999999</v>
      </c>
      <c r="F1476" s="1451">
        <f t="shared" si="197"/>
        <v>1.0382794</v>
      </c>
      <c r="G1476" s="1451">
        <f t="shared" si="198"/>
        <v>1.0382794</v>
      </c>
      <c r="H1476" s="1451">
        <f t="shared" si="201"/>
        <v>0</v>
      </c>
      <c r="I1476" s="1449">
        <v>0</v>
      </c>
      <c r="J1476" s="1449">
        <v>0</v>
      </c>
      <c r="K1476" s="1451"/>
      <c r="L1476" s="1451"/>
      <c r="M1476" s="1451">
        <f t="shared" si="205"/>
        <v>0</v>
      </c>
      <c r="N1476" s="1451">
        <f t="shared" si="203"/>
        <v>0</v>
      </c>
      <c r="O1476" s="1452">
        <f t="shared" ref="O1476:O1489" si="207">MAX(0,IF(M1476=0,0,IF(G1476+M1476&lt;E1476,M1476,E1476-G1476)))</f>
        <v>0</v>
      </c>
      <c r="P1476" s="1383">
        <f t="shared" ref="P1476:P1489" si="208">M1476-O1476</f>
        <v>0</v>
      </c>
    </row>
    <row r="1477" spans="1:16" ht="31" outlineLevel="1" x14ac:dyDescent="0.35">
      <c r="A1477" s="1457">
        <f t="shared" si="206"/>
        <v>9.3000000000000007</v>
      </c>
      <c r="B1477" s="1459" t="str">
        <f t="shared" si="206"/>
        <v>Renovation of sanitary system including Replacing sanitary and storm water drainage pipelines in colony area.</v>
      </c>
      <c r="C1477" s="1455" t="str">
        <f t="shared" si="206"/>
        <v>MERC/CAPEX/FY 2021-22/MSPGCL /25</v>
      </c>
      <c r="D1477" s="1384">
        <f t="shared" si="206"/>
        <v>44609</v>
      </c>
      <c r="E1477" s="1450">
        <f t="shared" si="206"/>
        <v>1.5458000000000001</v>
      </c>
      <c r="F1477" s="1451">
        <f t="shared" si="197"/>
        <v>1.5079282650000001</v>
      </c>
      <c r="G1477" s="1451">
        <f t="shared" si="198"/>
        <v>1.5079282650000001</v>
      </c>
      <c r="H1477" s="1451">
        <f t="shared" si="201"/>
        <v>0</v>
      </c>
      <c r="I1477" s="1449">
        <v>0</v>
      </c>
      <c r="J1477" s="1449">
        <v>0</v>
      </c>
      <c r="K1477" s="1451"/>
      <c r="L1477" s="1451"/>
      <c r="M1477" s="1451">
        <f t="shared" si="205"/>
        <v>0</v>
      </c>
      <c r="N1477" s="1451">
        <f t="shared" si="203"/>
        <v>0</v>
      </c>
      <c r="O1477" s="1452">
        <f t="shared" si="207"/>
        <v>0</v>
      </c>
      <c r="P1477" s="1383">
        <f t="shared" si="208"/>
        <v>0</v>
      </c>
    </row>
    <row r="1478" spans="1:16" ht="31" outlineLevel="1" x14ac:dyDescent="0.35">
      <c r="A1478" s="1453">
        <f t="shared" si="206"/>
        <v>9.4</v>
      </c>
      <c r="B1478" s="1454" t="str">
        <f t="shared" si="206"/>
        <v>Renovations, refurbishment of Recreation Club Building in colony at GTPS Uran</v>
      </c>
      <c r="C1478" s="1455" t="str">
        <f t="shared" si="206"/>
        <v>MERC/CAPEX/FY 2021-22/MSPGCL /25</v>
      </c>
      <c r="D1478" s="1384">
        <f t="shared" si="206"/>
        <v>44609</v>
      </c>
      <c r="E1478" s="1450">
        <f t="shared" si="206"/>
        <v>0</v>
      </c>
      <c r="F1478" s="1451">
        <f t="shared" si="197"/>
        <v>0</v>
      </c>
      <c r="G1478" s="1451">
        <f t="shared" si="198"/>
        <v>0</v>
      </c>
      <c r="H1478" s="1451">
        <f t="shared" si="201"/>
        <v>0</v>
      </c>
      <c r="I1478" s="1449">
        <v>0</v>
      </c>
      <c r="J1478" s="1449">
        <v>0</v>
      </c>
      <c r="K1478" s="1451"/>
      <c r="L1478" s="1451"/>
      <c r="M1478" s="1451">
        <f t="shared" si="205"/>
        <v>0</v>
      </c>
      <c r="N1478" s="1451">
        <f t="shared" si="203"/>
        <v>0</v>
      </c>
      <c r="O1478" s="1452">
        <f t="shared" si="207"/>
        <v>0</v>
      </c>
      <c r="P1478" s="1383">
        <f t="shared" si="208"/>
        <v>0</v>
      </c>
    </row>
    <row r="1479" spans="1:16" ht="31" outlineLevel="1" x14ac:dyDescent="0.35">
      <c r="A1479" s="1457">
        <f t="shared" si="206"/>
        <v>9.5</v>
      </c>
      <c r="B1479" s="1459" t="str">
        <f t="shared" si="206"/>
        <v>Strengthening to steel structures by epoxy painting within the plant area at GTPS, Uran</v>
      </c>
      <c r="C1479" s="1455" t="str">
        <f t="shared" si="206"/>
        <v>MERC/CAPEX/FY 2021-22/MSPGCL /25</v>
      </c>
      <c r="D1479" s="1384">
        <f t="shared" si="206"/>
        <v>44609</v>
      </c>
      <c r="E1479" s="1450">
        <f t="shared" si="206"/>
        <v>1.5104</v>
      </c>
      <c r="F1479" s="1451">
        <f t="shared" si="197"/>
        <v>1.3037510000000001</v>
      </c>
      <c r="G1479" s="1451">
        <f t="shared" si="198"/>
        <v>1.3037510000000001</v>
      </c>
      <c r="H1479" s="1451">
        <f t="shared" si="201"/>
        <v>0</v>
      </c>
      <c r="I1479" s="1449">
        <v>0</v>
      </c>
      <c r="J1479" s="1449">
        <v>0</v>
      </c>
      <c r="K1479" s="1451"/>
      <c r="L1479" s="1451"/>
      <c r="M1479" s="1451">
        <f t="shared" si="205"/>
        <v>0</v>
      </c>
      <c r="N1479" s="1451">
        <f t="shared" si="203"/>
        <v>0</v>
      </c>
      <c r="O1479" s="1452">
        <f t="shared" si="207"/>
        <v>0</v>
      </c>
      <c r="P1479" s="1383">
        <f t="shared" si="208"/>
        <v>0</v>
      </c>
    </row>
    <row r="1480" spans="1:16" ht="46.5" outlineLevel="1" x14ac:dyDescent="0.25">
      <c r="A1480" s="1447">
        <f t="shared" si="206"/>
        <v>10</v>
      </c>
      <c r="B1480" s="1456" t="str">
        <f t="shared" si="206"/>
        <v>Procurement of Turbine Rotor blades of all 4 stages &amp; Compressor Rotor blades set (along with installation materials) for GT Unit no.7 at GTPS Uran</v>
      </c>
      <c r="C1480" s="1447" t="str">
        <f t="shared" si="206"/>
        <v>MERC/CAPEX/FY 2022-23/0162</v>
      </c>
      <c r="D1480" s="1448">
        <f t="shared" si="206"/>
        <v>44669</v>
      </c>
      <c r="E1480" s="1449">
        <f t="shared" si="206"/>
        <v>36.9</v>
      </c>
      <c r="F1480" s="1449">
        <f t="shared" si="197"/>
        <v>30.623202469999999</v>
      </c>
      <c r="G1480" s="1449">
        <f t="shared" si="198"/>
        <v>30.623202469999999</v>
      </c>
      <c r="H1480" s="1449">
        <f t="shared" si="201"/>
        <v>0</v>
      </c>
      <c r="I1480" s="1449">
        <v>0</v>
      </c>
      <c r="J1480" s="1449">
        <v>0</v>
      </c>
      <c r="K1480" s="1449"/>
      <c r="L1480" s="1449"/>
      <c r="M1480" s="1449">
        <f t="shared" si="205"/>
        <v>0</v>
      </c>
      <c r="N1480" s="1449">
        <f t="shared" si="203"/>
        <v>0</v>
      </c>
      <c r="O1480" s="1452">
        <f t="shared" si="207"/>
        <v>0</v>
      </c>
      <c r="P1480" s="1383">
        <f t="shared" si="208"/>
        <v>0</v>
      </c>
    </row>
    <row r="1481" spans="1:16" ht="46.5" outlineLevel="1" x14ac:dyDescent="0.35">
      <c r="A1481" s="1457">
        <f t="shared" si="206"/>
        <v>10.1</v>
      </c>
      <c r="B1481" s="1459" t="str">
        <f t="shared" si="206"/>
        <v>Procurement of Turbine Rotor blades of all 4 stages &amp; Compressor Rotor blades set (along with installation materials) for GT Unit no.7 at GTPS Uran</v>
      </c>
      <c r="C1481" s="1455" t="str">
        <f t="shared" si="206"/>
        <v>MERC/CAPEX/FY 2022-23/0162</v>
      </c>
      <c r="D1481" s="1384">
        <f t="shared" si="206"/>
        <v>44669</v>
      </c>
      <c r="E1481" s="1450">
        <f t="shared" si="206"/>
        <v>36.43</v>
      </c>
      <c r="F1481" s="1451">
        <f t="shared" si="197"/>
        <v>0.47199999999999998</v>
      </c>
      <c r="G1481" s="1451">
        <f t="shared" si="198"/>
        <v>0.47199999999999998</v>
      </c>
      <c r="H1481" s="1451">
        <f t="shared" si="201"/>
        <v>0</v>
      </c>
      <c r="I1481" s="1449">
        <v>0</v>
      </c>
      <c r="J1481" s="1449">
        <v>0</v>
      </c>
      <c r="K1481" s="1451"/>
      <c r="L1481" s="1451"/>
      <c r="M1481" s="1451">
        <f t="shared" si="205"/>
        <v>0</v>
      </c>
      <c r="N1481" s="1451">
        <f t="shared" si="203"/>
        <v>0</v>
      </c>
      <c r="O1481" s="1452">
        <f t="shared" si="207"/>
        <v>0</v>
      </c>
      <c r="P1481" s="1383">
        <f t="shared" si="208"/>
        <v>0</v>
      </c>
    </row>
    <row r="1482" spans="1:16" ht="15.5" outlineLevel="1" x14ac:dyDescent="0.35">
      <c r="A1482" s="1457">
        <f t="shared" si="206"/>
        <v>0</v>
      </c>
      <c r="B1482" s="1459" t="str">
        <f t="shared" si="206"/>
        <v>IDC</v>
      </c>
      <c r="C1482" s="1455" t="str">
        <f t="shared" si="206"/>
        <v>MERC/CAPEX/FY 2022-23/0162</v>
      </c>
      <c r="D1482" s="1384">
        <f t="shared" si="206"/>
        <v>44669</v>
      </c>
      <c r="E1482" s="1450">
        <f t="shared" si="206"/>
        <v>0.47</v>
      </c>
      <c r="F1482" s="1451">
        <f t="shared" si="197"/>
        <v>0</v>
      </c>
      <c r="G1482" s="1451">
        <f t="shared" si="198"/>
        <v>0</v>
      </c>
      <c r="H1482" s="1451">
        <f t="shared" si="201"/>
        <v>0</v>
      </c>
      <c r="I1482" s="1449">
        <v>0</v>
      </c>
      <c r="J1482" s="1449">
        <v>0</v>
      </c>
      <c r="K1482" s="1451"/>
      <c r="L1482" s="1451"/>
      <c r="M1482" s="1451">
        <f t="shared" si="205"/>
        <v>0</v>
      </c>
      <c r="N1482" s="1451">
        <f t="shared" si="203"/>
        <v>0</v>
      </c>
      <c r="O1482" s="1452">
        <f t="shared" si="207"/>
        <v>0</v>
      </c>
      <c r="P1482" s="1383">
        <f t="shared" si="208"/>
        <v>0</v>
      </c>
    </row>
    <row r="1483" spans="1:16" ht="31" outlineLevel="1" x14ac:dyDescent="0.25">
      <c r="A1483" s="1447" t="str">
        <f t="shared" si="206"/>
        <v>HO
DPR 8</v>
      </c>
      <c r="B1483" s="1456" t="str">
        <f t="shared" si="206"/>
        <v>Replacement of Fire Tenders at Various Power Stations of Mahagenco</v>
      </c>
      <c r="C1483" s="1447" t="str">
        <f t="shared" si="206"/>
        <v>MERC/CAPEX/20172018/4653</v>
      </c>
      <c r="D1483" s="1448">
        <f t="shared" si="206"/>
        <v>43052</v>
      </c>
      <c r="E1483" s="1449">
        <f t="shared" si="206"/>
        <v>2.5</v>
      </c>
      <c r="F1483" s="1449">
        <f t="shared" si="197"/>
        <v>0</v>
      </c>
      <c r="G1483" s="1449">
        <f t="shared" si="198"/>
        <v>0</v>
      </c>
      <c r="H1483" s="1449">
        <f t="shared" si="201"/>
        <v>0</v>
      </c>
      <c r="I1483" s="1449">
        <v>0</v>
      </c>
      <c r="J1483" s="1449">
        <v>0</v>
      </c>
      <c r="K1483" s="1449"/>
      <c r="L1483" s="1449"/>
      <c r="M1483" s="1449">
        <f t="shared" si="205"/>
        <v>0</v>
      </c>
      <c r="N1483" s="1449">
        <f t="shared" si="203"/>
        <v>0</v>
      </c>
      <c r="O1483" s="1452">
        <f t="shared" si="207"/>
        <v>0</v>
      </c>
      <c r="P1483" s="1383">
        <f t="shared" si="208"/>
        <v>0</v>
      </c>
    </row>
    <row r="1484" spans="1:16" ht="31" outlineLevel="1" x14ac:dyDescent="0.35">
      <c r="A1484" s="1457" t="str">
        <f t="shared" si="206"/>
        <v>HO
DPR 8.2</v>
      </c>
      <c r="B1484" s="1459" t="str">
        <f t="shared" si="206"/>
        <v>Normal Multipurpose Fire Tender</v>
      </c>
      <c r="C1484" s="1455" t="str">
        <f t="shared" si="206"/>
        <v>MERC/CAPEX/20172018/4653</v>
      </c>
      <c r="D1484" s="1384">
        <f t="shared" si="206"/>
        <v>43052</v>
      </c>
      <c r="E1484" s="1450">
        <f t="shared" si="206"/>
        <v>2.5</v>
      </c>
      <c r="F1484" s="1451">
        <f t="shared" si="197"/>
        <v>2.1846524</v>
      </c>
      <c r="G1484" s="1451">
        <f t="shared" si="198"/>
        <v>2.1846524</v>
      </c>
      <c r="H1484" s="1451">
        <f t="shared" si="201"/>
        <v>0</v>
      </c>
      <c r="I1484" s="1449">
        <v>0</v>
      </c>
      <c r="J1484" s="1449">
        <v>0</v>
      </c>
      <c r="K1484" s="1451"/>
      <c r="L1484" s="1451"/>
      <c r="M1484" s="1451">
        <f t="shared" si="205"/>
        <v>0</v>
      </c>
      <c r="N1484" s="1451">
        <f t="shared" si="203"/>
        <v>0</v>
      </c>
      <c r="O1484" s="1452">
        <f t="shared" si="207"/>
        <v>0</v>
      </c>
      <c r="P1484" s="1383">
        <f t="shared" si="208"/>
        <v>0</v>
      </c>
    </row>
    <row r="1485" spans="1:16" ht="15.5" outlineLevel="1" x14ac:dyDescent="0.25">
      <c r="A1485" s="1457">
        <f t="shared" si="206"/>
        <v>0</v>
      </c>
      <c r="B1485" s="1460" t="str">
        <f t="shared" si="206"/>
        <v>IDC</v>
      </c>
      <c r="C1485" s="1455" t="str">
        <f t="shared" si="206"/>
        <v>MERC/CAPEX/20172018/4653</v>
      </c>
      <c r="D1485" s="1384">
        <f t="shared" si="206"/>
        <v>43052</v>
      </c>
      <c r="E1485" s="1450">
        <f t="shared" si="206"/>
        <v>0</v>
      </c>
      <c r="F1485" s="1451">
        <f t="shared" si="197"/>
        <v>4.2562000000000003E-2</v>
      </c>
      <c r="G1485" s="1451">
        <f t="shared" si="198"/>
        <v>4.2562000000000003E-2</v>
      </c>
      <c r="H1485" s="1451">
        <f t="shared" si="201"/>
        <v>0</v>
      </c>
      <c r="I1485" s="1449">
        <v>0</v>
      </c>
      <c r="J1485" s="1449">
        <v>0</v>
      </c>
      <c r="K1485" s="1451"/>
      <c r="L1485" s="1451"/>
      <c r="M1485" s="1451">
        <f t="shared" si="205"/>
        <v>0</v>
      </c>
      <c r="N1485" s="1451">
        <f t="shared" si="203"/>
        <v>0</v>
      </c>
      <c r="O1485" s="1452">
        <f t="shared" si="207"/>
        <v>0</v>
      </c>
      <c r="P1485" s="1383">
        <f t="shared" si="208"/>
        <v>0</v>
      </c>
    </row>
    <row r="1486" spans="1:16" ht="31" outlineLevel="1" x14ac:dyDescent="0.25">
      <c r="A1486" s="1447" t="str">
        <f t="shared" si="206"/>
        <v>HO
DPR-10</v>
      </c>
      <c r="B1486" s="1456" t="str">
        <f t="shared" si="206"/>
        <v>Implementation of IB recommendations- Civil works at various TPS of Mahagenco</v>
      </c>
      <c r="C1486" s="1447" t="str">
        <f t="shared" si="206"/>
        <v>MERC/CAPEX/20172018/0177</v>
      </c>
      <c r="D1486" s="1448">
        <f t="shared" si="206"/>
        <v>43137</v>
      </c>
      <c r="E1486" s="1449">
        <f t="shared" si="206"/>
        <v>0.94399999999999995</v>
      </c>
      <c r="F1486" s="1449">
        <f t="shared" si="197"/>
        <v>0</v>
      </c>
      <c r="G1486" s="1449">
        <f t="shared" si="198"/>
        <v>0</v>
      </c>
      <c r="H1486" s="1449">
        <f t="shared" si="201"/>
        <v>0</v>
      </c>
      <c r="I1486" s="1449">
        <v>0</v>
      </c>
      <c r="J1486" s="1449">
        <v>0</v>
      </c>
      <c r="K1486" s="1449"/>
      <c r="L1486" s="1449"/>
      <c r="M1486" s="1449">
        <f t="shared" si="205"/>
        <v>0</v>
      </c>
      <c r="N1486" s="1449">
        <f t="shared" si="203"/>
        <v>0</v>
      </c>
      <c r="O1486" s="1452">
        <f t="shared" si="207"/>
        <v>0</v>
      </c>
      <c r="P1486" s="1383">
        <f t="shared" si="208"/>
        <v>0</v>
      </c>
    </row>
    <row r="1487" spans="1:16" ht="46.5" outlineLevel="1" x14ac:dyDescent="0.35">
      <c r="A1487" s="1457" t="str">
        <f t="shared" si="206"/>
        <v>HO
DPR 10.1</v>
      </c>
      <c r="B1487" s="1459" t="str">
        <f t="shared" si="206"/>
        <v>GTPS Uran</v>
      </c>
      <c r="C1487" s="1455" t="str">
        <f t="shared" si="206"/>
        <v>MERC/CAPEX/20172018/0177</v>
      </c>
      <c r="D1487" s="1384">
        <f t="shared" si="206"/>
        <v>43137</v>
      </c>
      <c r="E1487" s="1450">
        <f t="shared" si="206"/>
        <v>0.94399999999999995</v>
      </c>
      <c r="F1487" s="1451">
        <f t="shared" si="197"/>
        <v>0</v>
      </c>
      <c r="G1487" s="1451">
        <f t="shared" si="198"/>
        <v>0</v>
      </c>
      <c r="H1487" s="1451">
        <f t="shared" si="201"/>
        <v>0</v>
      </c>
      <c r="I1487" s="1449">
        <v>0</v>
      </c>
      <c r="J1487" s="1449">
        <v>0</v>
      </c>
      <c r="K1487" s="1451"/>
      <c r="L1487" s="1451"/>
      <c r="M1487" s="1451">
        <f t="shared" si="205"/>
        <v>0</v>
      </c>
      <c r="N1487" s="1451">
        <f t="shared" si="203"/>
        <v>0</v>
      </c>
      <c r="O1487" s="1452">
        <f t="shared" si="207"/>
        <v>0</v>
      </c>
      <c r="P1487" s="1383">
        <f t="shared" si="208"/>
        <v>0</v>
      </c>
    </row>
    <row r="1488" spans="1:16" ht="15.5" outlineLevel="1" x14ac:dyDescent="0.35">
      <c r="A1488" s="1457">
        <f t="shared" ref="A1488:E1503" si="209">A1202</f>
        <v>0</v>
      </c>
      <c r="B1488" s="1459" t="str">
        <f t="shared" si="209"/>
        <v>IDC</v>
      </c>
      <c r="C1488" s="1455" t="str">
        <f t="shared" si="209"/>
        <v>MERC/CAPEX/20172018/0177</v>
      </c>
      <c r="D1488" s="1384">
        <f t="shared" si="209"/>
        <v>43137</v>
      </c>
      <c r="E1488" s="1450">
        <f t="shared" si="209"/>
        <v>0</v>
      </c>
      <c r="F1488" s="1451">
        <f t="shared" si="197"/>
        <v>0</v>
      </c>
      <c r="G1488" s="1451">
        <f t="shared" si="198"/>
        <v>0</v>
      </c>
      <c r="H1488" s="1451">
        <f t="shared" si="201"/>
        <v>0</v>
      </c>
      <c r="I1488" s="1449">
        <v>0</v>
      </c>
      <c r="J1488" s="1449">
        <v>0</v>
      </c>
      <c r="K1488" s="1451"/>
      <c r="L1488" s="1451"/>
      <c r="M1488" s="1451">
        <f t="shared" si="205"/>
        <v>0</v>
      </c>
      <c r="N1488" s="1451">
        <f t="shared" si="203"/>
        <v>0</v>
      </c>
      <c r="O1488" s="1452">
        <f t="shared" si="207"/>
        <v>0</v>
      </c>
      <c r="P1488" s="1383">
        <f t="shared" si="208"/>
        <v>0</v>
      </c>
    </row>
    <row r="1489" spans="1:16" ht="31" outlineLevel="1" x14ac:dyDescent="0.25">
      <c r="A1489" s="1289" t="str">
        <f t="shared" si="209"/>
        <v>HO
DPR 11</v>
      </c>
      <c r="B1489" s="1352" t="str">
        <f t="shared" si="209"/>
        <v>Construction of new Administrative Building for Mahagenco at Vidyut Bhawan, Katol Road, Nagpur</v>
      </c>
      <c r="C1489" s="1447" t="str">
        <f t="shared" si="209"/>
        <v>MERC/CAPEX/2021-2022/MSPGCL/063</v>
      </c>
      <c r="D1489" s="1448">
        <f t="shared" si="209"/>
        <v>44604</v>
      </c>
      <c r="E1489" s="1449">
        <f t="shared" si="209"/>
        <v>57</v>
      </c>
      <c r="F1489" s="1449">
        <f t="shared" si="197"/>
        <v>0</v>
      </c>
      <c r="G1489" s="1449">
        <f t="shared" si="198"/>
        <v>0</v>
      </c>
      <c r="H1489" s="1449">
        <f t="shared" si="201"/>
        <v>0</v>
      </c>
      <c r="I1489" s="1449">
        <v>0</v>
      </c>
      <c r="J1489" s="1449">
        <v>0</v>
      </c>
      <c r="K1489" s="1449"/>
      <c r="L1489" s="1449"/>
      <c r="M1489" s="1449">
        <f t="shared" si="205"/>
        <v>0</v>
      </c>
      <c r="N1489" s="1449">
        <f t="shared" si="203"/>
        <v>0</v>
      </c>
      <c r="O1489" s="1452">
        <f t="shared" si="207"/>
        <v>0</v>
      </c>
      <c r="P1489" s="1383">
        <f t="shared" si="208"/>
        <v>0</v>
      </c>
    </row>
    <row r="1490" spans="1:16" ht="46.5" outlineLevel="1" x14ac:dyDescent="0.25">
      <c r="A1490" s="1293" t="str">
        <f t="shared" si="209"/>
        <v>HO
DPR 11.1</v>
      </c>
      <c r="B1490" s="1355" t="str">
        <f t="shared" si="209"/>
        <v>Construction of new Administrative Building for Mahagenco at Vidyut Bhawan, Katol Road, Nagpur</v>
      </c>
      <c r="C1490" s="1455" t="str">
        <f t="shared" si="209"/>
        <v>MERC/CAPEX/2021-2022/MSPGCL/063</v>
      </c>
      <c r="D1490" s="1384">
        <f t="shared" si="209"/>
        <v>44604</v>
      </c>
      <c r="E1490" s="1450">
        <f t="shared" si="209"/>
        <v>54.24</v>
      </c>
      <c r="F1490" s="1451">
        <f t="shared" si="197"/>
        <v>0</v>
      </c>
      <c r="G1490" s="1451">
        <f t="shared" si="198"/>
        <v>0</v>
      </c>
      <c r="H1490" s="1451">
        <f t="shared" si="201"/>
        <v>0</v>
      </c>
      <c r="I1490" s="1449">
        <v>0</v>
      </c>
      <c r="J1490" s="1449">
        <v>0</v>
      </c>
      <c r="K1490" s="1451"/>
      <c r="L1490" s="1451"/>
      <c r="M1490" s="1451">
        <f t="shared" ref="M1490:M1553" si="210">SUM(J1490:L1490)</f>
        <v>0</v>
      </c>
      <c r="N1490" s="1451">
        <f t="shared" si="203"/>
        <v>0</v>
      </c>
      <c r="O1490" s="1452"/>
      <c r="P1490" s="1383"/>
    </row>
    <row r="1491" spans="1:16" ht="15.5" outlineLevel="1" x14ac:dyDescent="0.25">
      <c r="A1491" s="1385">
        <f t="shared" si="209"/>
        <v>0</v>
      </c>
      <c r="B1491" s="1355" t="str">
        <f t="shared" si="209"/>
        <v>IDC</v>
      </c>
      <c r="C1491" s="1455" t="str">
        <f t="shared" si="209"/>
        <v>MERC/CAPEX/2021-2022/MSPGCL/063</v>
      </c>
      <c r="D1491" s="1384">
        <f t="shared" si="209"/>
        <v>44604</v>
      </c>
      <c r="E1491" s="1450">
        <f t="shared" si="209"/>
        <v>2.76</v>
      </c>
      <c r="F1491" s="1451">
        <f t="shared" si="197"/>
        <v>0</v>
      </c>
      <c r="G1491" s="1451">
        <f t="shared" si="198"/>
        <v>0</v>
      </c>
      <c r="H1491" s="1451">
        <f t="shared" si="201"/>
        <v>0</v>
      </c>
      <c r="I1491" s="1449">
        <v>0</v>
      </c>
      <c r="J1491" s="1449">
        <v>0</v>
      </c>
      <c r="K1491" s="1451"/>
      <c r="L1491" s="1451"/>
      <c r="M1491" s="1451">
        <f t="shared" si="210"/>
        <v>0</v>
      </c>
      <c r="N1491" s="1451">
        <f t="shared" si="203"/>
        <v>0</v>
      </c>
      <c r="O1491" s="1452"/>
      <c r="P1491" s="1383"/>
    </row>
    <row r="1492" spans="1:16" ht="31" outlineLevel="1" x14ac:dyDescent="0.25">
      <c r="A1492" s="1289" t="str">
        <f t="shared" si="209"/>
        <v>HO
DPR 12</v>
      </c>
      <c r="B1492" s="1352" t="str">
        <f t="shared" si="209"/>
        <v>Centralized Monitoring Solution</v>
      </c>
      <c r="C1492" s="1447" t="str">
        <f t="shared" si="209"/>
        <v>MERC/CAPEX/MSPGCL/2023-24/0576</v>
      </c>
      <c r="D1492" s="1448">
        <f t="shared" si="209"/>
        <v>45232</v>
      </c>
      <c r="E1492" s="1449">
        <f t="shared" si="209"/>
        <v>69.308999999999997</v>
      </c>
      <c r="F1492" s="1449">
        <f t="shared" si="197"/>
        <v>0</v>
      </c>
      <c r="G1492" s="1449">
        <f t="shared" si="198"/>
        <v>0</v>
      </c>
      <c r="H1492" s="1449">
        <f t="shared" si="201"/>
        <v>0</v>
      </c>
      <c r="I1492" s="1449">
        <v>0</v>
      </c>
      <c r="J1492" s="1449">
        <v>0</v>
      </c>
      <c r="K1492" s="1449"/>
      <c r="L1492" s="1449"/>
      <c r="M1492" s="1449">
        <f t="shared" si="210"/>
        <v>0</v>
      </c>
      <c r="N1492" s="1449">
        <f t="shared" si="203"/>
        <v>0</v>
      </c>
      <c r="O1492" s="1452"/>
      <c r="P1492" s="1383"/>
    </row>
    <row r="1493" spans="1:16" ht="46.5" outlineLevel="1" x14ac:dyDescent="0.25">
      <c r="A1493" s="1293" t="str">
        <f t="shared" si="209"/>
        <v>HO
DPR 12.1</v>
      </c>
      <c r="B1493" s="1355" t="str">
        <f t="shared" si="209"/>
        <v>Centralized Monitoring Solution</v>
      </c>
      <c r="C1493" s="1455" t="str">
        <f t="shared" si="209"/>
        <v>MERC/CAPEX/MSPGCL/2023-24/0576</v>
      </c>
      <c r="D1493" s="1384">
        <f t="shared" si="209"/>
        <v>45232</v>
      </c>
      <c r="E1493" s="1450">
        <f t="shared" si="209"/>
        <v>66.009</v>
      </c>
      <c r="F1493" s="1451">
        <f t="shared" si="197"/>
        <v>0</v>
      </c>
      <c r="G1493" s="1451">
        <f t="shared" si="198"/>
        <v>3.8</v>
      </c>
      <c r="H1493" s="1451">
        <f t="shared" si="201"/>
        <v>-3.8</v>
      </c>
      <c r="I1493" s="1449">
        <v>0</v>
      </c>
      <c r="J1493" s="1449">
        <v>0</v>
      </c>
      <c r="K1493" s="1451"/>
      <c r="L1493" s="1451"/>
      <c r="M1493" s="1451">
        <f t="shared" si="210"/>
        <v>0</v>
      </c>
      <c r="N1493" s="1451">
        <f t="shared" si="203"/>
        <v>-3.8</v>
      </c>
      <c r="O1493" s="1452"/>
      <c r="P1493" s="1383"/>
    </row>
    <row r="1494" spans="1:16" ht="15.5" outlineLevel="1" x14ac:dyDescent="0.25">
      <c r="A1494" s="1385">
        <f t="shared" si="209"/>
        <v>0</v>
      </c>
      <c r="B1494" s="1355" t="str">
        <f t="shared" si="209"/>
        <v>IDC</v>
      </c>
      <c r="C1494" s="1455" t="str">
        <f t="shared" si="209"/>
        <v>MERC/CAPEX/MSPGCL/2023-24/0576</v>
      </c>
      <c r="D1494" s="1384">
        <f t="shared" si="209"/>
        <v>45232</v>
      </c>
      <c r="E1494" s="1450">
        <f t="shared" si="209"/>
        <v>3.3</v>
      </c>
      <c r="F1494" s="1451">
        <f t="shared" si="197"/>
        <v>0</v>
      </c>
      <c r="G1494" s="1451">
        <f t="shared" si="198"/>
        <v>0</v>
      </c>
      <c r="H1494" s="1451">
        <f t="shared" si="201"/>
        <v>0</v>
      </c>
      <c r="I1494" s="1449">
        <v>0</v>
      </c>
      <c r="J1494" s="1449">
        <v>0</v>
      </c>
      <c r="K1494" s="1451"/>
      <c r="L1494" s="1451"/>
      <c r="M1494" s="1451">
        <f t="shared" si="210"/>
        <v>0</v>
      </c>
      <c r="N1494" s="1451">
        <f t="shared" si="203"/>
        <v>0</v>
      </c>
      <c r="O1494" s="1452"/>
      <c r="P1494" s="1383"/>
    </row>
    <row r="1495" spans="1:16" ht="15.5" outlineLevel="1" x14ac:dyDescent="0.25">
      <c r="A1495" s="1349">
        <f t="shared" si="209"/>
        <v>0</v>
      </c>
      <c r="B1495" s="1326" t="str">
        <f t="shared" si="209"/>
        <v>(ii) Yet to be submitted to MERC</v>
      </c>
      <c r="C1495" s="1455">
        <f t="shared" si="209"/>
        <v>0</v>
      </c>
      <c r="D1495" s="1384" t="str">
        <f t="shared" si="209"/>
        <v>-</v>
      </c>
      <c r="E1495" s="1450">
        <f t="shared" si="209"/>
        <v>0</v>
      </c>
      <c r="F1495" s="1451">
        <f t="shared" si="197"/>
        <v>0</v>
      </c>
      <c r="G1495" s="1451">
        <f t="shared" si="198"/>
        <v>0</v>
      </c>
      <c r="H1495" s="1451">
        <f t="shared" si="201"/>
        <v>0</v>
      </c>
      <c r="I1495" s="1449">
        <v>0</v>
      </c>
      <c r="J1495" s="1449">
        <v>0</v>
      </c>
      <c r="K1495" s="1451"/>
      <c r="L1495" s="1451"/>
      <c r="M1495" s="1451">
        <f t="shared" si="210"/>
        <v>0</v>
      </c>
      <c r="N1495" s="1451">
        <f t="shared" si="203"/>
        <v>0</v>
      </c>
      <c r="O1495" s="1452"/>
      <c r="P1495" s="1383"/>
    </row>
    <row r="1496" spans="1:16" ht="31" outlineLevel="1" x14ac:dyDescent="0.25">
      <c r="A1496" s="1351">
        <f t="shared" si="209"/>
        <v>1</v>
      </c>
      <c r="B1496" s="1352" t="str">
        <f t="shared" si="209"/>
        <v xml:space="preserve">Procurement of GT blades  &amp; other essential GT Hot gas components </v>
      </c>
      <c r="C1496" s="1455">
        <f t="shared" si="209"/>
        <v>0</v>
      </c>
      <c r="D1496" s="1384" t="str">
        <f t="shared" si="209"/>
        <v>-</v>
      </c>
      <c r="E1496" s="1450">
        <f t="shared" si="209"/>
        <v>0</v>
      </c>
      <c r="F1496" s="1451">
        <f t="shared" si="197"/>
        <v>0</v>
      </c>
      <c r="G1496" s="1451">
        <f t="shared" si="198"/>
        <v>0</v>
      </c>
      <c r="H1496" s="1451">
        <f t="shared" si="201"/>
        <v>0</v>
      </c>
      <c r="I1496" s="1449">
        <v>0</v>
      </c>
      <c r="J1496" s="1449">
        <v>0</v>
      </c>
      <c r="K1496" s="1451"/>
      <c r="L1496" s="1451"/>
      <c r="M1496" s="1451">
        <f t="shared" si="210"/>
        <v>0</v>
      </c>
      <c r="N1496" s="1451">
        <f t="shared" si="203"/>
        <v>0</v>
      </c>
      <c r="O1496" s="1452"/>
      <c r="P1496" s="1383"/>
    </row>
    <row r="1497" spans="1:16" ht="15.5" outlineLevel="1" x14ac:dyDescent="0.25">
      <c r="A1497" s="1351">
        <f t="shared" si="209"/>
        <v>0</v>
      </c>
      <c r="B1497" s="1355" t="str">
        <f t="shared" si="209"/>
        <v>1) Procurement of GT Stator blades of stages 1&amp;2</v>
      </c>
      <c r="C1497" s="1455">
        <f t="shared" si="209"/>
        <v>0</v>
      </c>
      <c r="D1497" s="1384" t="str">
        <f t="shared" si="209"/>
        <v>-</v>
      </c>
      <c r="E1497" s="1450">
        <f t="shared" si="209"/>
        <v>0</v>
      </c>
      <c r="F1497" s="1451">
        <f t="shared" si="197"/>
        <v>17</v>
      </c>
      <c r="G1497" s="1451">
        <f t="shared" si="198"/>
        <v>17</v>
      </c>
      <c r="H1497" s="1451">
        <f t="shared" si="201"/>
        <v>0</v>
      </c>
      <c r="I1497" s="1449">
        <v>0</v>
      </c>
      <c r="J1497" s="1449">
        <v>0</v>
      </c>
      <c r="K1497" s="1451"/>
      <c r="L1497" s="1451"/>
      <c r="M1497" s="1451">
        <f t="shared" si="210"/>
        <v>0</v>
      </c>
      <c r="N1497" s="1451">
        <f t="shared" si="203"/>
        <v>0</v>
      </c>
      <c r="O1497" s="1452"/>
      <c r="P1497" s="1383"/>
    </row>
    <row r="1498" spans="1:16" ht="15.5" outlineLevel="1" x14ac:dyDescent="0.25">
      <c r="A1498" s="1351">
        <f t="shared" si="209"/>
        <v>0</v>
      </c>
      <c r="B1498" s="1355" t="str">
        <f t="shared" si="209"/>
        <v>2) Procurement of Bricks / Tiles &amp; tile holders for GT</v>
      </c>
      <c r="C1498" s="1455">
        <f t="shared" si="209"/>
        <v>0</v>
      </c>
      <c r="D1498" s="1384" t="str">
        <f t="shared" si="209"/>
        <v>-</v>
      </c>
      <c r="E1498" s="1450">
        <f t="shared" si="209"/>
        <v>0</v>
      </c>
      <c r="F1498" s="1451">
        <f t="shared" si="197"/>
        <v>2.5</v>
      </c>
      <c r="G1498" s="1451">
        <f t="shared" si="198"/>
        <v>2.5</v>
      </c>
      <c r="H1498" s="1451">
        <f t="shared" si="201"/>
        <v>0</v>
      </c>
      <c r="I1498" s="1449">
        <v>0</v>
      </c>
      <c r="J1498" s="1449">
        <v>0</v>
      </c>
      <c r="K1498" s="1451"/>
      <c r="L1498" s="1451"/>
      <c r="M1498" s="1451">
        <f t="shared" si="210"/>
        <v>0</v>
      </c>
      <c r="N1498" s="1451">
        <f t="shared" si="203"/>
        <v>0</v>
      </c>
      <c r="O1498" s="1452"/>
      <c r="P1498" s="1383"/>
    </row>
    <row r="1499" spans="1:16" ht="15.5" outlineLevel="1" x14ac:dyDescent="0.25">
      <c r="A1499" s="1351">
        <f t="shared" si="209"/>
        <v>0</v>
      </c>
      <c r="B1499" s="1355" t="str">
        <f t="shared" si="209"/>
        <v>3) Procurement of mixing chambers (02 Nos)</v>
      </c>
      <c r="C1499" s="1455">
        <f t="shared" si="209"/>
        <v>0</v>
      </c>
      <c r="D1499" s="1384" t="str">
        <f t="shared" si="209"/>
        <v>-</v>
      </c>
      <c r="E1499" s="1450">
        <f t="shared" si="209"/>
        <v>0</v>
      </c>
      <c r="F1499" s="1451">
        <f t="shared" si="197"/>
        <v>8.5</v>
      </c>
      <c r="G1499" s="1451">
        <f t="shared" si="198"/>
        <v>8.5</v>
      </c>
      <c r="H1499" s="1451">
        <f t="shared" si="201"/>
        <v>0</v>
      </c>
      <c r="I1499" s="1449">
        <v>0</v>
      </c>
      <c r="J1499" s="1449">
        <v>0</v>
      </c>
      <c r="K1499" s="1451"/>
      <c r="L1499" s="1451"/>
      <c r="M1499" s="1451">
        <f t="shared" si="210"/>
        <v>0</v>
      </c>
      <c r="N1499" s="1451">
        <f t="shared" si="203"/>
        <v>0</v>
      </c>
      <c r="O1499" s="1452"/>
      <c r="P1499" s="1383"/>
    </row>
    <row r="1500" spans="1:16" ht="15.5" outlineLevel="1" x14ac:dyDescent="0.25">
      <c r="A1500" s="1351">
        <f t="shared" si="209"/>
        <v>0</v>
      </c>
      <c r="B1500" s="1355" t="str">
        <f t="shared" si="209"/>
        <v>14) Procurement of stage2 rotor blades</v>
      </c>
      <c r="C1500" s="1455">
        <f t="shared" si="209"/>
        <v>0</v>
      </c>
      <c r="D1500" s="1384" t="str">
        <f t="shared" si="209"/>
        <v>-</v>
      </c>
      <c r="E1500" s="1450">
        <f t="shared" si="209"/>
        <v>0</v>
      </c>
      <c r="F1500" s="1451">
        <f t="shared" si="197"/>
        <v>5.7</v>
      </c>
      <c r="G1500" s="1451">
        <f t="shared" si="198"/>
        <v>5.7</v>
      </c>
      <c r="H1500" s="1451">
        <f t="shared" si="201"/>
        <v>0</v>
      </c>
      <c r="I1500" s="1449">
        <v>0</v>
      </c>
      <c r="J1500" s="1449">
        <v>0</v>
      </c>
      <c r="K1500" s="1451"/>
      <c r="L1500" s="1451"/>
      <c r="M1500" s="1451">
        <f t="shared" si="210"/>
        <v>0</v>
      </c>
      <c r="N1500" s="1451">
        <f t="shared" si="203"/>
        <v>0</v>
      </c>
      <c r="O1500" s="1452"/>
      <c r="P1500" s="1383"/>
    </row>
    <row r="1501" spans="1:16" ht="15.5" outlineLevel="1" x14ac:dyDescent="0.25">
      <c r="A1501" s="1351">
        <f t="shared" si="209"/>
        <v>2</v>
      </c>
      <c r="B1501" s="1352" t="str">
        <f t="shared" si="209"/>
        <v>Procurement of all 16 stage Compressor Diaphragms</v>
      </c>
      <c r="C1501" s="1455">
        <f t="shared" si="209"/>
        <v>0</v>
      </c>
      <c r="D1501" s="1384" t="str">
        <f t="shared" si="209"/>
        <v>-</v>
      </c>
      <c r="E1501" s="1450">
        <f t="shared" si="209"/>
        <v>0</v>
      </c>
      <c r="F1501" s="1451">
        <f t="shared" si="197"/>
        <v>36</v>
      </c>
      <c r="G1501" s="1451">
        <f t="shared" si="198"/>
        <v>36</v>
      </c>
      <c r="H1501" s="1451">
        <f t="shared" si="201"/>
        <v>0</v>
      </c>
      <c r="I1501" s="1449">
        <v>0</v>
      </c>
      <c r="J1501" s="1449">
        <v>0</v>
      </c>
      <c r="K1501" s="1451"/>
      <c r="L1501" s="1451"/>
      <c r="M1501" s="1451">
        <f t="shared" si="210"/>
        <v>0</v>
      </c>
      <c r="N1501" s="1451">
        <f t="shared" si="203"/>
        <v>0</v>
      </c>
      <c r="O1501" s="1452"/>
      <c r="P1501" s="1383"/>
    </row>
    <row r="1502" spans="1:16" ht="15.5" outlineLevel="1" x14ac:dyDescent="0.25">
      <c r="A1502" s="1351">
        <f t="shared" si="209"/>
        <v>3</v>
      </c>
      <c r="B1502" s="1352" t="str">
        <f t="shared" si="209"/>
        <v>Procurement of insurance spares for GT units</v>
      </c>
      <c r="C1502" s="1455">
        <f t="shared" si="209"/>
        <v>0</v>
      </c>
      <c r="D1502" s="1384" t="str">
        <f t="shared" si="209"/>
        <v>-</v>
      </c>
      <c r="E1502" s="1450">
        <f t="shared" si="209"/>
        <v>0</v>
      </c>
      <c r="F1502" s="1451">
        <f t="shared" si="197"/>
        <v>0</v>
      </c>
      <c r="G1502" s="1451">
        <f t="shared" si="198"/>
        <v>0</v>
      </c>
      <c r="H1502" s="1451">
        <f t="shared" si="201"/>
        <v>0</v>
      </c>
      <c r="I1502" s="1449">
        <v>0</v>
      </c>
      <c r="J1502" s="1449">
        <v>0</v>
      </c>
      <c r="K1502" s="1451"/>
      <c r="L1502" s="1451"/>
      <c r="M1502" s="1451">
        <f t="shared" si="210"/>
        <v>0</v>
      </c>
      <c r="N1502" s="1451">
        <f t="shared" si="203"/>
        <v>0</v>
      </c>
      <c r="O1502" s="1452"/>
      <c r="P1502" s="1383"/>
    </row>
    <row r="1503" spans="1:16" ht="15.5" outlineLevel="1" x14ac:dyDescent="0.25">
      <c r="A1503" s="1351">
        <f t="shared" si="209"/>
        <v>0</v>
      </c>
      <c r="B1503" s="1355" t="str">
        <f t="shared" si="209"/>
        <v xml:space="preserve">1) Procurement of Inconel plates </v>
      </c>
      <c r="C1503" s="1455">
        <f t="shared" si="209"/>
        <v>0</v>
      </c>
      <c r="D1503" s="1384" t="str">
        <f t="shared" si="209"/>
        <v>-</v>
      </c>
      <c r="E1503" s="1450">
        <f t="shared" si="209"/>
        <v>0</v>
      </c>
      <c r="F1503" s="1451">
        <f t="shared" si="197"/>
        <v>5</v>
      </c>
      <c r="G1503" s="1451">
        <f t="shared" si="198"/>
        <v>5</v>
      </c>
      <c r="H1503" s="1451">
        <f t="shared" si="201"/>
        <v>0</v>
      </c>
      <c r="I1503" s="1449">
        <v>0</v>
      </c>
      <c r="J1503" s="1449">
        <v>0</v>
      </c>
      <c r="K1503" s="1451"/>
      <c r="L1503" s="1451"/>
      <c r="M1503" s="1451">
        <f t="shared" si="210"/>
        <v>0</v>
      </c>
      <c r="N1503" s="1451">
        <f t="shared" si="203"/>
        <v>0</v>
      </c>
      <c r="O1503" s="1452"/>
      <c r="P1503" s="1383"/>
    </row>
    <row r="1504" spans="1:16" ht="15.5" outlineLevel="1" x14ac:dyDescent="0.25">
      <c r="A1504" s="1351">
        <f t="shared" ref="A1504:E1519" si="211">A1218</f>
        <v>0</v>
      </c>
      <c r="B1504" s="1355" t="str">
        <f t="shared" si="211"/>
        <v>2) Procurement of Inner casing washers</v>
      </c>
      <c r="C1504" s="1455">
        <f t="shared" si="211"/>
        <v>0</v>
      </c>
      <c r="D1504" s="1384" t="str">
        <f t="shared" si="211"/>
        <v>-</v>
      </c>
      <c r="E1504" s="1450">
        <f t="shared" si="211"/>
        <v>0</v>
      </c>
      <c r="F1504" s="1451">
        <f t="shared" ref="F1504:F1567" si="212">F1218+I1218</f>
        <v>1.5</v>
      </c>
      <c r="G1504" s="1451">
        <f t="shared" ref="G1504:G1567" si="213">G1218+M1218</f>
        <v>1.5</v>
      </c>
      <c r="H1504" s="1451">
        <f t="shared" si="201"/>
        <v>0</v>
      </c>
      <c r="I1504" s="1449">
        <v>0</v>
      </c>
      <c r="J1504" s="1449">
        <v>0</v>
      </c>
      <c r="K1504" s="1451"/>
      <c r="L1504" s="1451"/>
      <c r="M1504" s="1451">
        <f t="shared" si="210"/>
        <v>0</v>
      </c>
      <c r="N1504" s="1451">
        <f t="shared" si="203"/>
        <v>0</v>
      </c>
      <c r="O1504" s="1452"/>
      <c r="P1504" s="1383"/>
    </row>
    <row r="1505" spans="1:16" ht="15.5" outlineLevel="1" x14ac:dyDescent="0.25">
      <c r="A1505" s="1351">
        <f t="shared" si="211"/>
        <v>0</v>
      </c>
      <c r="B1505" s="1355" t="str">
        <f t="shared" si="211"/>
        <v>3) Procurement of Upper conical section</v>
      </c>
      <c r="C1505" s="1455">
        <f t="shared" si="211"/>
        <v>0</v>
      </c>
      <c r="D1505" s="1384" t="str">
        <f t="shared" si="211"/>
        <v>-</v>
      </c>
      <c r="E1505" s="1450">
        <f t="shared" si="211"/>
        <v>0</v>
      </c>
      <c r="F1505" s="1451">
        <f t="shared" si="212"/>
        <v>3</v>
      </c>
      <c r="G1505" s="1451">
        <f t="shared" si="213"/>
        <v>3</v>
      </c>
      <c r="H1505" s="1451">
        <f t="shared" si="201"/>
        <v>0</v>
      </c>
      <c r="I1505" s="1449">
        <v>0</v>
      </c>
      <c r="J1505" s="1449">
        <v>0</v>
      </c>
      <c r="K1505" s="1451"/>
      <c r="L1505" s="1451"/>
      <c r="M1505" s="1451">
        <f t="shared" si="210"/>
        <v>0</v>
      </c>
      <c r="N1505" s="1451">
        <f t="shared" si="203"/>
        <v>0</v>
      </c>
      <c r="O1505" s="1452"/>
      <c r="P1505" s="1383"/>
    </row>
    <row r="1506" spans="1:16" ht="15.5" outlineLevel="1" x14ac:dyDescent="0.25">
      <c r="A1506" s="1351">
        <f t="shared" si="211"/>
        <v>0</v>
      </c>
      <c r="B1506" s="1355" t="str">
        <f t="shared" si="211"/>
        <v>4) Procurement of LUWA cooler panels</v>
      </c>
      <c r="C1506" s="1455">
        <f t="shared" si="211"/>
        <v>0</v>
      </c>
      <c r="D1506" s="1384" t="str">
        <f t="shared" si="211"/>
        <v>-</v>
      </c>
      <c r="E1506" s="1450">
        <f t="shared" si="211"/>
        <v>0</v>
      </c>
      <c r="F1506" s="1451">
        <f t="shared" si="212"/>
        <v>1.4</v>
      </c>
      <c r="G1506" s="1451">
        <f t="shared" si="213"/>
        <v>1.4</v>
      </c>
      <c r="H1506" s="1451">
        <f t="shared" si="201"/>
        <v>0</v>
      </c>
      <c r="I1506" s="1449">
        <v>0</v>
      </c>
      <c r="J1506" s="1449">
        <v>0</v>
      </c>
      <c r="K1506" s="1451"/>
      <c r="L1506" s="1451"/>
      <c r="M1506" s="1451">
        <f t="shared" si="210"/>
        <v>0</v>
      </c>
      <c r="N1506" s="1451">
        <f t="shared" si="203"/>
        <v>0</v>
      </c>
      <c r="O1506" s="1452"/>
      <c r="P1506" s="1383"/>
    </row>
    <row r="1507" spans="1:16" ht="15.5" outlineLevel="1" x14ac:dyDescent="0.25">
      <c r="A1507" s="1351">
        <f t="shared" si="211"/>
        <v>0</v>
      </c>
      <c r="B1507" s="1355" t="str">
        <f t="shared" si="211"/>
        <v>5) Procurement of Burners</v>
      </c>
      <c r="C1507" s="1455">
        <f t="shared" si="211"/>
        <v>0</v>
      </c>
      <c r="D1507" s="1384" t="str">
        <f t="shared" si="211"/>
        <v>-</v>
      </c>
      <c r="E1507" s="1450">
        <f t="shared" si="211"/>
        <v>0</v>
      </c>
      <c r="F1507" s="1451">
        <f t="shared" si="212"/>
        <v>1</v>
      </c>
      <c r="G1507" s="1451">
        <f t="shared" si="213"/>
        <v>1</v>
      </c>
      <c r="H1507" s="1451">
        <f t="shared" si="201"/>
        <v>0</v>
      </c>
      <c r="I1507" s="1449">
        <v>0</v>
      </c>
      <c r="J1507" s="1449">
        <v>0</v>
      </c>
      <c r="K1507" s="1451"/>
      <c r="L1507" s="1451"/>
      <c r="M1507" s="1451">
        <f t="shared" si="210"/>
        <v>0</v>
      </c>
      <c r="N1507" s="1451">
        <f t="shared" si="203"/>
        <v>0</v>
      </c>
      <c r="O1507" s="1452"/>
      <c r="P1507" s="1383"/>
    </row>
    <row r="1508" spans="1:16" ht="15.5" outlineLevel="1" x14ac:dyDescent="0.25">
      <c r="A1508" s="1351">
        <f t="shared" si="211"/>
        <v>0</v>
      </c>
      <c r="B1508" s="1355" t="str">
        <f t="shared" si="211"/>
        <v>6) Procurement of K rings</v>
      </c>
      <c r="C1508" s="1455">
        <f t="shared" si="211"/>
        <v>0</v>
      </c>
      <c r="D1508" s="1384" t="str">
        <f t="shared" si="211"/>
        <v>-</v>
      </c>
      <c r="E1508" s="1450">
        <f t="shared" si="211"/>
        <v>0</v>
      </c>
      <c r="F1508" s="1451">
        <f t="shared" si="212"/>
        <v>1</v>
      </c>
      <c r="G1508" s="1451">
        <f t="shared" si="213"/>
        <v>1</v>
      </c>
      <c r="H1508" s="1451">
        <f t="shared" si="201"/>
        <v>0</v>
      </c>
      <c r="I1508" s="1449">
        <v>0</v>
      </c>
      <c r="J1508" s="1449">
        <v>0</v>
      </c>
      <c r="K1508" s="1451"/>
      <c r="L1508" s="1451"/>
      <c r="M1508" s="1451">
        <f t="shared" si="210"/>
        <v>0</v>
      </c>
      <c r="N1508" s="1451">
        <f t="shared" si="203"/>
        <v>0</v>
      </c>
      <c r="O1508" s="1452"/>
      <c r="P1508" s="1383"/>
    </row>
    <row r="1509" spans="1:16" ht="15.5" outlineLevel="1" x14ac:dyDescent="0.25">
      <c r="A1509" s="1351">
        <f t="shared" si="211"/>
        <v>0</v>
      </c>
      <c r="B1509" s="1355" t="str">
        <f t="shared" si="211"/>
        <v>7) GT Fasteners (Mixing chamber, dome fastners)</v>
      </c>
      <c r="C1509" s="1455">
        <f t="shared" si="211"/>
        <v>0</v>
      </c>
      <c r="D1509" s="1384" t="str">
        <f t="shared" si="211"/>
        <v>-</v>
      </c>
      <c r="E1509" s="1450">
        <f t="shared" si="211"/>
        <v>0</v>
      </c>
      <c r="F1509" s="1451">
        <f t="shared" si="212"/>
        <v>1</v>
      </c>
      <c r="G1509" s="1451">
        <f t="shared" si="213"/>
        <v>1</v>
      </c>
      <c r="H1509" s="1451">
        <f t="shared" si="201"/>
        <v>0</v>
      </c>
      <c r="I1509" s="1449">
        <v>0</v>
      </c>
      <c r="J1509" s="1449">
        <v>0</v>
      </c>
      <c r="K1509" s="1451"/>
      <c r="L1509" s="1451"/>
      <c r="M1509" s="1451">
        <f t="shared" si="210"/>
        <v>0</v>
      </c>
      <c r="N1509" s="1451">
        <f t="shared" si="203"/>
        <v>0</v>
      </c>
      <c r="O1509" s="1452"/>
      <c r="P1509" s="1383"/>
    </row>
    <row r="1510" spans="1:16" ht="15.5" outlineLevel="1" x14ac:dyDescent="0.25">
      <c r="A1510" s="1351">
        <f t="shared" si="211"/>
        <v>0</v>
      </c>
      <c r="B1510" s="1355" t="str">
        <f t="shared" si="211"/>
        <v>8) Procurement of Blow off valves</v>
      </c>
      <c r="C1510" s="1455">
        <f t="shared" si="211"/>
        <v>0</v>
      </c>
      <c r="D1510" s="1384" t="str">
        <f t="shared" si="211"/>
        <v>-</v>
      </c>
      <c r="E1510" s="1450">
        <f t="shared" si="211"/>
        <v>0</v>
      </c>
      <c r="F1510" s="1451">
        <f t="shared" si="212"/>
        <v>0.5</v>
      </c>
      <c r="G1510" s="1451">
        <f t="shared" si="213"/>
        <v>0.5</v>
      </c>
      <c r="H1510" s="1451">
        <f t="shared" si="201"/>
        <v>0</v>
      </c>
      <c r="I1510" s="1449">
        <v>0</v>
      </c>
      <c r="J1510" s="1449">
        <v>0</v>
      </c>
      <c r="K1510" s="1451"/>
      <c r="L1510" s="1451"/>
      <c r="M1510" s="1451">
        <f t="shared" si="210"/>
        <v>0</v>
      </c>
      <c r="N1510" s="1451">
        <f t="shared" si="203"/>
        <v>0</v>
      </c>
      <c r="O1510" s="1452"/>
      <c r="P1510" s="1383"/>
    </row>
    <row r="1511" spans="1:16" ht="15.5" outlineLevel="1" x14ac:dyDescent="0.25">
      <c r="A1511" s="1351">
        <f t="shared" si="211"/>
        <v>0</v>
      </c>
      <c r="B1511" s="1355" t="str">
        <f t="shared" si="211"/>
        <v>9) Procurement of two Flame tubes for one GT unit</v>
      </c>
      <c r="C1511" s="1455">
        <f t="shared" si="211"/>
        <v>0</v>
      </c>
      <c r="D1511" s="1384" t="str">
        <f t="shared" si="211"/>
        <v>-</v>
      </c>
      <c r="E1511" s="1450">
        <f t="shared" si="211"/>
        <v>0</v>
      </c>
      <c r="F1511" s="1451">
        <f t="shared" si="212"/>
        <v>18</v>
      </c>
      <c r="G1511" s="1451">
        <f t="shared" si="213"/>
        <v>18</v>
      </c>
      <c r="H1511" s="1451">
        <f t="shared" si="201"/>
        <v>0</v>
      </c>
      <c r="I1511" s="1449">
        <v>0</v>
      </c>
      <c r="J1511" s="1449">
        <v>0</v>
      </c>
      <c r="K1511" s="1451"/>
      <c r="L1511" s="1451"/>
      <c r="M1511" s="1451">
        <f t="shared" si="210"/>
        <v>0</v>
      </c>
      <c r="N1511" s="1451">
        <f t="shared" si="203"/>
        <v>0</v>
      </c>
      <c r="O1511" s="1452"/>
      <c r="P1511" s="1383"/>
    </row>
    <row r="1512" spans="1:16" ht="31" outlineLevel="1" x14ac:dyDescent="0.25">
      <c r="A1512" s="1351">
        <f t="shared" si="211"/>
        <v>4</v>
      </c>
      <c r="B1512" s="1352" t="str">
        <f t="shared" si="211"/>
        <v>Procurement of various spares &amp; retrofitting of existing systems for reliability improvement of WHRP Boilers at GTPS Uran</v>
      </c>
      <c r="C1512" s="1455">
        <f t="shared" si="211"/>
        <v>0</v>
      </c>
      <c r="D1512" s="1384" t="str">
        <f t="shared" si="211"/>
        <v>-</v>
      </c>
      <c r="E1512" s="1450">
        <f t="shared" si="211"/>
        <v>0</v>
      </c>
      <c r="F1512" s="1451">
        <f t="shared" si="212"/>
        <v>0</v>
      </c>
      <c r="G1512" s="1451">
        <f t="shared" si="213"/>
        <v>0</v>
      </c>
      <c r="H1512" s="1451">
        <f t="shared" si="201"/>
        <v>0</v>
      </c>
      <c r="I1512" s="1449">
        <v>0</v>
      </c>
      <c r="J1512" s="1449">
        <v>0</v>
      </c>
      <c r="K1512" s="1451"/>
      <c r="L1512" s="1451"/>
      <c r="M1512" s="1451">
        <f t="shared" si="210"/>
        <v>0</v>
      </c>
      <c r="N1512" s="1451">
        <f t="shared" si="203"/>
        <v>0</v>
      </c>
      <c r="O1512" s="1452"/>
      <c r="P1512" s="1383"/>
    </row>
    <row r="1513" spans="1:16" ht="15.5" outlineLevel="1" x14ac:dyDescent="0.25">
      <c r="A1513" s="1351">
        <f t="shared" si="211"/>
        <v>0</v>
      </c>
      <c r="B1513" s="1355" t="str">
        <f t="shared" si="211"/>
        <v>1) HP BCP (4 Nos) , LP BCP (4 Nos)  pump set</v>
      </c>
      <c r="C1513" s="1455">
        <f t="shared" si="211"/>
        <v>0</v>
      </c>
      <c r="D1513" s="1384" t="str">
        <f t="shared" si="211"/>
        <v>-</v>
      </c>
      <c r="E1513" s="1450">
        <f t="shared" si="211"/>
        <v>0</v>
      </c>
      <c r="F1513" s="1451">
        <f t="shared" si="212"/>
        <v>10</v>
      </c>
      <c r="G1513" s="1451">
        <f t="shared" si="213"/>
        <v>10</v>
      </c>
      <c r="H1513" s="1451">
        <f t="shared" si="201"/>
        <v>0</v>
      </c>
      <c r="I1513" s="1449">
        <v>0</v>
      </c>
      <c r="J1513" s="1449">
        <v>0</v>
      </c>
      <c r="K1513" s="1451"/>
      <c r="L1513" s="1451"/>
      <c r="M1513" s="1451">
        <f t="shared" si="210"/>
        <v>0</v>
      </c>
      <c r="N1513" s="1451">
        <f t="shared" si="203"/>
        <v>0</v>
      </c>
      <c r="O1513" s="1452"/>
      <c r="P1513" s="1383"/>
    </row>
    <row r="1514" spans="1:16" ht="31" outlineLevel="1" x14ac:dyDescent="0.25">
      <c r="A1514" s="1351">
        <f t="shared" si="211"/>
        <v>0</v>
      </c>
      <c r="B1514" s="1355" t="str">
        <f t="shared" si="211"/>
        <v>2) Preheat pump set ,DM make up pump set, clean drain pump set and CEP pump set</v>
      </c>
      <c r="C1514" s="1455">
        <f t="shared" si="211"/>
        <v>0</v>
      </c>
      <c r="D1514" s="1384" t="str">
        <f t="shared" si="211"/>
        <v>-</v>
      </c>
      <c r="E1514" s="1450">
        <f t="shared" si="211"/>
        <v>0</v>
      </c>
      <c r="F1514" s="1451">
        <f t="shared" si="212"/>
        <v>1</v>
      </c>
      <c r="G1514" s="1451">
        <f t="shared" si="213"/>
        <v>1</v>
      </c>
      <c r="H1514" s="1451">
        <f t="shared" si="201"/>
        <v>0</v>
      </c>
      <c r="I1514" s="1449">
        <v>0</v>
      </c>
      <c r="J1514" s="1449">
        <v>0</v>
      </c>
      <c r="K1514" s="1451"/>
      <c r="L1514" s="1451"/>
      <c r="M1514" s="1451">
        <f t="shared" si="210"/>
        <v>0</v>
      </c>
      <c r="N1514" s="1451">
        <f t="shared" si="203"/>
        <v>0</v>
      </c>
      <c r="O1514" s="1452"/>
      <c r="P1514" s="1383"/>
    </row>
    <row r="1515" spans="1:16" ht="15.5" outlineLevel="1" x14ac:dyDescent="0.25">
      <c r="A1515" s="1351">
        <f t="shared" si="211"/>
        <v>0</v>
      </c>
      <c r="B1515" s="1355" t="str">
        <f t="shared" si="211"/>
        <v>3) Complete Boiler (2 Nos) duct plate replacement</v>
      </c>
      <c r="C1515" s="1455">
        <f t="shared" si="211"/>
        <v>0</v>
      </c>
      <c r="D1515" s="1384" t="str">
        <f t="shared" si="211"/>
        <v>-</v>
      </c>
      <c r="E1515" s="1450">
        <f t="shared" si="211"/>
        <v>0</v>
      </c>
      <c r="F1515" s="1451">
        <f t="shared" si="212"/>
        <v>5</v>
      </c>
      <c r="G1515" s="1451">
        <f t="shared" si="213"/>
        <v>5</v>
      </c>
      <c r="H1515" s="1451">
        <f t="shared" si="201"/>
        <v>0</v>
      </c>
      <c r="I1515" s="1449">
        <v>0</v>
      </c>
      <c r="J1515" s="1449">
        <v>0</v>
      </c>
      <c r="K1515" s="1451"/>
      <c r="L1515" s="1451"/>
      <c r="M1515" s="1451">
        <f t="shared" si="210"/>
        <v>0</v>
      </c>
      <c r="N1515" s="1451">
        <f t="shared" si="203"/>
        <v>0</v>
      </c>
      <c r="O1515" s="1452"/>
      <c r="P1515" s="1383"/>
    </row>
    <row r="1516" spans="1:16" ht="15.5" outlineLevel="1" x14ac:dyDescent="0.25">
      <c r="A1516" s="1351">
        <f t="shared" si="211"/>
        <v>0</v>
      </c>
      <c r="B1516" s="1355" t="str">
        <f t="shared" si="211"/>
        <v>4) Insulation replacement of A1 and B2 boiler.</v>
      </c>
      <c r="C1516" s="1455">
        <f t="shared" si="211"/>
        <v>0</v>
      </c>
      <c r="D1516" s="1384" t="str">
        <f t="shared" si="211"/>
        <v>-</v>
      </c>
      <c r="E1516" s="1450">
        <f t="shared" si="211"/>
        <v>0</v>
      </c>
      <c r="F1516" s="1451">
        <f t="shared" si="212"/>
        <v>1.8</v>
      </c>
      <c r="G1516" s="1451">
        <f t="shared" si="213"/>
        <v>1.8</v>
      </c>
      <c r="H1516" s="1451">
        <f t="shared" si="201"/>
        <v>0</v>
      </c>
      <c r="I1516" s="1449">
        <v>0</v>
      </c>
      <c r="J1516" s="1449">
        <v>0</v>
      </c>
      <c r="K1516" s="1451"/>
      <c r="L1516" s="1451"/>
      <c r="M1516" s="1451">
        <f t="shared" si="210"/>
        <v>0</v>
      </c>
      <c r="N1516" s="1451">
        <f t="shared" si="203"/>
        <v>0</v>
      </c>
      <c r="O1516" s="1452"/>
      <c r="P1516" s="1383"/>
    </row>
    <row r="1517" spans="1:16" ht="15.5" outlineLevel="1" x14ac:dyDescent="0.25">
      <c r="A1517" s="1351">
        <f t="shared" si="211"/>
        <v>0</v>
      </c>
      <c r="B1517" s="1355" t="str">
        <f t="shared" si="211"/>
        <v>5) Chimeny insulation of A1,B1 and B2 boiler</v>
      </c>
      <c r="C1517" s="1455">
        <f t="shared" si="211"/>
        <v>0</v>
      </c>
      <c r="D1517" s="1384" t="str">
        <f t="shared" si="211"/>
        <v>-</v>
      </c>
      <c r="E1517" s="1450">
        <f t="shared" si="211"/>
        <v>0</v>
      </c>
      <c r="F1517" s="1451">
        <f t="shared" si="212"/>
        <v>0.85</v>
      </c>
      <c r="G1517" s="1451">
        <f t="shared" si="213"/>
        <v>0.85</v>
      </c>
      <c r="H1517" s="1451">
        <f t="shared" si="201"/>
        <v>0</v>
      </c>
      <c r="I1517" s="1449">
        <v>0</v>
      </c>
      <c r="J1517" s="1449">
        <v>0</v>
      </c>
      <c r="K1517" s="1451"/>
      <c r="L1517" s="1451"/>
      <c r="M1517" s="1451">
        <f t="shared" si="210"/>
        <v>0</v>
      </c>
      <c r="N1517" s="1451">
        <f t="shared" si="203"/>
        <v>0</v>
      </c>
      <c r="O1517" s="1452"/>
      <c r="P1517" s="1383"/>
    </row>
    <row r="1518" spans="1:16" ht="15.5" outlineLevel="1" x14ac:dyDescent="0.25">
      <c r="A1518" s="1351">
        <f t="shared" si="211"/>
        <v>0</v>
      </c>
      <c r="B1518" s="1355" t="str">
        <f t="shared" si="211"/>
        <v>6) A1 boiler LP evaporator tube replacement work.</v>
      </c>
      <c r="C1518" s="1455">
        <f t="shared" si="211"/>
        <v>0</v>
      </c>
      <c r="D1518" s="1384" t="str">
        <f t="shared" si="211"/>
        <v>-</v>
      </c>
      <c r="E1518" s="1450">
        <f t="shared" si="211"/>
        <v>0</v>
      </c>
      <c r="F1518" s="1451">
        <f t="shared" si="212"/>
        <v>1.7</v>
      </c>
      <c r="G1518" s="1451">
        <f t="shared" si="213"/>
        <v>1.7</v>
      </c>
      <c r="H1518" s="1451">
        <f t="shared" si="201"/>
        <v>0</v>
      </c>
      <c r="I1518" s="1449">
        <v>0</v>
      </c>
      <c r="J1518" s="1449">
        <v>0</v>
      </c>
      <c r="K1518" s="1451"/>
      <c r="L1518" s="1451"/>
      <c r="M1518" s="1451">
        <f t="shared" si="210"/>
        <v>0</v>
      </c>
      <c r="N1518" s="1451">
        <f t="shared" si="203"/>
        <v>0</v>
      </c>
      <c r="O1518" s="1452"/>
      <c r="P1518" s="1383"/>
    </row>
    <row r="1519" spans="1:16" ht="31" outlineLevel="1" x14ac:dyDescent="0.25">
      <c r="A1519" s="1351">
        <f t="shared" si="211"/>
        <v>0</v>
      </c>
      <c r="B1519" s="1355" t="str">
        <f t="shared" si="211"/>
        <v>7)B2 boiler HP Evaporator and HP Economiser sagged and need to be replaced</v>
      </c>
      <c r="C1519" s="1455">
        <f t="shared" si="211"/>
        <v>0</v>
      </c>
      <c r="D1519" s="1384" t="str">
        <f t="shared" si="211"/>
        <v>-</v>
      </c>
      <c r="E1519" s="1450">
        <f t="shared" si="211"/>
        <v>0</v>
      </c>
      <c r="F1519" s="1451">
        <f t="shared" si="212"/>
        <v>1</v>
      </c>
      <c r="G1519" s="1451">
        <f t="shared" si="213"/>
        <v>1</v>
      </c>
      <c r="H1519" s="1451">
        <f t="shared" si="201"/>
        <v>0</v>
      </c>
      <c r="I1519" s="1449">
        <v>0</v>
      </c>
      <c r="J1519" s="1449">
        <v>0</v>
      </c>
      <c r="K1519" s="1451"/>
      <c r="L1519" s="1451"/>
      <c r="M1519" s="1451">
        <f t="shared" si="210"/>
        <v>0</v>
      </c>
      <c r="N1519" s="1451">
        <f t="shared" si="203"/>
        <v>0</v>
      </c>
      <c r="O1519" s="1452"/>
      <c r="P1519" s="1383"/>
    </row>
    <row r="1520" spans="1:16" ht="31" outlineLevel="1" x14ac:dyDescent="0.25">
      <c r="A1520" s="1351">
        <f t="shared" ref="A1520:E1535" si="214">A1234</f>
        <v>0</v>
      </c>
      <c r="B1520" s="1355" t="str">
        <f t="shared" si="214"/>
        <v>8) B1 boiler Hp evaporator tube sagged and need to be replaced</v>
      </c>
      <c r="C1520" s="1455">
        <f t="shared" si="214"/>
        <v>0</v>
      </c>
      <c r="D1520" s="1384" t="str">
        <f t="shared" si="214"/>
        <v>-</v>
      </c>
      <c r="E1520" s="1450">
        <f t="shared" si="214"/>
        <v>0</v>
      </c>
      <c r="F1520" s="1451">
        <f t="shared" si="212"/>
        <v>1</v>
      </c>
      <c r="G1520" s="1451">
        <f t="shared" si="213"/>
        <v>1</v>
      </c>
      <c r="H1520" s="1451">
        <f t="shared" si="201"/>
        <v>0</v>
      </c>
      <c r="I1520" s="1449">
        <v>0</v>
      </c>
      <c r="J1520" s="1449">
        <v>0</v>
      </c>
      <c r="K1520" s="1451"/>
      <c r="L1520" s="1451"/>
      <c r="M1520" s="1451">
        <f t="shared" si="210"/>
        <v>0</v>
      </c>
      <c r="N1520" s="1451">
        <f t="shared" si="203"/>
        <v>0</v>
      </c>
      <c r="O1520" s="1452"/>
      <c r="P1520" s="1383"/>
    </row>
    <row r="1521" spans="1:16" ht="15.5" outlineLevel="1" x14ac:dyDescent="0.25">
      <c r="A1521" s="1351">
        <f t="shared" si="214"/>
        <v>0</v>
      </c>
      <c r="B1521" s="1355" t="str">
        <f t="shared" si="214"/>
        <v>9) Seal Air FAN WITH MOTOR</v>
      </c>
      <c r="C1521" s="1455">
        <f t="shared" si="214"/>
        <v>0</v>
      </c>
      <c r="D1521" s="1384" t="str">
        <f t="shared" si="214"/>
        <v>-</v>
      </c>
      <c r="E1521" s="1450">
        <f t="shared" si="214"/>
        <v>0</v>
      </c>
      <c r="F1521" s="1451">
        <f t="shared" si="212"/>
        <v>2</v>
      </c>
      <c r="G1521" s="1451">
        <f t="shared" si="213"/>
        <v>2</v>
      </c>
      <c r="H1521" s="1451">
        <f t="shared" si="201"/>
        <v>0</v>
      </c>
      <c r="I1521" s="1449">
        <v>0</v>
      </c>
      <c r="J1521" s="1449">
        <v>0</v>
      </c>
      <c r="K1521" s="1451"/>
      <c r="L1521" s="1451"/>
      <c r="M1521" s="1451">
        <f t="shared" si="210"/>
        <v>0</v>
      </c>
      <c r="N1521" s="1451">
        <f t="shared" si="203"/>
        <v>0</v>
      </c>
      <c r="O1521" s="1452"/>
      <c r="P1521" s="1383"/>
    </row>
    <row r="1522" spans="1:16" ht="31" outlineLevel="1" x14ac:dyDescent="0.25">
      <c r="A1522" s="1351">
        <f t="shared" si="214"/>
        <v>0</v>
      </c>
      <c r="B1522" s="1355" t="str">
        <f t="shared" si="214"/>
        <v>10) B1 and B2 Boiler BID and BYD Damper Control System Upgradation.</v>
      </c>
      <c r="C1522" s="1455">
        <f t="shared" si="214"/>
        <v>0</v>
      </c>
      <c r="D1522" s="1384" t="str">
        <f t="shared" si="214"/>
        <v>-</v>
      </c>
      <c r="E1522" s="1450">
        <f t="shared" si="214"/>
        <v>0</v>
      </c>
      <c r="F1522" s="1451">
        <f t="shared" si="212"/>
        <v>1.25</v>
      </c>
      <c r="G1522" s="1451">
        <f t="shared" si="213"/>
        <v>1.25</v>
      </c>
      <c r="H1522" s="1451">
        <f t="shared" si="201"/>
        <v>0</v>
      </c>
      <c r="I1522" s="1449">
        <v>0</v>
      </c>
      <c r="J1522" s="1449">
        <v>0</v>
      </c>
      <c r="K1522" s="1451"/>
      <c r="L1522" s="1451"/>
      <c r="M1522" s="1451">
        <f t="shared" si="210"/>
        <v>0</v>
      </c>
      <c r="N1522" s="1451">
        <f t="shared" si="203"/>
        <v>0</v>
      </c>
      <c r="O1522" s="1452"/>
      <c r="P1522" s="1383"/>
    </row>
    <row r="1523" spans="1:16" ht="46.5" outlineLevel="1" x14ac:dyDescent="0.25">
      <c r="A1523" s="1351">
        <f t="shared" si="214"/>
        <v>5</v>
      </c>
      <c r="B1523" s="1352" t="str">
        <f t="shared" si="214"/>
        <v>Supply, Erection &amp; commissioning for GT Unit-5,6, WHRP Unit A0 Automation Up-gradation and up-gradation of 120MW A0 Unit SEE system</v>
      </c>
      <c r="C1523" s="1455">
        <f t="shared" si="214"/>
        <v>0</v>
      </c>
      <c r="D1523" s="1384" t="str">
        <f t="shared" si="214"/>
        <v>-</v>
      </c>
      <c r="E1523" s="1450">
        <f t="shared" si="214"/>
        <v>0</v>
      </c>
      <c r="F1523" s="1451">
        <f t="shared" si="212"/>
        <v>0</v>
      </c>
      <c r="G1523" s="1451">
        <f t="shared" si="213"/>
        <v>0</v>
      </c>
      <c r="H1523" s="1451">
        <f t="shared" si="201"/>
        <v>0</v>
      </c>
      <c r="I1523" s="1449">
        <v>0</v>
      </c>
      <c r="J1523" s="1449">
        <v>0</v>
      </c>
      <c r="K1523" s="1451"/>
      <c r="L1523" s="1451"/>
      <c r="M1523" s="1451">
        <f t="shared" si="210"/>
        <v>0</v>
      </c>
      <c r="N1523" s="1451">
        <f t="shared" si="203"/>
        <v>0</v>
      </c>
      <c r="O1523" s="1452"/>
      <c r="P1523" s="1383"/>
    </row>
    <row r="1524" spans="1:16" ht="31" outlineLevel="1" x14ac:dyDescent="0.25">
      <c r="A1524" s="1351">
        <f t="shared" si="214"/>
        <v>0</v>
      </c>
      <c r="B1524" s="1355" t="str">
        <f t="shared" si="214"/>
        <v xml:space="preserve">1) Supply, Erection &amp; commissioning for GT Unit-5  Automation Up-gradation at GTPS, Uran.                                                                                       </v>
      </c>
      <c r="C1524" s="1455">
        <f t="shared" si="214"/>
        <v>0</v>
      </c>
      <c r="D1524" s="1384" t="str">
        <f t="shared" si="214"/>
        <v>-</v>
      </c>
      <c r="E1524" s="1450">
        <f t="shared" si="214"/>
        <v>0</v>
      </c>
      <c r="F1524" s="1451">
        <f t="shared" si="212"/>
        <v>8.75</v>
      </c>
      <c r="G1524" s="1451">
        <f t="shared" si="213"/>
        <v>8.75</v>
      </c>
      <c r="H1524" s="1451">
        <f t="shared" si="201"/>
        <v>0</v>
      </c>
      <c r="I1524" s="1449">
        <v>0</v>
      </c>
      <c r="J1524" s="1449">
        <v>0</v>
      </c>
      <c r="K1524" s="1451"/>
      <c r="L1524" s="1451"/>
      <c r="M1524" s="1451">
        <f t="shared" si="210"/>
        <v>0</v>
      </c>
      <c r="N1524" s="1451">
        <f t="shared" si="203"/>
        <v>0</v>
      </c>
      <c r="O1524" s="1452"/>
      <c r="P1524" s="1383"/>
    </row>
    <row r="1525" spans="1:16" ht="31" outlineLevel="1" x14ac:dyDescent="0.25">
      <c r="A1525" s="1351">
        <f t="shared" si="214"/>
        <v>0</v>
      </c>
      <c r="B1525" s="1355" t="str">
        <f t="shared" si="214"/>
        <v>2) Supply, Erection &amp; commissioning for GT Unit-6 Automation Up-gradation at GTPS, Uran.</v>
      </c>
      <c r="C1525" s="1455">
        <f t="shared" si="214"/>
        <v>0</v>
      </c>
      <c r="D1525" s="1384" t="str">
        <f t="shared" si="214"/>
        <v>-</v>
      </c>
      <c r="E1525" s="1450">
        <f t="shared" si="214"/>
        <v>0</v>
      </c>
      <c r="F1525" s="1451">
        <f t="shared" si="212"/>
        <v>8.75</v>
      </c>
      <c r="G1525" s="1451">
        <f t="shared" si="213"/>
        <v>8.75</v>
      </c>
      <c r="H1525" s="1451">
        <f t="shared" si="201"/>
        <v>0</v>
      </c>
      <c r="I1525" s="1449">
        <v>0</v>
      </c>
      <c r="J1525" s="1449">
        <v>0</v>
      </c>
      <c r="K1525" s="1451"/>
      <c r="L1525" s="1451"/>
      <c r="M1525" s="1451">
        <f t="shared" si="210"/>
        <v>0</v>
      </c>
      <c r="N1525" s="1451">
        <f t="shared" si="203"/>
        <v>0</v>
      </c>
      <c r="O1525" s="1452"/>
      <c r="P1525" s="1383"/>
    </row>
    <row r="1526" spans="1:16" ht="31" outlineLevel="1" x14ac:dyDescent="0.25">
      <c r="A1526" s="1351">
        <f t="shared" si="214"/>
        <v>0</v>
      </c>
      <c r="B1526" s="1355" t="str">
        <f t="shared" si="214"/>
        <v>3) Supply, Erection &amp; commissioning for WHRP Unit- A0 Automation Up-gradation at GTPS, Uran.</v>
      </c>
      <c r="C1526" s="1455">
        <f t="shared" si="214"/>
        <v>0</v>
      </c>
      <c r="D1526" s="1384" t="str">
        <f t="shared" si="214"/>
        <v>-</v>
      </c>
      <c r="E1526" s="1450">
        <f t="shared" si="214"/>
        <v>0</v>
      </c>
      <c r="F1526" s="1451">
        <f t="shared" si="212"/>
        <v>15</v>
      </c>
      <c r="G1526" s="1451">
        <f t="shared" si="213"/>
        <v>15</v>
      </c>
      <c r="H1526" s="1451">
        <f t="shared" si="201"/>
        <v>0</v>
      </c>
      <c r="I1526" s="1449">
        <v>0</v>
      </c>
      <c r="J1526" s="1449">
        <v>0</v>
      </c>
      <c r="K1526" s="1451"/>
      <c r="L1526" s="1451"/>
      <c r="M1526" s="1451">
        <f t="shared" si="210"/>
        <v>0</v>
      </c>
      <c r="N1526" s="1451">
        <f t="shared" si="203"/>
        <v>0</v>
      </c>
      <c r="O1526" s="1452"/>
      <c r="P1526" s="1383"/>
    </row>
    <row r="1527" spans="1:16" ht="15.5" outlineLevel="1" x14ac:dyDescent="0.25">
      <c r="A1527" s="1351">
        <f t="shared" si="214"/>
        <v>0</v>
      </c>
      <c r="B1527" s="1355" t="str">
        <f t="shared" si="214"/>
        <v>4) Up-gradation of 120MW A0 Unit SEE system at GTPS, Uran. </v>
      </c>
      <c r="C1527" s="1455">
        <f t="shared" si="214"/>
        <v>0</v>
      </c>
      <c r="D1527" s="1384" t="str">
        <f t="shared" si="214"/>
        <v>-</v>
      </c>
      <c r="E1527" s="1450">
        <f t="shared" si="214"/>
        <v>0</v>
      </c>
      <c r="F1527" s="1451">
        <f t="shared" si="212"/>
        <v>2.65</v>
      </c>
      <c r="G1527" s="1451">
        <f t="shared" si="213"/>
        <v>2.65</v>
      </c>
      <c r="H1527" s="1451">
        <f t="shared" si="201"/>
        <v>0</v>
      </c>
      <c r="I1527" s="1449">
        <v>0</v>
      </c>
      <c r="J1527" s="1449">
        <v>0</v>
      </c>
      <c r="K1527" s="1451"/>
      <c r="L1527" s="1451"/>
      <c r="M1527" s="1451">
        <f t="shared" si="210"/>
        <v>0</v>
      </c>
      <c r="N1527" s="1451">
        <f t="shared" si="203"/>
        <v>0</v>
      </c>
      <c r="O1527" s="1452"/>
      <c r="P1527" s="1383"/>
    </row>
    <row r="1528" spans="1:16" ht="46.5" outlineLevel="1" x14ac:dyDescent="0.25">
      <c r="A1528" s="1351">
        <f t="shared" si="214"/>
        <v>6</v>
      </c>
      <c r="B1528" s="1352" t="str">
        <f t="shared" si="214"/>
        <v>Procurement of Steam Turbine spares for A0 restoaration at GTPS, Uran. (Procurement of Stator, Rotor casing alongwith blades &amp; Bearing.)</v>
      </c>
      <c r="C1528" s="1455">
        <f t="shared" si="214"/>
        <v>0</v>
      </c>
      <c r="D1528" s="1384" t="str">
        <f t="shared" si="214"/>
        <v>-</v>
      </c>
      <c r="E1528" s="1450">
        <f t="shared" si="214"/>
        <v>0</v>
      </c>
      <c r="F1528" s="1451">
        <f t="shared" si="212"/>
        <v>0</v>
      </c>
      <c r="G1528" s="1451">
        <f t="shared" si="213"/>
        <v>0</v>
      </c>
      <c r="H1528" s="1451">
        <f t="shared" si="201"/>
        <v>0</v>
      </c>
      <c r="I1528" s="1449">
        <v>50</v>
      </c>
      <c r="J1528" s="1449">
        <v>50</v>
      </c>
      <c r="K1528" s="1451"/>
      <c r="L1528" s="1451"/>
      <c r="M1528" s="1451">
        <f t="shared" si="210"/>
        <v>50</v>
      </c>
      <c r="N1528" s="1451">
        <f t="shared" si="203"/>
        <v>0</v>
      </c>
      <c r="O1528" s="1452"/>
      <c r="P1528" s="1383"/>
    </row>
    <row r="1529" spans="1:16" ht="31" outlineLevel="1" x14ac:dyDescent="0.25">
      <c r="A1529" s="1351">
        <f t="shared" si="214"/>
        <v>7</v>
      </c>
      <c r="B1529" s="1352" t="str">
        <f t="shared" si="214"/>
        <v>Procurement of various spares &amp; retrofitting of existing systems for reliability improvement of CCPP units at GTPS Uran</v>
      </c>
      <c r="C1529" s="1455">
        <f t="shared" si="214"/>
        <v>0</v>
      </c>
      <c r="D1529" s="1384" t="str">
        <f t="shared" si="214"/>
        <v>-</v>
      </c>
      <c r="E1529" s="1450">
        <f t="shared" si="214"/>
        <v>0</v>
      </c>
      <c r="F1529" s="1451">
        <f t="shared" si="212"/>
        <v>0</v>
      </c>
      <c r="G1529" s="1451">
        <f t="shared" si="213"/>
        <v>0</v>
      </c>
      <c r="H1529" s="1451">
        <f t="shared" si="201"/>
        <v>0</v>
      </c>
      <c r="I1529" s="1449">
        <v>0</v>
      </c>
      <c r="J1529" s="1449">
        <v>0</v>
      </c>
      <c r="K1529" s="1451"/>
      <c r="L1529" s="1451"/>
      <c r="M1529" s="1451">
        <f t="shared" si="210"/>
        <v>0</v>
      </c>
      <c r="N1529" s="1451">
        <f t="shared" si="203"/>
        <v>0</v>
      </c>
      <c r="O1529" s="1452"/>
      <c r="P1529" s="1383"/>
    </row>
    <row r="1530" spans="1:16" ht="15.5" outlineLevel="1" x14ac:dyDescent="0.25">
      <c r="A1530" s="1351">
        <f t="shared" si="214"/>
        <v>0</v>
      </c>
      <c r="B1530" s="1355" t="str">
        <f t="shared" si="214"/>
        <v>1) Modification of HT LT Radiators of 4MW DG set.</v>
      </c>
      <c r="C1530" s="1455">
        <f t="shared" si="214"/>
        <v>0</v>
      </c>
      <c r="D1530" s="1384" t="str">
        <f t="shared" si="214"/>
        <v>-</v>
      </c>
      <c r="E1530" s="1450">
        <f t="shared" si="214"/>
        <v>0</v>
      </c>
      <c r="F1530" s="1451">
        <f t="shared" si="212"/>
        <v>1</v>
      </c>
      <c r="G1530" s="1451">
        <f t="shared" si="213"/>
        <v>1</v>
      </c>
      <c r="H1530" s="1451">
        <f t="shared" si="201"/>
        <v>0</v>
      </c>
      <c r="I1530" s="1449">
        <v>0</v>
      </c>
      <c r="J1530" s="1449">
        <v>0</v>
      </c>
      <c r="K1530" s="1451"/>
      <c r="L1530" s="1451"/>
      <c r="M1530" s="1451">
        <f t="shared" si="210"/>
        <v>0</v>
      </c>
      <c r="N1530" s="1451">
        <f t="shared" si="203"/>
        <v>0</v>
      </c>
      <c r="O1530" s="1452"/>
      <c r="P1530" s="1383"/>
    </row>
    <row r="1531" spans="1:16" ht="15.5" outlineLevel="1" x14ac:dyDescent="0.25">
      <c r="A1531" s="1351">
        <f t="shared" si="214"/>
        <v>0</v>
      </c>
      <c r="B1531" s="1355" t="str">
        <f t="shared" si="214"/>
        <v>2) MODIFIED Air FILTERS FOR GT UNITS</v>
      </c>
      <c r="C1531" s="1455">
        <f t="shared" si="214"/>
        <v>0</v>
      </c>
      <c r="D1531" s="1384" t="str">
        <f t="shared" si="214"/>
        <v>-</v>
      </c>
      <c r="E1531" s="1450">
        <f t="shared" si="214"/>
        <v>0</v>
      </c>
      <c r="F1531" s="1451">
        <f t="shared" si="212"/>
        <v>0.7</v>
      </c>
      <c r="G1531" s="1451">
        <f t="shared" si="213"/>
        <v>0.7</v>
      </c>
      <c r="H1531" s="1451">
        <f t="shared" si="201"/>
        <v>0</v>
      </c>
      <c r="I1531" s="1449">
        <v>0</v>
      </c>
      <c r="J1531" s="1449">
        <v>0</v>
      </c>
      <c r="K1531" s="1451"/>
      <c r="L1531" s="1451"/>
      <c r="M1531" s="1451">
        <f t="shared" si="210"/>
        <v>0</v>
      </c>
      <c r="N1531" s="1451">
        <f t="shared" si="203"/>
        <v>0</v>
      </c>
      <c r="O1531" s="1452"/>
      <c r="P1531" s="1383"/>
    </row>
    <row r="1532" spans="1:16" ht="15.5" outlineLevel="1" x14ac:dyDescent="0.25">
      <c r="A1532" s="1351">
        <f t="shared" si="214"/>
        <v>0</v>
      </c>
      <c r="B1532" s="1355" t="str">
        <f t="shared" si="214"/>
        <v>3) Procurement of Oil Separator (2 Nos.)</v>
      </c>
      <c r="C1532" s="1455">
        <f t="shared" si="214"/>
        <v>0</v>
      </c>
      <c r="D1532" s="1384" t="str">
        <f t="shared" si="214"/>
        <v>-</v>
      </c>
      <c r="E1532" s="1450">
        <f t="shared" si="214"/>
        <v>0</v>
      </c>
      <c r="F1532" s="1451">
        <f t="shared" si="212"/>
        <v>0.5</v>
      </c>
      <c r="G1532" s="1451">
        <f t="shared" si="213"/>
        <v>0.5</v>
      </c>
      <c r="H1532" s="1451">
        <f t="shared" si="201"/>
        <v>0</v>
      </c>
      <c r="I1532" s="1449">
        <v>0</v>
      </c>
      <c r="J1532" s="1449">
        <v>0</v>
      </c>
      <c r="K1532" s="1451"/>
      <c r="L1532" s="1451"/>
      <c r="M1532" s="1451">
        <f t="shared" si="210"/>
        <v>0</v>
      </c>
      <c r="N1532" s="1451">
        <f t="shared" si="203"/>
        <v>0</v>
      </c>
      <c r="O1532" s="1452"/>
      <c r="P1532" s="1383"/>
    </row>
    <row r="1533" spans="1:16" ht="15.5" outlineLevel="1" x14ac:dyDescent="0.25">
      <c r="A1533" s="1351">
        <f t="shared" si="214"/>
        <v>0</v>
      </c>
      <c r="B1533" s="1355" t="str">
        <f t="shared" si="214"/>
        <v>4) CCR and Admin HVAC system replacement work</v>
      </c>
      <c r="C1533" s="1455">
        <f t="shared" si="214"/>
        <v>0</v>
      </c>
      <c r="D1533" s="1384" t="str">
        <f t="shared" si="214"/>
        <v>-</v>
      </c>
      <c r="E1533" s="1450">
        <f t="shared" si="214"/>
        <v>0</v>
      </c>
      <c r="F1533" s="1451">
        <f t="shared" si="212"/>
        <v>2</v>
      </c>
      <c r="G1533" s="1451">
        <f t="shared" si="213"/>
        <v>2</v>
      </c>
      <c r="H1533" s="1451">
        <f t="shared" si="201"/>
        <v>0</v>
      </c>
      <c r="I1533" s="1449">
        <v>0</v>
      </c>
      <c r="J1533" s="1449">
        <v>0</v>
      </c>
      <c r="K1533" s="1451"/>
      <c r="L1533" s="1451"/>
      <c r="M1533" s="1451">
        <f t="shared" si="210"/>
        <v>0</v>
      </c>
      <c r="N1533" s="1451">
        <f t="shared" si="203"/>
        <v>0</v>
      </c>
      <c r="O1533" s="1452"/>
      <c r="P1533" s="1383"/>
    </row>
    <row r="1534" spans="1:16" ht="15.5" outlineLevel="1" x14ac:dyDescent="0.25">
      <c r="A1534" s="1351">
        <f t="shared" si="214"/>
        <v>0</v>
      </c>
      <c r="B1534" s="1355" t="str">
        <f t="shared" si="214"/>
        <v>5) ACW  pumps and Pipeline procurement and replacement</v>
      </c>
      <c r="C1534" s="1455">
        <f t="shared" si="214"/>
        <v>0</v>
      </c>
      <c r="D1534" s="1384" t="str">
        <f t="shared" si="214"/>
        <v>-</v>
      </c>
      <c r="E1534" s="1450">
        <f t="shared" si="214"/>
        <v>0</v>
      </c>
      <c r="F1534" s="1451">
        <f t="shared" si="212"/>
        <v>1.5</v>
      </c>
      <c r="G1534" s="1451">
        <f t="shared" si="213"/>
        <v>1.5</v>
      </c>
      <c r="H1534" s="1451">
        <f t="shared" si="201"/>
        <v>0</v>
      </c>
      <c r="I1534" s="1449">
        <v>0</v>
      </c>
      <c r="J1534" s="1449">
        <v>0</v>
      </c>
      <c r="K1534" s="1451"/>
      <c r="L1534" s="1451"/>
      <c r="M1534" s="1451">
        <f t="shared" si="210"/>
        <v>0</v>
      </c>
      <c r="N1534" s="1451">
        <f t="shared" si="203"/>
        <v>0</v>
      </c>
      <c r="O1534" s="1452"/>
      <c r="P1534" s="1383"/>
    </row>
    <row r="1535" spans="1:16" ht="31" outlineLevel="1" x14ac:dyDescent="0.25">
      <c r="A1535" s="1351">
        <f t="shared" si="214"/>
        <v>0</v>
      </c>
      <c r="B1535" s="1355" t="str">
        <f t="shared" si="214"/>
        <v>6) Procurement and Replacement work of corroded cooling water line, Firefighting pipeline in the plant.</v>
      </c>
      <c r="C1535" s="1455">
        <f t="shared" si="214"/>
        <v>0</v>
      </c>
      <c r="D1535" s="1384" t="str">
        <f t="shared" si="214"/>
        <v>-</v>
      </c>
      <c r="E1535" s="1450">
        <f t="shared" si="214"/>
        <v>0</v>
      </c>
      <c r="F1535" s="1451">
        <f t="shared" si="212"/>
        <v>3</v>
      </c>
      <c r="G1535" s="1451">
        <f t="shared" si="213"/>
        <v>3</v>
      </c>
      <c r="H1535" s="1451">
        <f t="shared" si="201"/>
        <v>0</v>
      </c>
      <c r="I1535" s="1449">
        <v>0</v>
      </c>
      <c r="J1535" s="1449">
        <v>0</v>
      </c>
      <c r="K1535" s="1451"/>
      <c r="L1535" s="1451"/>
      <c r="M1535" s="1451">
        <f t="shared" si="210"/>
        <v>0</v>
      </c>
      <c r="N1535" s="1451">
        <f t="shared" si="203"/>
        <v>0</v>
      </c>
      <c r="O1535" s="1452"/>
      <c r="P1535" s="1383"/>
    </row>
    <row r="1536" spans="1:16" ht="15.5" outlineLevel="1" x14ac:dyDescent="0.25">
      <c r="A1536" s="1351">
        <f t="shared" ref="A1536:E1551" si="215">A1250</f>
        <v>0</v>
      </c>
      <c r="B1536" s="1355" t="str">
        <f t="shared" si="215"/>
        <v xml:space="preserve">7) Fixed Fire fighting installation at Gas skid near MM Section </v>
      </c>
      <c r="C1536" s="1455">
        <f t="shared" si="215"/>
        <v>0</v>
      </c>
      <c r="D1536" s="1384" t="str">
        <f t="shared" si="215"/>
        <v>-</v>
      </c>
      <c r="E1536" s="1450">
        <f t="shared" si="215"/>
        <v>0</v>
      </c>
      <c r="F1536" s="1451">
        <f t="shared" si="212"/>
        <v>1</v>
      </c>
      <c r="G1536" s="1451">
        <f t="shared" si="213"/>
        <v>1</v>
      </c>
      <c r="H1536" s="1451">
        <f t="shared" si="201"/>
        <v>0</v>
      </c>
      <c r="I1536" s="1449">
        <v>0</v>
      </c>
      <c r="J1536" s="1449">
        <v>0</v>
      </c>
      <c r="K1536" s="1451"/>
      <c r="L1536" s="1451"/>
      <c r="M1536" s="1451">
        <f t="shared" si="210"/>
        <v>0</v>
      </c>
      <c r="N1536" s="1451">
        <f t="shared" si="203"/>
        <v>0</v>
      </c>
      <c r="O1536" s="1452"/>
      <c r="P1536" s="1383"/>
    </row>
    <row r="1537" spans="1:16" ht="31" outlineLevel="1" x14ac:dyDescent="0.25">
      <c r="A1537" s="1351">
        <f t="shared" si="215"/>
        <v>0</v>
      </c>
      <c r="B1537" s="1355" t="str">
        <f t="shared" si="215"/>
        <v>8) Fixed Fire fighting installation  at Gas skid  near Unit -5 A1 Boiler</v>
      </c>
      <c r="C1537" s="1455">
        <f t="shared" si="215"/>
        <v>0</v>
      </c>
      <c r="D1537" s="1384" t="str">
        <f t="shared" si="215"/>
        <v>-</v>
      </c>
      <c r="E1537" s="1450">
        <f t="shared" si="215"/>
        <v>0</v>
      </c>
      <c r="F1537" s="1451">
        <f t="shared" si="212"/>
        <v>1</v>
      </c>
      <c r="G1537" s="1451">
        <f t="shared" si="213"/>
        <v>1</v>
      </c>
      <c r="H1537" s="1451">
        <f t="shared" si="201"/>
        <v>0</v>
      </c>
      <c r="I1537" s="1449">
        <v>0</v>
      </c>
      <c r="J1537" s="1449">
        <v>0</v>
      </c>
      <c r="K1537" s="1451"/>
      <c r="L1537" s="1451"/>
      <c r="M1537" s="1451">
        <f t="shared" si="210"/>
        <v>0</v>
      </c>
      <c r="N1537" s="1451">
        <f t="shared" si="203"/>
        <v>0</v>
      </c>
      <c r="O1537" s="1452"/>
      <c r="P1537" s="1383"/>
    </row>
    <row r="1538" spans="1:16" ht="31" outlineLevel="1" x14ac:dyDescent="0.25">
      <c r="A1538" s="1351">
        <f t="shared" si="215"/>
        <v>0</v>
      </c>
      <c r="B1538" s="1355" t="str">
        <f t="shared" si="215"/>
        <v xml:space="preserve">9) Replacment of CO2 flooding system with advance system at Unit-5,6,7,8 </v>
      </c>
      <c r="C1538" s="1455">
        <f t="shared" si="215"/>
        <v>0</v>
      </c>
      <c r="D1538" s="1384" t="str">
        <f t="shared" si="215"/>
        <v>-</v>
      </c>
      <c r="E1538" s="1450">
        <f t="shared" si="215"/>
        <v>0</v>
      </c>
      <c r="F1538" s="1451">
        <f t="shared" si="212"/>
        <v>6</v>
      </c>
      <c r="G1538" s="1451">
        <f t="shared" si="213"/>
        <v>6</v>
      </c>
      <c r="H1538" s="1451">
        <f t="shared" si="201"/>
        <v>0</v>
      </c>
      <c r="I1538" s="1449">
        <v>0</v>
      </c>
      <c r="J1538" s="1449">
        <v>0</v>
      </c>
      <c r="K1538" s="1451"/>
      <c r="L1538" s="1451"/>
      <c r="M1538" s="1451">
        <f t="shared" si="210"/>
        <v>0</v>
      </c>
      <c r="N1538" s="1451">
        <f t="shared" si="203"/>
        <v>0</v>
      </c>
      <c r="O1538" s="1452"/>
      <c r="P1538" s="1383"/>
    </row>
    <row r="1539" spans="1:16" ht="15.5" outlineLevel="1" x14ac:dyDescent="0.25">
      <c r="A1539" s="1351">
        <f t="shared" si="215"/>
        <v>0</v>
      </c>
      <c r="B1539" s="1355" t="str">
        <f t="shared" si="215"/>
        <v>10) Stage II EOP motor</v>
      </c>
      <c r="C1539" s="1455">
        <f t="shared" si="215"/>
        <v>0</v>
      </c>
      <c r="D1539" s="1384" t="str">
        <f t="shared" si="215"/>
        <v>-</v>
      </c>
      <c r="E1539" s="1450">
        <f t="shared" si="215"/>
        <v>0</v>
      </c>
      <c r="F1539" s="1451">
        <f t="shared" si="212"/>
        <v>0.03</v>
      </c>
      <c r="G1539" s="1451">
        <f t="shared" si="213"/>
        <v>0.03</v>
      </c>
      <c r="H1539" s="1451">
        <f t="shared" si="201"/>
        <v>0</v>
      </c>
      <c r="I1539" s="1449">
        <v>0</v>
      </c>
      <c r="J1539" s="1449">
        <v>0</v>
      </c>
      <c r="K1539" s="1451"/>
      <c r="L1539" s="1451"/>
      <c r="M1539" s="1451">
        <f t="shared" si="210"/>
        <v>0</v>
      </c>
      <c r="N1539" s="1451">
        <f t="shared" si="203"/>
        <v>0</v>
      </c>
      <c r="O1539" s="1452"/>
      <c r="P1539" s="1383"/>
    </row>
    <row r="1540" spans="1:16" ht="15.5" outlineLevel="1" x14ac:dyDescent="0.25">
      <c r="A1540" s="1351">
        <f t="shared" si="215"/>
        <v>0</v>
      </c>
      <c r="B1540" s="1355" t="str">
        <f t="shared" si="215"/>
        <v>11) Evacuation pump motor</v>
      </c>
      <c r="C1540" s="1455">
        <f t="shared" si="215"/>
        <v>0</v>
      </c>
      <c r="D1540" s="1384" t="str">
        <f t="shared" si="215"/>
        <v>-</v>
      </c>
      <c r="E1540" s="1450">
        <f t="shared" si="215"/>
        <v>0</v>
      </c>
      <c r="F1540" s="1451">
        <f t="shared" si="212"/>
        <v>0.05</v>
      </c>
      <c r="G1540" s="1451">
        <f t="shared" si="213"/>
        <v>0.05</v>
      </c>
      <c r="H1540" s="1451">
        <f t="shared" si="201"/>
        <v>0</v>
      </c>
      <c r="I1540" s="1449">
        <v>0</v>
      </c>
      <c r="J1540" s="1449">
        <v>0</v>
      </c>
      <c r="K1540" s="1451"/>
      <c r="L1540" s="1451"/>
      <c r="M1540" s="1451">
        <f t="shared" si="210"/>
        <v>0</v>
      </c>
      <c r="N1540" s="1451">
        <f t="shared" si="203"/>
        <v>0</v>
      </c>
      <c r="O1540" s="1452"/>
      <c r="P1540" s="1383"/>
    </row>
    <row r="1541" spans="1:16" ht="15.5" outlineLevel="1" x14ac:dyDescent="0.25">
      <c r="A1541" s="1351">
        <f t="shared" si="215"/>
        <v>0</v>
      </c>
      <c r="B1541" s="1355" t="str">
        <f t="shared" si="215"/>
        <v>12) St III Boiler Hydac Pump motor</v>
      </c>
      <c r="C1541" s="1455">
        <f t="shared" si="215"/>
        <v>0</v>
      </c>
      <c r="D1541" s="1384" t="str">
        <f t="shared" si="215"/>
        <v>-</v>
      </c>
      <c r="E1541" s="1450">
        <f t="shared" si="215"/>
        <v>0</v>
      </c>
      <c r="F1541" s="1451">
        <f t="shared" si="212"/>
        <v>0.01</v>
      </c>
      <c r="G1541" s="1451">
        <f t="shared" si="213"/>
        <v>0.01</v>
      </c>
      <c r="H1541" s="1451">
        <f t="shared" si="201"/>
        <v>0</v>
      </c>
      <c r="I1541" s="1449">
        <v>0</v>
      </c>
      <c r="J1541" s="1449">
        <v>0</v>
      </c>
      <c r="K1541" s="1451"/>
      <c r="L1541" s="1451"/>
      <c r="M1541" s="1451">
        <f t="shared" si="210"/>
        <v>0</v>
      </c>
      <c r="N1541" s="1451">
        <f t="shared" si="203"/>
        <v>0</v>
      </c>
      <c r="O1541" s="1452"/>
      <c r="P1541" s="1383"/>
    </row>
    <row r="1542" spans="1:16" ht="15.5" outlineLevel="1" x14ac:dyDescent="0.25">
      <c r="A1542" s="1351">
        <f t="shared" si="215"/>
        <v>0</v>
      </c>
      <c r="B1542" s="1355" t="str">
        <f t="shared" si="215"/>
        <v>13) LT BREAKER ST II (1600) AMP</v>
      </c>
      <c r="C1542" s="1455">
        <f t="shared" si="215"/>
        <v>0</v>
      </c>
      <c r="D1542" s="1384" t="str">
        <f t="shared" si="215"/>
        <v>-</v>
      </c>
      <c r="E1542" s="1450">
        <f t="shared" si="215"/>
        <v>0</v>
      </c>
      <c r="F1542" s="1451">
        <f t="shared" si="212"/>
        <v>0.2</v>
      </c>
      <c r="G1542" s="1451">
        <f t="shared" si="213"/>
        <v>0.2</v>
      </c>
      <c r="H1542" s="1451">
        <f t="shared" si="201"/>
        <v>0</v>
      </c>
      <c r="I1542" s="1449">
        <v>0</v>
      </c>
      <c r="J1542" s="1449">
        <v>0</v>
      </c>
      <c r="K1542" s="1451"/>
      <c r="L1542" s="1451"/>
      <c r="M1542" s="1451">
        <f t="shared" si="210"/>
        <v>0</v>
      </c>
      <c r="N1542" s="1451">
        <f t="shared" si="203"/>
        <v>0</v>
      </c>
      <c r="O1542" s="1452"/>
      <c r="P1542" s="1383"/>
    </row>
    <row r="1543" spans="1:16" ht="15.5" outlineLevel="1" x14ac:dyDescent="0.25">
      <c r="A1543" s="1351">
        <f t="shared" si="215"/>
        <v>0</v>
      </c>
      <c r="B1543" s="1355" t="str">
        <f t="shared" si="215"/>
        <v>14) LT BREAKER ST III and WTP  (3200) AMP</v>
      </c>
      <c r="C1543" s="1455">
        <f t="shared" si="215"/>
        <v>0</v>
      </c>
      <c r="D1543" s="1384" t="str">
        <f t="shared" si="215"/>
        <v>-</v>
      </c>
      <c r="E1543" s="1450">
        <f t="shared" si="215"/>
        <v>0</v>
      </c>
      <c r="F1543" s="1451">
        <f t="shared" si="212"/>
        <v>0.4</v>
      </c>
      <c r="G1543" s="1451">
        <f t="shared" si="213"/>
        <v>0.4</v>
      </c>
      <c r="H1543" s="1451">
        <f t="shared" si="201"/>
        <v>0</v>
      </c>
      <c r="I1543" s="1449">
        <v>0</v>
      </c>
      <c r="J1543" s="1449">
        <v>0</v>
      </c>
      <c r="K1543" s="1451"/>
      <c r="L1543" s="1451"/>
      <c r="M1543" s="1451">
        <f t="shared" si="210"/>
        <v>0</v>
      </c>
      <c r="N1543" s="1451">
        <f t="shared" si="203"/>
        <v>0</v>
      </c>
      <c r="O1543" s="1452"/>
      <c r="P1543" s="1383"/>
    </row>
    <row r="1544" spans="1:16" ht="15.5" outlineLevel="1" x14ac:dyDescent="0.25">
      <c r="A1544" s="1351">
        <f t="shared" si="215"/>
        <v>0</v>
      </c>
      <c r="B1544" s="1355" t="str">
        <f t="shared" si="215"/>
        <v>15) Battery replacement</v>
      </c>
      <c r="C1544" s="1455">
        <f t="shared" si="215"/>
        <v>0</v>
      </c>
      <c r="D1544" s="1384" t="str">
        <f t="shared" si="215"/>
        <v>-</v>
      </c>
      <c r="E1544" s="1450">
        <f t="shared" si="215"/>
        <v>0</v>
      </c>
      <c r="F1544" s="1451">
        <f t="shared" si="212"/>
        <v>0</v>
      </c>
      <c r="G1544" s="1451">
        <f t="shared" si="213"/>
        <v>0</v>
      </c>
      <c r="H1544" s="1451">
        <f t="shared" si="201"/>
        <v>0</v>
      </c>
      <c r="I1544" s="1449">
        <v>0</v>
      </c>
      <c r="J1544" s="1449">
        <v>0</v>
      </c>
      <c r="K1544" s="1451"/>
      <c r="L1544" s="1451"/>
      <c r="M1544" s="1451">
        <f t="shared" si="210"/>
        <v>0</v>
      </c>
      <c r="N1544" s="1451">
        <f t="shared" si="203"/>
        <v>0</v>
      </c>
      <c r="O1544" s="1452"/>
      <c r="P1544" s="1383"/>
    </row>
    <row r="1545" spans="1:16" ht="15.5" outlineLevel="1" x14ac:dyDescent="0.25">
      <c r="A1545" s="1351">
        <f t="shared" si="215"/>
        <v>0</v>
      </c>
      <c r="B1545" s="1355" t="str">
        <f t="shared" si="215"/>
        <v>16) Rennovation of AC plant piping</v>
      </c>
      <c r="C1545" s="1455">
        <f t="shared" si="215"/>
        <v>0</v>
      </c>
      <c r="D1545" s="1384" t="str">
        <f t="shared" si="215"/>
        <v>-</v>
      </c>
      <c r="E1545" s="1450">
        <f t="shared" si="215"/>
        <v>0</v>
      </c>
      <c r="F1545" s="1451">
        <f t="shared" si="212"/>
        <v>0.5</v>
      </c>
      <c r="G1545" s="1451">
        <f t="shared" si="213"/>
        <v>0.5</v>
      </c>
      <c r="H1545" s="1451">
        <f t="shared" si="201"/>
        <v>0</v>
      </c>
      <c r="I1545" s="1449">
        <v>0</v>
      </c>
      <c r="J1545" s="1449">
        <v>0</v>
      </c>
      <c r="K1545" s="1451"/>
      <c r="L1545" s="1451"/>
      <c r="M1545" s="1451">
        <f t="shared" si="210"/>
        <v>0</v>
      </c>
      <c r="N1545" s="1451">
        <f t="shared" si="203"/>
        <v>0</v>
      </c>
      <c r="O1545" s="1452"/>
      <c r="P1545" s="1383"/>
    </row>
    <row r="1546" spans="1:16" ht="46.5" outlineLevel="1" x14ac:dyDescent="0.25">
      <c r="A1546" s="1351">
        <f t="shared" si="215"/>
        <v>0</v>
      </c>
      <c r="B1546" s="1355" t="str">
        <f t="shared" si="215"/>
        <v xml:space="preserve">17) Up gradation Of Old Generator Protection System with Advance Series Microprocessor based System for GT  at GTPS Uran                       </v>
      </c>
      <c r="C1546" s="1455">
        <f t="shared" si="215"/>
        <v>0</v>
      </c>
      <c r="D1546" s="1384" t="str">
        <f t="shared" si="215"/>
        <v>-</v>
      </c>
      <c r="E1546" s="1450">
        <f t="shared" si="215"/>
        <v>0</v>
      </c>
      <c r="F1546" s="1451">
        <f t="shared" si="212"/>
        <v>0.6</v>
      </c>
      <c r="G1546" s="1451">
        <f t="shared" si="213"/>
        <v>0.6</v>
      </c>
      <c r="H1546" s="1451">
        <f t="shared" si="201"/>
        <v>0</v>
      </c>
      <c r="I1546" s="1449">
        <v>0</v>
      </c>
      <c r="J1546" s="1449">
        <v>0</v>
      </c>
      <c r="K1546" s="1451"/>
      <c r="L1546" s="1451"/>
      <c r="M1546" s="1451">
        <f t="shared" si="210"/>
        <v>0</v>
      </c>
      <c r="N1546" s="1451">
        <f t="shared" si="203"/>
        <v>0</v>
      </c>
      <c r="O1546" s="1452"/>
      <c r="P1546" s="1383"/>
    </row>
    <row r="1547" spans="1:16" ht="31" outlineLevel="1" x14ac:dyDescent="0.25">
      <c r="A1547" s="1351">
        <f t="shared" si="215"/>
        <v>0</v>
      </c>
      <c r="B1547" s="1355" t="str">
        <f t="shared" si="215"/>
        <v>18) Supply, Installation and commissioning of battery chargers at Stage-II at GTPS,Uran.</v>
      </c>
      <c r="C1547" s="1455">
        <f t="shared" si="215"/>
        <v>0</v>
      </c>
      <c r="D1547" s="1384" t="str">
        <f t="shared" si="215"/>
        <v>-</v>
      </c>
      <c r="E1547" s="1450">
        <f t="shared" si="215"/>
        <v>0</v>
      </c>
      <c r="F1547" s="1451">
        <f t="shared" si="212"/>
        <v>0.2</v>
      </c>
      <c r="G1547" s="1451">
        <f t="shared" si="213"/>
        <v>0.2</v>
      </c>
      <c r="H1547" s="1451">
        <f t="shared" si="201"/>
        <v>0</v>
      </c>
      <c r="I1547" s="1449">
        <v>0</v>
      </c>
      <c r="J1547" s="1449">
        <v>0</v>
      </c>
      <c r="K1547" s="1451"/>
      <c r="L1547" s="1451"/>
      <c r="M1547" s="1451">
        <f t="shared" si="210"/>
        <v>0</v>
      </c>
      <c r="N1547" s="1451">
        <f t="shared" si="203"/>
        <v>0</v>
      </c>
      <c r="O1547" s="1452"/>
      <c r="P1547" s="1383"/>
    </row>
    <row r="1548" spans="1:16" ht="46.5" outlineLevel="1" x14ac:dyDescent="0.25">
      <c r="A1548" s="1351">
        <f t="shared" si="215"/>
        <v>0</v>
      </c>
      <c r="B1548" s="1355" t="str">
        <f t="shared" si="215"/>
        <v>19) Procurement of on-line  dissolve oxygen, pH &amp; conductivity measurement with transmitter for boiler and steam turbine at GTPS Uran</v>
      </c>
      <c r="C1548" s="1455">
        <f t="shared" si="215"/>
        <v>0</v>
      </c>
      <c r="D1548" s="1384" t="str">
        <f t="shared" si="215"/>
        <v>-</v>
      </c>
      <c r="E1548" s="1450">
        <f t="shared" si="215"/>
        <v>0</v>
      </c>
      <c r="F1548" s="1451">
        <f t="shared" si="212"/>
        <v>0.5</v>
      </c>
      <c r="G1548" s="1451">
        <f t="shared" si="213"/>
        <v>0.5</v>
      </c>
      <c r="H1548" s="1451">
        <f t="shared" si="201"/>
        <v>0</v>
      </c>
      <c r="I1548" s="1449">
        <v>0</v>
      </c>
      <c r="J1548" s="1449">
        <v>0</v>
      </c>
      <c r="K1548" s="1451"/>
      <c r="L1548" s="1451"/>
      <c r="M1548" s="1451">
        <f t="shared" si="210"/>
        <v>0</v>
      </c>
      <c r="N1548" s="1451">
        <f t="shared" si="203"/>
        <v>0</v>
      </c>
      <c r="O1548" s="1452"/>
      <c r="P1548" s="1383"/>
    </row>
    <row r="1549" spans="1:16" ht="31" outlineLevel="1" x14ac:dyDescent="0.25">
      <c r="A1549" s="1351">
        <f t="shared" si="215"/>
        <v>0</v>
      </c>
      <c r="B1549" s="1355" t="str">
        <f t="shared" si="215"/>
        <v>20) Procurement of Optical Gas Leak imaging Camera for gas leak detection at GTPS,Uran.</v>
      </c>
      <c r="C1549" s="1455">
        <f t="shared" si="215"/>
        <v>0</v>
      </c>
      <c r="D1549" s="1384" t="str">
        <f t="shared" si="215"/>
        <v>-</v>
      </c>
      <c r="E1549" s="1450">
        <f t="shared" si="215"/>
        <v>0</v>
      </c>
      <c r="F1549" s="1451">
        <f t="shared" si="212"/>
        <v>0.4</v>
      </c>
      <c r="G1549" s="1451">
        <f t="shared" si="213"/>
        <v>0.4</v>
      </c>
      <c r="H1549" s="1451">
        <f t="shared" si="201"/>
        <v>0</v>
      </c>
      <c r="I1549" s="1449">
        <v>0</v>
      </c>
      <c r="J1549" s="1449">
        <v>0</v>
      </c>
      <c r="K1549" s="1451"/>
      <c r="L1549" s="1451"/>
      <c r="M1549" s="1451">
        <f t="shared" si="210"/>
        <v>0</v>
      </c>
      <c r="N1549" s="1451">
        <f t="shared" si="203"/>
        <v>0</v>
      </c>
      <c r="O1549" s="1452"/>
      <c r="P1549" s="1383"/>
    </row>
    <row r="1550" spans="1:16" ht="31" outlineLevel="1" x14ac:dyDescent="0.25">
      <c r="A1550" s="1351">
        <f t="shared" si="215"/>
        <v>0</v>
      </c>
      <c r="B1550" s="1355" t="str">
        <f t="shared" si="215"/>
        <v>21) Procurement of HP and LP bypass control valve actuator and HP bypass spray control valve actuator at GTPS uran (3 No)</v>
      </c>
      <c r="C1550" s="1455">
        <f t="shared" si="215"/>
        <v>0</v>
      </c>
      <c r="D1550" s="1384" t="str">
        <f t="shared" si="215"/>
        <v>-</v>
      </c>
      <c r="E1550" s="1450">
        <f t="shared" si="215"/>
        <v>0</v>
      </c>
      <c r="F1550" s="1451">
        <f t="shared" si="212"/>
        <v>3.8</v>
      </c>
      <c r="G1550" s="1451">
        <f t="shared" si="213"/>
        <v>3.8</v>
      </c>
      <c r="H1550" s="1451">
        <f t="shared" si="201"/>
        <v>0</v>
      </c>
      <c r="I1550" s="1449">
        <v>1.9</v>
      </c>
      <c r="J1550" s="1449">
        <v>1.9</v>
      </c>
      <c r="K1550" s="1451"/>
      <c r="L1550" s="1451"/>
      <c r="M1550" s="1451">
        <f t="shared" si="210"/>
        <v>1.9</v>
      </c>
      <c r="N1550" s="1451">
        <f t="shared" si="203"/>
        <v>0</v>
      </c>
      <c r="O1550" s="1452"/>
      <c r="P1550" s="1383"/>
    </row>
    <row r="1551" spans="1:16" ht="15.5" outlineLevel="1" x14ac:dyDescent="0.25">
      <c r="A1551" s="1351">
        <f t="shared" si="215"/>
        <v>0</v>
      </c>
      <c r="B1551" s="1355" t="str">
        <f t="shared" si="215"/>
        <v>22) New SCADA system for WTP operation at GTPS Uran</v>
      </c>
      <c r="C1551" s="1455">
        <f t="shared" si="215"/>
        <v>0</v>
      </c>
      <c r="D1551" s="1384" t="str">
        <f t="shared" si="215"/>
        <v>-</v>
      </c>
      <c r="E1551" s="1450">
        <f t="shared" si="215"/>
        <v>0</v>
      </c>
      <c r="F1551" s="1451">
        <f t="shared" si="212"/>
        <v>0.25</v>
      </c>
      <c r="G1551" s="1451">
        <f t="shared" si="213"/>
        <v>0.25</v>
      </c>
      <c r="H1551" s="1451">
        <f t="shared" si="201"/>
        <v>0</v>
      </c>
      <c r="I1551" s="1449">
        <v>0</v>
      </c>
      <c r="J1551" s="1449">
        <v>0</v>
      </c>
      <c r="K1551" s="1451"/>
      <c r="L1551" s="1451"/>
      <c r="M1551" s="1451">
        <f t="shared" si="210"/>
        <v>0</v>
      </c>
      <c r="N1551" s="1451">
        <f t="shared" si="203"/>
        <v>0</v>
      </c>
      <c r="O1551" s="1452"/>
      <c r="P1551" s="1383"/>
    </row>
    <row r="1552" spans="1:16" ht="77.5" outlineLevel="1" x14ac:dyDescent="0.25">
      <c r="A1552" s="1351">
        <f t="shared" ref="A1552:E1567" si="216">A1266</f>
        <v>0</v>
      </c>
      <c r="B1552" s="1355" t="str">
        <f t="shared" si="216"/>
        <v>23) Replacement of existing field instruments of WTP ( level transmitters, level switches, pH meter with sensor, flow meters and Transmittres,conductivity meter with sensors, dissolve oxygen meter with sensors, pressure gauges, pneumatic valves with feedback) at GTPS Uran</v>
      </c>
      <c r="C1552" s="1455">
        <f t="shared" si="216"/>
        <v>0</v>
      </c>
      <c r="D1552" s="1384" t="str">
        <f t="shared" si="216"/>
        <v>-</v>
      </c>
      <c r="E1552" s="1450">
        <f t="shared" si="216"/>
        <v>0</v>
      </c>
      <c r="F1552" s="1451">
        <f t="shared" si="212"/>
        <v>0.75</v>
      </c>
      <c r="G1552" s="1451">
        <f t="shared" si="213"/>
        <v>0.75</v>
      </c>
      <c r="H1552" s="1451">
        <f t="shared" si="201"/>
        <v>0</v>
      </c>
      <c r="I1552" s="1449">
        <v>0</v>
      </c>
      <c r="J1552" s="1449">
        <v>0</v>
      </c>
      <c r="K1552" s="1451"/>
      <c r="L1552" s="1451"/>
      <c r="M1552" s="1451">
        <f t="shared" si="210"/>
        <v>0</v>
      </c>
      <c r="N1552" s="1451">
        <f t="shared" si="203"/>
        <v>0</v>
      </c>
      <c r="O1552" s="1452"/>
      <c r="P1552" s="1383"/>
    </row>
    <row r="1553" spans="1:16" ht="31" outlineLevel="1" x14ac:dyDescent="0.25">
      <c r="A1553" s="1356">
        <f t="shared" si="216"/>
        <v>8</v>
      </c>
      <c r="B1553" s="1352" t="str">
        <f t="shared" si="216"/>
        <v>DPR-1 DPR for Condenser Vacuum imrovement  by procurement and erection/Upgradation of ACC pannels of A0 Unit</v>
      </c>
      <c r="C1553" s="1455">
        <f t="shared" si="216"/>
        <v>0</v>
      </c>
      <c r="D1553" s="1384" t="str">
        <f t="shared" si="216"/>
        <v>-</v>
      </c>
      <c r="E1553" s="1450">
        <f t="shared" si="216"/>
        <v>0</v>
      </c>
      <c r="F1553" s="1451">
        <f t="shared" si="212"/>
        <v>0</v>
      </c>
      <c r="G1553" s="1451">
        <f t="shared" si="213"/>
        <v>0</v>
      </c>
      <c r="H1553" s="1451">
        <f t="shared" si="201"/>
        <v>0</v>
      </c>
      <c r="I1553" s="1449">
        <v>0</v>
      </c>
      <c r="J1553" s="1449">
        <v>0</v>
      </c>
      <c r="K1553" s="1451"/>
      <c r="L1553" s="1451"/>
      <c r="M1553" s="1451">
        <f t="shared" si="210"/>
        <v>0</v>
      </c>
      <c r="N1553" s="1451">
        <f t="shared" si="203"/>
        <v>0</v>
      </c>
      <c r="O1553" s="1452"/>
      <c r="P1553" s="1383"/>
    </row>
    <row r="1554" spans="1:16" ht="31" outlineLevel="1" x14ac:dyDescent="0.25">
      <c r="A1554" s="1365">
        <f t="shared" si="216"/>
        <v>9</v>
      </c>
      <c r="B1554" s="1352" t="str">
        <f t="shared" si="216"/>
        <v xml:space="preserve"> Supply and erection of ACC Pannels/ Upgradation (A0 ACC Pannels)</v>
      </c>
      <c r="C1554" s="1455">
        <f t="shared" si="216"/>
        <v>0</v>
      </c>
      <c r="D1554" s="1384" t="str">
        <f t="shared" si="216"/>
        <v>-</v>
      </c>
      <c r="E1554" s="1450">
        <f t="shared" si="216"/>
        <v>0</v>
      </c>
      <c r="F1554" s="1451">
        <f t="shared" si="212"/>
        <v>0</v>
      </c>
      <c r="G1554" s="1451">
        <f t="shared" si="213"/>
        <v>0</v>
      </c>
      <c r="H1554" s="1451">
        <f t="shared" si="201"/>
        <v>0</v>
      </c>
      <c r="I1554" s="1449">
        <v>40</v>
      </c>
      <c r="J1554" s="1449">
        <v>40</v>
      </c>
      <c r="K1554" s="1451"/>
      <c r="L1554" s="1451"/>
      <c r="M1554" s="1451">
        <f t="shared" ref="M1554:M1617" si="217">SUM(J1554:L1554)</f>
        <v>40</v>
      </c>
      <c r="N1554" s="1451">
        <f t="shared" si="203"/>
        <v>0</v>
      </c>
      <c r="O1554" s="1452"/>
      <c r="P1554" s="1383"/>
    </row>
    <row r="1555" spans="1:16" ht="15.5" outlineLevel="1" x14ac:dyDescent="0.25">
      <c r="A1555" s="1365">
        <f t="shared" si="216"/>
        <v>10</v>
      </c>
      <c r="B1555" s="1352" t="str">
        <f t="shared" si="216"/>
        <v>DPR for Replacement of HP and LP cycle valves of Boilers.</v>
      </c>
      <c r="C1555" s="1455">
        <f t="shared" si="216"/>
        <v>0</v>
      </c>
      <c r="D1555" s="1384" t="str">
        <f t="shared" si="216"/>
        <v>-</v>
      </c>
      <c r="E1555" s="1450">
        <f t="shared" si="216"/>
        <v>0</v>
      </c>
      <c r="F1555" s="1451">
        <f t="shared" si="212"/>
        <v>0</v>
      </c>
      <c r="G1555" s="1451">
        <f t="shared" si="213"/>
        <v>0</v>
      </c>
      <c r="H1555" s="1451">
        <f t="shared" si="201"/>
        <v>0</v>
      </c>
      <c r="I1555" s="1449">
        <v>0</v>
      </c>
      <c r="J1555" s="1449">
        <v>0</v>
      </c>
      <c r="K1555" s="1451"/>
      <c r="L1555" s="1451"/>
      <c r="M1555" s="1451">
        <f t="shared" si="217"/>
        <v>0</v>
      </c>
      <c r="N1555" s="1451">
        <f t="shared" si="203"/>
        <v>0</v>
      </c>
      <c r="O1555" s="1452"/>
      <c r="P1555" s="1383"/>
    </row>
    <row r="1556" spans="1:16" ht="31" outlineLevel="1" x14ac:dyDescent="0.25">
      <c r="A1556" s="1365">
        <f t="shared" si="216"/>
        <v>0</v>
      </c>
      <c r="B1556" s="1355" t="str">
        <f t="shared" si="216"/>
        <v xml:space="preserve"> Supply of all valves of Boiler HP feed station valves, overflow valves, MIV valve, shutoff valve (A1,A2,B1,B2 Boilers)</v>
      </c>
      <c r="C1556" s="1455">
        <f t="shared" si="216"/>
        <v>0</v>
      </c>
      <c r="D1556" s="1384" t="str">
        <f t="shared" si="216"/>
        <v>-</v>
      </c>
      <c r="E1556" s="1450">
        <f t="shared" si="216"/>
        <v>0</v>
      </c>
      <c r="F1556" s="1451">
        <f t="shared" si="212"/>
        <v>14</v>
      </c>
      <c r="G1556" s="1451">
        <f t="shared" si="213"/>
        <v>14</v>
      </c>
      <c r="H1556" s="1451">
        <f t="shared" si="201"/>
        <v>0</v>
      </c>
      <c r="I1556" s="1449">
        <v>0</v>
      </c>
      <c r="J1556" s="1449">
        <v>0</v>
      </c>
      <c r="K1556" s="1451"/>
      <c r="L1556" s="1451"/>
      <c r="M1556" s="1451">
        <f t="shared" si="217"/>
        <v>0</v>
      </c>
      <c r="N1556" s="1451">
        <f t="shared" si="203"/>
        <v>0</v>
      </c>
      <c r="O1556" s="1452"/>
      <c r="P1556" s="1383"/>
    </row>
    <row r="1557" spans="1:16" ht="31" outlineLevel="1" x14ac:dyDescent="0.25">
      <c r="A1557" s="1365">
        <f t="shared" si="216"/>
        <v>0</v>
      </c>
      <c r="B1557" s="1355" t="str">
        <f t="shared" si="216"/>
        <v xml:space="preserve"> Supply all valves of Boiler LP feed station valves, Overflow valves, MIV valve, shutoff valve (A1,A2,B1,B2 Boilers)</v>
      </c>
      <c r="C1557" s="1455">
        <f t="shared" si="216"/>
        <v>0</v>
      </c>
      <c r="D1557" s="1384" t="str">
        <f t="shared" si="216"/>
        <v>-</v>
      </c>
      <c r="E1557" s="1450">
        <f t="shared" si="216"/>
        <v>0</v>
      </c>
      <c r="F1557" s="1451">
        <f t="shared" si="212"/>
        <v>12</v>
      </c>
      <c r="G1557" s="1451">
        <f t="shared" si="213"/>
        <v>12</v>
      </c>
      <c r="H1557" s="1451">
        <f t="shared" si="201"/>
        <v>0</v>
      </c>
      <c r="I1557" s="1449">
        <v>0</v>
      </c>
      <c r="J1557" s="1449">
        <v>0</v>
      </c>
      <c r="K1557" s="1451"/>
      <c r="L1557" s="1451"/>
      <c r="M1557" s="1451">
        <f t="shared" si="217"/>
        <v>0</v>
      </c>
      <c r="N1557" s="1451">
        <f t="shared" si="203"/>
        <v>0</v>
      </c>
      <c r="O1557" s="1452"/>
      <c r="P1557" s="1383"/>
    </row>
    <row r="1558" spans="1:16" ht="15.5" outlineLevel="1" x14ac:dyDescent="0.25">
      <c r="A1558" s="1365">
        <f t="shared" si="216"/>
        <v>11</v>
      </c>
      <c r="B1558" s="1352" t="str">
        <f t="shared" si="216"/>
        <v>DPR for Turbine section upgrade of GT unit 5</v>
      </c>
      <c r="C1558" s="1455">
        <f t="shared" si="216"/>
        <v>0</v>
      </c>
      <c r="D1558" s="1384" t="str">
        <f t="shared" si="216"/>
        <v>-</v>
      </c>
      <c r="E1558" s="1450">
        <f t="shared" si="216"/>
        <v>0</v>
      </c>
      <c r="F1558" s="1451">
        <f t="shared" si="212"/>
        <v>0</v>
      </c>
      <c r="G1558" s="1451">
        <f t="shared" si="213"/>
        <v>0</v>
      </c>
      <c r="H1558" s="1451">
        <f t="shared" si="201"/>
        <v>0</v>
      </c>
      <c r="I1558" s="1449">
        <v>0</v>
      </c>
      <c r="J1558" s="1449">
        <v>0</v>
      </c>
      <c r="K1558" s="1451"/>
      <c r="L1558" s="1451"/>
      <c r="M1558" s="1451">
        <f t="shared" si="217"/>
        <v>0</v>
      </c>
      <c r="N1558" s="1451">
        <f t="shared" si="203"/>
        <v>0</v>
      </c>
      <c r="O1558" s="1452"/>
      <c r="P1558" s="1383"/>
    </row>
    <row r="1559" spans="1:16" ht="31" outlineLevel="1" x14ac:dyDescent="0.25">
      <c r="A1559" s="1365">
        <f t="shared" si="216"/>
        <v>0</v>
      </c>
      <c r="B1559" s="1355" t="str">
        <f t="shared" si="216"/>
        <v xml:space="preserve">  Supply of Turbine rotor blades 3 &amp; 4 and Turbine stator blades 3 &amp; 4 along with installation material (TSU) GT 5</v>
      </c>
      <c r="C1559" s="1455">
        <f t="shared" si="216"/>
        <v>0</v>
      </c>
      <c r="D1559" s="1384" t="str">
        <f t="shared" si="216"/>
        <v>-</v>
      </c>
      <c r="E1559" s="1450">
        <f t="shared" si="216"/>
        <v>0</v>
      </c>
      <c r="F1559" s="1451">
        <f t="shared" si="212"/>
        <v>75</v>
      </c>
      <c r="G1559" s="1451">
        <f t="shared" si="213"/>
        <v>75</v>
      </c>
      <c r="H1559" s="1451">
        <f t="shared" si="201"/>
        <v>0</v>
      </c>
      <c r="I1559" s="1449">
        <v>0</v>
      </c>
      <c r="J1559" s="1449">
        <v>0</v>
      </c>
      <c r="K1559" s="1451"/>
      <c r="L1559" s="1451"/>
      <c r="M1559" s="1451">
        <f t="shared" si="217"/>
        <v>0</v>
      </c>
      <c r="N1559" s="1451">
        <f t="shared" si="203"/>
        <v>0</v>
      </c>
      <c r="O1559" s="1452"/>
      <c r="P1559" s="1383"/>
    </row>
    <row r="1560" spans="1:16" ht="31" outlineLevel="1" x14ac:dyDescent="0.25">
      <c r="A1560" s="1365">
        <f t="shared" si="216"/>
        <v>12</v>
      </c>
      <c r="B1560" s="1352" t="str">
        <f t="shared" si="216"/>
        <v xml:space="preserve">DPR for Replacement of Various pumps of A0 &amp; B0 block and HP LP drum, HP LP BCP allied valves of boiler </v>
      </c>
      <c r="C1560" s="1455">
        <f t="shared" si="216"/>
        <v>0</v>
      </c>
      <c r="D1560" s="1384" t="str">
        <f t="shared" si="216"/>
        <v>-</v>
      </c>
      <c r="E1560" s="1450">
        <f t="shared" si="216"/>
        <v>0</v>
      </c>
      <c r="F1560" s="1451">
        <f t="shared" si="212"/>
        <v>0</v>
      </c>
      <c r="G1560" s="1451">
        <f t="shared" si="213"/>
        <v>0</v>
      </c>
      <c r="H1560" s="1451">
        <f t="shared" si="201"/>
        <v>0</v>
      </c>
      <c r="I1560" s="1449">
        <v>0</v>
      </c>
      <c r="J1560" s="1449">
        <v>0</v>
      </c>
      <c r="K1560" s="1451"/>
      <c r="L1560" s="1451"/>
      <c r="M1560" s="1451">
        <f t="shared" si="217"/>
        <v>0</v>
      </c>
      <c r="N1560" s="1451">
        <f t="shared" si="203"/>
        <v>0</v>
      </c>
      <c r="O1560" s="1452"/>
      <c r="P1560" s="1383"/>
    </row>
    <row r="1561" spans="1:16" ht="46.5" outlineLevel="1" x14ac:dyDescent="0.25">
      <c r="A1561" s="1365">
        <f t="shared" si="216"/>
        <v>0</v>
      </c>
      <c r="B1561" s="1355" t="str">
        <f t="shared" si="216"/>
        <v xml:space="preserve"> Supply of various pumps (HP BCP , LP BCP, HP and LP Feed water pumps, preheater, evacuation pumps, CEP pumps etc Pumps (A0 and B0 Block)</v>
      </c>
      <c r="C1561" s="1455">
        <f t="shared" si="216"/>
        <v>0</v>
      </c>
      <c r="D1561" s="1384" t="str">
        <f t="shared" si="216"/>
        <v>-</v>
      </c>
      <c r="E1561" s="1450">
        <f t="shared" si="216"/>
        <v>0</v>
      </c>
      <c r="F1561" s="1451">
        <f t="shared" si="212"/>
        <v>19.12</v>
      </c>
      <c r="G1561" s="1451">
        <f t="shared" si="213"/>
        <v>19.12</v>
      </c>
      <c r="H1561" s="1451">
        <f t="shared" si="201"/>
        <v>0</v>
      </c>
      <c r="I1561" s="1449">
        <v>0</v>
      </c>
      <c r="J1561" s="1449">
        <v>0</v>
      </c>
      <c r="K1561" s="1451"/>
      <c r="L1561" s="1451"/>
      <c r="M1561" s="1451">
        <f t="shared" si="217"/>
        <v>0</v>
      </c>
      <c r="N1561" s="1451">
        <f t="shared" si="203"/>
        <v>0</v>
      </c>
      <c r="O1561" s="1452"/>
      <c r="P1561" s="1383"/>
    </row>
    <row r="1562" spans="1:16" ht="31" outlineLevel="1" x14ac:dyDescent="0.25">
      <c r="A1562" s="1365">
        <f t="shared" si="216"/>
        <v>0</v>
      </c>
      <c r="B1562" s="1355" t="str">
        <f t="shared" si="216"/>
        <v xml:space="preserve"> Supply of HP &amp; LP Drum and superheater safety valve, drain station valves (A1,A2,B1,B2 Boilers)</v>
      </c>
      <c r="C1562" s="1455">
        <f t="shared" si="216"/>
        <v>0</v>
      </c>
      <c r="D1562" s="1384" t="str">
        <f t="shared" si="216"/>
        <v>-</v>
      </c>
      <c r="E1562" s="1450">
        <f t="shared" si="216"/>
        <v>0</v>
      </c>
      <c r="F1562" s="1451">
        <f t="shared" si="212"/>
        <v>5</v>
      </c>
      <c r="G1562" s="1451">
        <f t="shared" si="213"/>
        <v>5</v>
      </c>
      <c r="H1562" s="1451">
        <f t="shared" si="201"/>
        <v>0</v>
      </c>
      <c r="I1562" s="1449">
        <v>0</v>
      </c>
      <c r="J1562" s="1449">
        <v>0</v>
      </c>
      <c r="K1562" s="1451"/>
      <c r="L1562" s="1451"/>
      <c r="M1562" s="1451">
        <f t="shared" si="217"/>
        <v>0</v>
      </c>
      <c r="N1562" s="1451">
        <f t="shared" si="203"/>
        <v>0</v>
      </c>
      <c r="O1562" s="1452"/>
      <c r="P1562" s="1383"/>
    </row>
    <row r="1563" spans="1:16" ht="31" outlineLevel="1" x14ac:dyDescent="0.25">
      <c r="A1563" s="1365">
        <f t="shared" si="216"/>
        <v>0</v>
      </c>
      <c r="B1563" s="1355" t="str">
        <f t="shared" si="216"/>
        <v xml:space="preserve"> Supply of HP &amp; LP BCP suction valves, discharge valves , NRV (A1,A2,B1,B2 Boilers)</v>
      </c>
      <c r="C1563" s="1455">
        <f t="shared" si="216"/>
        <v>0</v>
      </c>
      <c r="D1563" s="1384" t="str">
        <f t="shared" si="216"/>
        <v>-</v>
      </c>
      <c r="E1563" s="1450">
        <f t="shared" si="216"/>
        <v>0</v>
      </c>
      <c r="F1563" s="1451">
        <f t="shared" si="212"/>
        <v>5</v>
      </c>
      <c r="G1563" s="1451">
        <f t="shared" si="213"/>
        <v>5</v>
      </c>
      <c r="H1563" s="1451">
        <f t="shared" si="201"/>
        <v>0</v>
      </c>
      <c r="I1563" s="1449">
        <v>0</v>
      </c>
      <c r="J1563" s="1449">
        <v>0</v>
      </c>
      <c r="K1563" s="1451"/>
      <c r="L1563" s="1451"/>
      <c r="M1563" s="1451">
        <f t="shared" si="217"/>
        <v>0</v>
      </c>
      <c r="N1563" s="1451">
        <f t="shared" si="203"/>
        <v>0</v>
      </c>
      <c r="O1563" s="1452"/>
      <c r="P1563" s="1383"/>
    </row>
    <row r="1564" spans="1:16" ht="46.5" outlineLevel="1" x14ac:dyDescent="0.25">
      <c r="A1564" s="1365">
        <f t="shared" si="216"/>
        <v>13</v>
      </c>
      <c r="B1564" s="1352" t="str">
        <f t="shared" si="216"/>
        <v>DPR for Life extension of B0 block by replacement of LP evaporator header and tubes, boiler duct plate, B0 steam turbine free standing blades and bearing</v>
      </c>
      <c r="C1564" s="1455">
        <f t="shared" si="216"/>
        <v>0</v>
      </c>
      <c r="D1564" s="1384" t="str">
        <f t="shared" si="216"/>
        <v>-</v>
      </c>
      <c r="E1564" s="1450">
        <f t="shared" si="216"/>
        <v>0</v>
      </c>
      <c r="F1564" s="1451">
        <f t="shared" si="212"/>
        <v>0</v>
      </c>
      <c r="G1564" s="1451">
        <f t="shared" si="213"/>
        <v>0</v>
      </c>
      <c r="H1564" s="1451">
        <f t="shared" si="201"/>
        <v>0</v>
      </c>
      <c r="I1564" s="1449">
        <v>0</v>
      </c>
      <c r="J1564" s="1449">
        <v>0</v>
      </c>
      <c r="K1564" s="1451"/>
      <c r="L1564" s="1451"/>
      <c r="M1564" s="1451">
        <f t="shared" si="217"/>
        <v>0</v>
      </c>
      <c r="N1564" s="1451">
        <f t="shared" si="203"/>
        <v>0</v>
      </c>
      <c r="O1564" s="1452"/>
      <c r="P1564" s="1383"/>
    </row>
    <row r="1565" spans="1:16" ht="31" outlineLevel="1" x14ac:dyDescent="0.25">
      <c r="A1565" s="1365">
        <f t="shared" si="216"/>
        <v>0</v>
      </c>
      <c r="B1565" s="1355" t="str">
        <f t="shared" si="216"/>
        <v xml:space="preserve"> Supply and eretion of LP Evaporator header and Tubes (B1Boiler)</v>
      </c>
      <c r="C1565" s="1455">
        <f t="shared" si="216"/>
        <v>0</v>
      </c>
      <c r="D1565" s="1384" t="str">
        <f t="shared" si="216"/>
        <v>-</v>
      </c>
      <c r="E1565" s="1450">
        <f t="shared" si="216"/>
        <v>0</v>
      </c>
      <c r="F1565" s="1451">
        <f t="shared" si="212"/>
        <v>20</v>
      </c>
      <c r="G1565" s="1451">
        <f t="shared" si="213"/>
        <v>20</v>
      </c>
      <c r="H1565" s="1451">
        <f t="shared" si="201"/>
        <v>0</v>
      </c>
      <c r="I1565" s="1449">
        <v>0</v>
      </c>
      <c r="J1565" s="1449">
        <v>0</v>
      </c>
      <c r="K1565" s="1451"/>
      <c r="L1565" s="1451"/>
      <c r="M1565" s="1451">
        <f t="shared" si="217"/>
        <v>0</v>
      </c>
      <c r="N1565" s="1451">
        <f t="shared" si="203"/>
        <v>0</v>
      </c>
      <c r="O1565" s="1452"/>
      <c r="P1565" s="1383"/>
    </row>
    <row r="1566" spans="1:16" ht="15.5" outlineLevel="1" x14ac:dyDescent="0.25">
      <c r="A1566" s="1365">
        <f t="shared" si="216"/>
        <v>0</v>
      </c>
      <c r="B1566" s="1355" t="str">
        <f t="shared" si="216"/>
        <v>Supply of boiler duct plate (B1,B2 Boiler)</v>
      </c>
      <c r="C1566" s="1455">
        <f t="shared" si="216"/>
        <v>0</v>
      </c>
      <c r="D1566" s="1384" t="str">
        <f t="shared" si="216"/>
        <v>-</v>
      </c>
      <c r="E1566" s="1450">
        <f t="shared" si="216"/>
        <v>0</v>
      </c>
      <c r="F1566" s="1451">
        <f t="shared" si="212"/>
        <v>10</v>
      </c>
      <c r="G1566" s="1451">
        <f t="shared" si="213"/>
        <v>10</v>
      </c>
      <c r="H1566" s="1451">
        <f t="shared" si="201"/>
        <v>0</v>
      </c>
      <c r="I1566" s="1449">
        <v>0</v>
      </c>
      <c r="J1566" s="1449">
        <v>0</v>
      </c>
      <c r="K1566" s="1451"/>
      <c r="L1566" s="1451"/>
      <c r="M1566" s="1451">
        <f t="shared" si="217"/>
        <v>0</v>
      </c>
      <c r="N1566" s="1451">
        <f t="shared" si="203"/>
        <v>0</v>
      </c>
      <c r="O1566" s="1452"/>
      <c r="P1566" s="1383"/>
    </row>
    <row r="1567" spans="1:16" ht="31" outlineLevel="1" x14ac:dyDescent="0.25">
      <c r="A1567" s="1365">
        <f t="shared" si="216"/>
        <v>0</v>
      </c>
      <c r="B1567" s="1355" t="str">
        <f t="shared" si="216"/>
        <v xml:space="preserve"> Supply of Steam turbine free standing blades (B0 steam turbine)</v>
      </c>
      <c r="C1567" s="1455">
        <f t="shared" si="216"/>
        <v>0</v>
      </c>
      <c r="D1567" s="1384" t="str">
        <f t="shared" si="216"/>
        <v>-</v>
      </c>
      <c r="E1567" s="1450">
        <f t="shared" si="216"/>
        <v>0</v>
      </c>
      <c r="F1567" s="1451">
        <f t="shared" si="212"/>
        <v>5</v>
      </c>
      <c r="G1567" s="1451">
        <f t="shared" si="213"/>
        <v>5</v>
      </c>
      <c r="H1567" s="1451">
        <f t="shared" si="201"/>
        <v>0</v>
      </c>
      <c r="I1567" s="1449">
        <v>0</v>
      </c>
      <c r="J1567" s="1449">
        <v>0</v>
      </c>
      <c r="K1567" s="1451"/>
      <c r="L1567" s="1451"/>
      <c r="M1567" s="1451">
        <f t="shared" si="217"/>
        <v>0</v>
      </c>
      <c r="N1567" s="1451">
        <f t="shared" si="203"/>
        <v>0</v>
      </c>
      <c r="O1567" s="1452"/>
      <c r="P1567" s="1383"/>
    </row>
    <row r="1568" spans="1:16" ht="31" outlineLevel="1" x14ac:dyDescent="0.25">
      <c r="A1568" s="1365">
        <f t="shared" ref="A1568:E1583" si="218">A1282</f>
        <v>0</v>
      </c>
      <c r="B1568" s="1355" t="str">
        <f t="shared" si="218"/>
        <v xml:space="preserve"> Supply of Steam turbine Journal cum Thrust bearing (A0 Steam Turbine)</v>
      </c>
      <c r="C1568" s="1455">
        <f t="shared" si="218"/>
        <v>0</v>
      </c>
      <c r="D1568" s="1384" t="str">
        <f t="shared" si="218"/>
        <v>-</v>
      </c>
      <c r="E1568" s="1450">
        <f t="shared" si="218"/>
        <v>0</v>
      </c>
      <c r="F1568" s="1451">
        <f t="shared" ref="F1568:F1631" si="219">F1282+I1282</f>
        <v>5</v>
      </c>
      <c r="G1568" s="1451">
        <f t="shared" ref="G1568:G1631" si="220">G1282+M1282</f>
        <v>5</v>
      </c>
      <c r="H1568" s="1451">
        <f t="shared" si="201"/>
        <v>0</v>
      </c>
      <c r="I1568" s="1449">
        <v>0</v>
      </c>
      <c r="J1568" s="1449">
        <v>0</v>
      </c>
      <c r="K1568" s="1451"/>
      <c r="L1568" s="1451"/>
      <c r="M1568" s="1451">
        <f t="shared" si="217"/>
        <v>0</v>
      </c>
      <c r="N1568" s="1451">
        <f t="shared" si="203"/>
        <v>0</v>
      </c>
      <c r="O1568" s="1452"/>
      <c r="P1568" s="1383"/>
    </row>
    <row r="1569" spans="1:16" ht="46.5" outlineLevel="1" x14ac:dyDescent="0.25">
      <c r="A1569" s="1365">
        <f t="shared" si="218"/>
        <v>14</v>
      </c>
      <c r="B1569" s="1352" t="str">
        <f t="shared" si="218"/>
        <v>DPR for Life extension of GT Units by replacement of GT Gas ESV , Control valves and GT transmitter unit (barring gear assembly), Hand barring assembly.</v>
      </c>
      <c r="C1569" s="1455">
        <f t="shared" si="218"/>
        <v>0</v>
      </c>
      <c r="D1569" s="1384" t="str">
        <f t="shared" si="218"/>
        <v>-</v>
      </c>
      <c r="E1569" s="1450">
        <f t="shared" si="218"/>
        <v>0</v>
      </c>
      <c r="F1569" s="1451">
        <f t="shared" si="219"/>
        <v>0</v>
      </c>
      <c r="G1569" s="1451">
        <f t="shared" si="220"/>
        <v>0</v>
      </c>
      <c r="H1569" s="1451">
        <f t="shared" si="201"/>
        <v>0</v>
      </c>
      <c r="I1569" s="1449">
        <v>0</v>
      </c>
      <c r="J1569" s="1449">
        <v>0</v>
      </c>
      <c r="K1569" s="1451"/>
      <c r="L1569" s="1451"/>
      <c r="M1569" s="1451">
        <f t="shared" si="217"/>
        <v>0</v>
      </c>
      <c r="N1569" s="1451">
        <f t="shared" si="203"/>
        <v>0</v>
      </c>
      <c r="O1569" s="1452"/>
      <c r="P1569" s="1383"/>
    </row>
    <row r="1570" spans="1:16" ht="15.5" outlineLevel="1" x14ac:dyDescent="0.25">
      <c r="A1570" s="1365">
        <f t="shared" si="218"/>
        <v>0</v>
      </c>
      <c r="B1570" s="1355" t="str">
        <f t="shared" si="218"/>
        <v xml:space="preserve"> Supply of GT Gas ESV &amp; Control valve (GT 6,7 &amp; 8)</v>
      </c>
      <c r="C1570" s="1455">
        <f t="shared" si="218"/>
        <v>0</v>
      </c>
      <c r="D1570" s="1384" t="str">
        <f t="shared" si="218"/>
        <v>-</v>
      </c>
      <c r="E1570" s="1450">
        <f t="shared" si="218"/>
        <v>0</v>
      </c>
      <c r="F1570" s="1451">
        <f t="shared" si="219"/>
        <v>12</v>
      </c>
      <c r="G1570" s="1451">
        <f t="shared" si="220"/>
        <v>12</v>
      </c>
      <c r="H1570" s="1451">
        <f t="shared" si="201"/>
        <v>0</v>
      </c>
      <c r="I1570" s="1449">
        <v>0</v>
      </c>
      <c r="J1570" s="1449">
        <v>0</v>
      </c>
      <c r="K1570" s="1451"/>
      <c r="L1570" s="1451"/>
      <c r="M1570" s="1451">
        <f t="shared" si="217"/>
        <v>0</v>
      </c>
      <c r="N1570" s="1451">
        <f t="shared" si="203"/>
        <v>0</v>
      </c>
      <c r="O1570" s="1452"/>
      <c r="P1570" s="1383"/>
    </row>
    <row r="1571" spans="1:16" ht="31" outlineLevel="1" x14ac:dyDescent="0.25">
      <c r="A1571" s="1365">
        <f t="shared" si="218"/>
        <v>0</v>
      </c>
      <c r="B1571" s="1355" t="str">
        <f t="shared" si="218"/>
        <v xml:space="preserve"> Supply of GT Transmitter unit with Hand barring assembly (GT 5 &amp; 6 Transmitter Unit and GT 5,6,7,8 Hand Barring assembly ) </v>
      </c>
      <c r="C1571" s="1455">
        <f t="shared" si="218"/>
        <v>0</v>
      </c>
      <c r="D1571" s="1384" t="str">
        <f t="shared" si="218"/>
        <v>-</v>
      </c>
      <c r="E1571" s="1450">
        <f t="shared" si="218"/>
        <v>0</v>
      </c>
      <c r="F1571" s="1451">
        <f t="shared" si="219"/>
        <v>13</v>
      </c>
      <c r="G1571" s="1451">
        <f t="shared" si="220"/>
        <v>13</v>
      </c>
      <c r="H1571" s="1451">
        <f t="shared" si="201"/>
        <v>0</v>
      </c>
      <c r="I1571" s="1449">
        <v>0</v>
      </c>
      <c r="J1571" s="1449">
        <v>0</v>
      </c>
      <c r="K1571" s="1451"/>
      <c r="L1571" s="1451"/>
      <c r="M1571" s="1451">
        <f t="shared" si="217"/>
        <v>0</v>
      </c>
      <c r="N1571" s="1451">
        <f t="shared" si="203"/>
        <v>0</v>
      </c>
      <c r="O1571" s="1452"/>
      <c r="P1571" s="1383"/>
    </row>
    <row r="1572" spans="1:16" ht="31" outlineLevel="1" x14ac:dyDescent="0.25">
      <c r="A1572" s="1365">
        <f t="shared" si="218"/>
        <v>15</v>
      </c>
      <c r="B1572" s="1352" t="str">
        <f t="shared" si="218"/>
        <v>DPR for procurement of Inconel 617 plate for mixing chambers and Replacement of GT exhaust bellows, honeycomb.</v>
      </c>
      <c r="C1572" s="1455">
        <f t="shared" si="218"/>
        <v>0</v>
      </c>
      <c r="D1572" s="1384" t="str">
        <f t="shared" si="218"/>
        <v>-</v>
      </c>
      <c r="E1572" s="1450">
        <f t="shared" si="218"/>
        <v>0</v>
      </c>
      <c r="F1572" s="1451">
        <f t="shared" si="219"/>
        <v>0</v>
      </c>
      <c r="G1572" s="1451">
        <f t="shared" si="220"/>
        <v>0</v>
      </c>
      <c r="H1572" s="1451">
        <f t="shared" si="201"/>
        <v>0</v>
      </c>
      <c r="I1572" s="1449">
        <v>0</v>
      </c>
      <c r="J1572" s="1449">
        <v>0</v>
      </c>
      <c r="K1572" s="1451"/>
      <c r="L1572" s="1451"/>
      <c r="M1572" s="1451">
        <f t="shared" si="217"/>
        <v>0</v>
      </c>
      <c r="N1572" s="1451">
        <f t="shared" si="203"/>
        <v>0</v>
      </c>
      <c r="O1572" s="1452"/>
      <c r="P1572" s="1383"/>
    </row>
    <row r="1573" spans="1:16" ht="15.5" outlineLevel="1" x14ac:dyDescent="0.25">
      <c r="A1573" s="1365">
        <f t="shared" si="218"/>
        <v>0</v>
      </c>
      <c r="B1573" s="1355" t="str">
        <f t="shared" si="218"/>
        <v xml:space="preserve"> Supply of inconel 617 plate for mixing chambers (All GT)</v>
      </c>
      <c r="C1573" s="1455">
        <f t="shared" si="218"/>
        <v>0</v>
      </c>
      <c r="D1573" s="1384" t="str">
        <f t="shared" si="218"/>
        <v>-</v>
      </c>
      <c r="E1573" s="1450">
        <f t="shared" si="218"/>
        <v>0</v>
      </c>
      <c r="F1573" s="1451">
        <f t="shared" si="219"/>
        <v>0</v>
      </c>
      <c r="G1573" s="1451">
        <f t="shared" si="220"/>
        <v>0</v>
      </c>
      <c r="H1573" s="1451">
        <f t="shared" si="201"/>
        <v>0</v>
      </c>
      <c r="I1573" s="1449">
        <v>20</v>
      </c>
      <c r="J1573" s="1449">
        <v>20</v>
      </c>
      <c r="K1573" s="1451"/>
      <c r="L1573" s="1451"/>
      <c r="M1573" s="1451">
        <f t="shared" si="217"/>
        <v>20</v>
      </c>
      <c r="N1573" s="1451">
        <f t="shared" si="203"/>
        <v>0</v>
      </c>
      <c r="O1573" s="1452"/>
      <c r="P1573" s="1383"/>
    </row>
    <row r="1574" spans="1:16" ht="31" outlineLevel="1" x14ac:dyDescent="0.25">
      <c r="A1574" s="1365">
        <f t="shared" si="218"/>
        <v>0</v>
      </c>
      <c r="B1574" s="1355" t="str">
        <f t="shared" si="218"/>
        <v xml:space="preserve"> Replacement of GT exhaust bellows and  honeycomb. (GT7 &amp; 8)</v>
      </c>
      <c r="C1574" s="1455">
        <f t="shared" si="218"/>
        <v>0</v>
      </c>
      <c r="D1574" s="1384" t="str">
        <f t="shared" si="218"/>
        <v>-</v>
      </c>
      <c r="E1574" s="1450">
        <f t="shared" si="218"/>
        <v>0</v>
      </c>
      <c r="F1574" s="1451">
        <f t="shared" si="219"/>
        <v>0</v>
      </c>
      <c r="G1574" s="1451">
        <f t="shared" si="220"/>
        <v>0</v>
      </c>
      <c r="H1574" s="1451">
        <f t="shared" si="201"/>
        <v>0</v>
      </c>
      <c r="I1574" s="1449">
        <v>8</v>
      </c>
      <c r="J1574" s="1449">
        <v>8</v>
      </c>
      <c r="K1574" s="1451"/>
      <c r="L1574" s="1451"/>
      <c r="M1574" s="1451">
        <f t="shared" si="217"/>
        <v>8</v>
      </c>
      <c r="N1574" s="1451">
        <f t="shared" si="203"/>
        <v>0</v>
      </c>
      <c r="O1574" s="1452"/>
      <c r="P1574" s="1383"/>
    </row>
    <row r="1575" spans="1:16" ht="15.5" outlineLevel="1" x14ac:dyDescent="0.25">
      <c r="A1575" s="1365">
        <f t="shared" si="218"/>
        <v>16</v>
      </c>
      <c r="B1575" s="1352" t="str">
        <f t="shared" si="218"/>
        <v>DPR for Turbine section upgrade of GT unit 7</v>
      </c>
      <c r="C1575" s="1455">
        <f t="shared" si="218"/>
        <v>0</v>
      </c>
      <c r="D1575" s="1384" t="str">
        <f t="shared" si="218"/>
        <v>-</v>
      </c>
      <c r="E1575" s="1450">
        <f t="shared" si="218"/>
        <v>0</v>
      </c>
      <c r="F1575" s="1451">
        <f t="shared" si="219"/>
        <v>0</v>
      </c>
      <c r="G1575" s="1451">
        <f t="shared" si="220"/>
        <v>0</v>
      </c>
      <c r="H1575" s="1451">
        <f t="shared" si="201"/>
        <v>0</v>
      </c>
      <c r="I1575" s="1449">
        <v>0</v>
      </c>
      <c r="J1575" s="1449">
        <v>0</v>
      </c>
      <c r="K1575" s="1451"/>
      <c r="L1575" s="1451"/>
      <c r="M1575" s="1451">
        <f t="shared" si="217"/>
        <v>0</v>
      </c>
      <c r="N1575" s="1451">
        <f t="shared" si="203"/>
        <v>0</v>
      </c>
      <c r="O1575" s="1452"/>
      <c r="P1575" s="1383"/>
    </row>
    <row r="1576" spans="1:16" ht="31" outlineLevel="1" x14ac:dyDescent="0.25">
      <c r="A1576" s="1365">
        <f t="shared" si="218"/>
        <v>0</v>
      </c>
      <c r="B1576" s="1355" t="str">
        <f t="shared" si="218"/>
        <v xml:space="preserve"> Supply of Turbine rotor blades 3 &amp; 4 and Turbine stator blades 3 &amp; 4 along with installation material (TSU) GT 7</v>
      </c>
      <c r="C1576" s="1455">
        <f t="shared" si="218"/>
        <v>0</v>
      </c>
      <c r="D1576" s="1384" t="str">
        <f t="shared" si="218"/>
        <v>-</v>
      </c>
      <c r="E1576" s="1450">
        <f t="shared" si="218"/>
        <v>0</v>
      </c>
      <c r="F1576" s="1451">
        <f t="shared" si="219"/>
        <v>75</v>
      </c>
      <c r="G1576" s="1451">
        <f t="shared" si="220"/>
        <v>75</v>
      </c>
      <c r="H1576" s="1451">
        <f t="shared" si="201"/>
        <v>0</v>
      </c>
      <c r="I1576" s="1449">
        <v>0</v>
      </c>
      <c r="J1576" s="1449">
        <v>0</v>
      </c>
      <c r="K1576" s="1451"/>
      <c r="L1576" s="1451"/>
      <c r="M1576" s="1451">
        <f t="shared" si="217"/>
        <v>0</v>
      </c>
      <c r="N1576" s="1451">
        <f t="shared" si="203"/>
        <v>0</v>
      </c>
      <c r="O1576" s="1452"/>
      <c r="P1576" s="1383"/>
    </row>
    <row r="1577" spans="1:16" ht="46.5" outlineLevel="1" x14ac:dyDescent="0.25">
      <c r="A1577" s="1365">
        <f t="shared" si="218"/>
        <v>17</v>
      </c>
      <c r="B1577" s="1352" t="str">
        <f t="shared" si="218"/>
        <v>DPR for Supply and erection of new air compressor system with screw type compressor, HVAC system with Screw type  Compressor  and  Stg II and Stg III DG set at GTPS Uran</v>
      </c>
      <c r="C1577" s="1455">
        <f t="shared" si="218"/>
        <v>0</v>
      </c>
      <c r="D1577" s="1384" t="str">
        <f t="shared" si="218"/>
        <v>-</v>
      </c>
      <c r="E1577" s="1450">
        <f t="shared" si="218"/>
        <v>0</v>
      </c>
      <c r="F1577" s="1451">
        <f t="shared" si="219"/>
        <v>0</v>
      </c>
      <c r="G1577" s="1451">
        <f t="shared" si="220"/>
        <v>0</v>
      </c>
      <c r="H1577" s="1451">
        <f t="shared" si="201"/>
        <v>0</v>
      </c>
      <c r="I1577" s="1449">
        <v>0</v>
      </c>
      <c r="J1577" s="1449">
        <v>0</v>
      </c>
      <c r="K1577" s="1451"/>
      <c r="L1577" s="1451"/>
      <c r="M1577" s="1451">
        <f t="shared" si="217"/>
        <v>0</v>
      </c>
      <c r="N1577" s="1451">
        <f t="shared" si="203"/>
        <v>0</v>
      </c>
      <c r="O1577" s="1452"/>
      <c r="P1577" s="1383"/>
    </row>
    <row r="1578" spans="1:16" ht="31" outlineLevel="1" x14ac:dyDescent="0.25">
      <c r="A1578" s="1365">
        <f t="shared" si="218"/>
        <v>0</v>
      </c>
      <c r="B1578" s="1355" t="str">
        <f t="shared" si="218"/>
        <v xml:space="preserve"> Supply and erection of new Air compressor system with Screw type Compressor (Service &amp; instrument air compressors)</v>
      </c>
      <c r="C1578" s="1455">
        <f t="shared" si="218"/>
        <v>0</v>
      </c>
      <c r="D1578" s="1384" t="str">
        <f t="shared" si="218"/>
        <v>-</v>
      </c>
      <c r="E1578" s="1450">
        <f t="shared" si="218"/>
        <v>0</v>
      </c>
      <c r="F1578" s="1451">
        <f t="shared" si="219"/>
        <v>14</v>
      </c>
      <c r="G1578" s="1451">
        <f t="shared" si="220"/>
        <v>14</v>
      </c>
      <c r="H1578" s="1451">
        <f t="shared" si="201"/>
        <v>0</v>
      </c>
      <c r="I1578" s="1449">
        <v>0</v>
      </c>
      <c r="J1578" s="1449">
        <v>0</v>
      </c>
      <c r="K1578" s="1451"/>
      <c r="L1578" s="1451"/>
      <c r="M1578" s="1451">
        <f t="shared" si="217"/>
        <v>0</v>
      </c>
      <c r="N1578" s="1451">
        <f t="shared" si="203"/>
        <v>0</v>
      </c>
      <c r="O1578" s="1452"/>
      <c r="P1578" s="1383"/>
    </row>
    <row r="1579" spans="1:16" ht="31" outlineLevel="1" x14ac:dyDescent="0.25">
      <c r="A1579" s="1365">
        <f t="shared" si="218"/>
        <v>0</v>
      </c>
      <c r="B1579" s="1355" t="str">
        <f t="shared" si="218"/>
        <v xml:space="preserve">  Supply and erection of new HVAC system with Screw type Compressor </v>
      </c>
      <c r="C1579" s="1455">
        <f t="shared" si="218"/>
        <v>0</v>
      </c>
      <c r="D1579" s="1384" t="str">
        <f t="shared" si="218"/>
        <v>-</v>
      </c>
      <c r="E1579" s="1450">
        <f t="shared" si="218"/>
        <v>0</v>
      </c>
      <c r="F1579" s="1451">
        <f t="shared" si="219"/>
        <v>13</v>
      </c>
      <c r="G1579" s="1451">
        <f t="shared" si="220"/>
        <v>13</v>
      </c>
      <c r="H1579" s="1451">
        <f t="shared" si="201"/>
        <v>0</v>
      </c>
      <c r="I1579" s="1449">
        <v>0</v>
      </c>
      <c r="J1579" s="1449">
        <v>0</v>
      </c>
      <c r="K1579" s="1451"/>
      <c r="L1579" s="1451"/>
      <c r="M1579" s="1451">
        <f t="shared" si="217"/>
        <v>0</v>
      </c>
      <c r="N1579" s="1451">
        <f t="shared" si="203"/>
        <v>0</v>
      </c>
      <c r="O1579" s="1452"/>
      <c r="P1579" s="1383"/>
    </row>
    <row r="1580" spans="1:16" ht="15.5" outlineLevel="1" x14ac:dyDescent="0.25">
      <c r="A1580" s="1365">
        <f t="shared" si="218"/>
        <v>0</v>
      </c>
      <c r="B1580" s="1355" t="str">
        <f t="shared" si="218"/>
        <v xml:space="preserve"> Supply &amp; Errection of Stage II and Stage III DG set</v>
      </c>
      <c r="C1580" s="1455">
        <f t="shared" si="218"/>
        <v>0</v>
      </c>
      <c r="D1580" s="1384" t="str">
        <f t="shared" si="218"/>
        <v>-</v>
      </c>
      <c r="E1580" s="1450">
        <f t="shared" si="218"/>
        <v>0</v>
      </c>
      <c r="F1580" s="1451">
        <f t="shared" si="219"/>
        <v>5</v>
      </c>
      <c r="G1580" s="1451">
        <f t="shared" si="220"/>
        <v>5</v>
      </c>
      <c r="H1580" s="1451">
        <f t="shared" si="201"/>
        <v>0</v>
      </c>
      <c r="I1580" s="1449">
        <v>0</v>
      </c>
      <c r="J1580" s="1449">
        <v>0</v>
      </c>
      <c r="K1580" s="1451"/>
      <c r="L1580" s="1451"/>
      <c r="M1580" s="1451">
        <f t="shared" si="217"/>
        <v>0</v>
      </c>
      <c r="N1580" s="1451">
        <f t="shared" si="203"/>
        <v>0</v>
      </c>
      <c r="O1580" s="1452"/>
      <c r="P1580" s="1383"/>
    </row>
    <row r="1581" spans="1:16" ht="46.5" outlineLevel="1" x14ac:dyDescent="0.25">
      <c r="A1581" s="1365">
        <f t="shared" si="218"/>
        <v>18</v>
      </c>
      <c r="B1581" s="1352" t="str">
        <f t="shared" si="218"/>
        <v>DPR for Life extension of GT by procurement of Mixing chambers with installation material and Procurement of GT flametube bricks &amp; brick holders.</v>
      </c>
      <c r="C1581" s="1455">
        <f t="shared" si="218"/>
        <v>0</v>
      </c>
      <c r="D1581" s="1384" t="str">
        <f t="shared" si="218"/>
        <v>-</v>
      </c>
      <c r="E1581" s="1450">
        <f t="shared" si="218"/>
        <v>0</v>
      </c>
      <c r="F1581" s="1451">
        <f t="shared" si="219"/>
        <v>0</v>
      </c>
      <c r="G1581" s="1451">
        <f t="shared" si="220"/>
        <v>0</v>
      </c>
      <c r="H1581" s="1451">
        <f t="shared" si="201"/>
        <v>0</v>
      </c>
      <c r="I1581" s="1449">
        <v>0</v>
      </c>
      <c r="J1581" s="1449">
        <v>0</v>
      </c>
      <c r="K1581" s="1451"/>
      <c r="L1581" s="1451"/>
      <c r="M1581" s="1451">
        <f t="shared" si="217"/>
        <v>0</v>
      </c>
      <c r="N1581" s="1451">
        <f t="shared" si="203"/>
        <v>0</v>
      </c>
      <c r="O1581" s="1452"/>
      <c r="P1581" s="1383"/>
    </row>
    <row r="1582" spans="1:16" ht="15.5" outlineLevel="1" x14ac:dyDescent="0.25">
      <c r="A1582" s="1365">
        <f t="shared" si="218"/>
        <v>0</v>
      </c>
      <c r="B1582" s="1355" t="str">
        <f t="shared" si="218"/>
        <v xml:space="preserve"> Supply of Mixing chambers with installation material (GT 5)</v>
      </c>
      <c r="C1582" s="1455">
        <f t="shared" si="218"/>
        <v>0</v>
      </c>
      <c r="D1582" s="1384" t="str">
        <f t="shared" si="218"/>
        <v>-</v>
      </c>
      <c r="E1582" s="1450">
        <f t="shared" si="218"/>
        <v>0</v>
      </c>
      <c r="F1582" s="1451">
        <f t="shared" si="219"/>
        <v>0</v>
      </c>
      <c r="G1582" s="1451">
        <f t="shared" si="220"/>
        <v>0</v>
      </c>
      <c r="H1582" s="1451">
        <f t="shared" si="201"/>
        <v>0</v>
      </c>
      <c r="I1582" s="1449">
        <v>20</v>
      </c>
      <c r="J1582" s="1449">
        <v>20</v>
      </c>
      <c r="K1582" s="1451"/>
      <c r="L1582" s="1451"/>
      <c r="M1582" s="1451">
        <f t="shared" si="217"/>
        <v>20</v>
      </c>
      <c r="N1582" s="1451">
        <f t="shared" si="203"/>
        <v>0</v>
      </c>
      <c r="O1582" s="1452"/>
      <c r="P1582" s="1383"/>
    </row>
    <row r="1583" spans="1:16" ht="15.5" outlineLevel="1" x14ac:dyDescent="0.25">
      <c r="A1583" s="1365">
        <f t="shared" si="218"/>
        <v>0</v>
      </c>
      <c r="B1583" s="1355" t="str">
        <f t="shared" si="218"/>
        <v xml:space="preserve">  Supply of GT Flametube bricks &amp; brick holders (All GT)</v>
      </c>
      <c r="C1583" s="1455">
        <f t="shared" si="218"/>
        <v>0</v>
      </c>
      <c r="D1583" s="1384" t="str">
        <f t="shared" si="218"/>
        <v>-</v>
      </c>
      <c r="E1583" s="1450">
        <f t="shared" si="218"/>
        <v>0</v>
      </c>
      <c r="F1583" s="1451">
        <f t="shared" si="219"/>
        <v>0</v>
      </c>
      <c r="G1583" s="1451">
        <f t="shared" si="220"/>
        <v>0</v>
      </c>
      <c r="H1583" s="1451">
        <f t="shared" si="201"/>
        <v>0</v>
      </c>
      <c r="I1583" s="1449">
        <v>6</v>
      </c>
      <c r="J1583" s="1449">
        <v>6</v>
      </c>
      <c r="K1583" s="1451"/>
      <c r="L1583" s="1451"/>
      <c r="M1583" s="1451">
        <f t="shared" si="217"/>
        <v>6</v>
      </c>
      <c r="N1583" s="1451">
        <f t="shared" si="203"/>
        <v>0</v>
      </c>
      <c r="O1583" s="1452"/>
      <c r="P1583" s="1383"/>
    </row>
    <row r="1584" spans="1:16" ht="31" outlineLevel="1" x14ac:dyDescent="0.25">
      <c r="A1584" s="1365">
        <f t="shared" ref="A1584:E1599" si="221">A1298</f>
        <v>19</v>
      </c>
      <c r="B1584" s="1352" t="str">
        <f t="shared" si="221"/>
        <v>DPR for Life extension of GT by Procurement of  Compressor diaphragm rings with stator blades– 1 to 16 for GT Unit 6.</v>
      </c>
      <c r="C1584" s="1455">
        <f t="shared" si="221"/>
        <v>0</v>
      </c>
      <c r="D1584" s="1384" t="str">
        <f t="shared" si="221"/>
        <v>-</v>
      </c>
      <c r="E1584" s="1450">
        <f t="shared" si="221"/>
        <v>0</v>
      </c>
      <c r="F1584" s="1451">
        <f t="shared" si="219"/>
        <v>0</v>
      </c>
      <c r="G1584" s="1451">
        <f t="shared" si="220"/>
        <v>0</v>
      </c>
      <c r="H1584" s="1451">
        <f t="shared" si="201"/>
        <v>0</v>
      </c>
      <c r="I1584" s="1449">
        <v>0</v>
      </c>
      <c r="J1584" s="1449">
        <v>0</v>
      </c>
      <c r="K1584" s="1451"/>
      <c r="L1584" s="1451"/>
      <c r="M1584" s="1451">
        <f t="shared" si="217"/>
        <v>0</v>
      </c>
      <c r="N1584" s="1451">
        <f t="shared" si="203"/>
        <v>0</v>
      </c>
      <c r="O1584" s="1452"/>
      <c r="P1584" s="1383"/>
    </row>
    <row r="1585" spans="1:16" ht="31" outlineLevel="1" x14ac:dyDescent="0.25">
      <c r="A1585" s="1365">
        <f t="shared" si="221"/>
        <v>0</v>
      </c>
      <c r="B1585" s="1355" t="str">
        <f t="shared" si="221"/>
        <v xml:space="preserve"> Supply of Compressor diaphragm rings with stator blades– 1 to 16 (GT 6)</v>
      </c>
      <c r="C1585" s="1455">
        <f t="shared" si="221"/>
        <v>0</v>
      </c>
      <c r="D1585" s="1384" t="str">
        <f t="shared" si="221"/>
        <v>-</v>
      </c>
      <c r="E1585" s="1450">
        <f t="shared" si="221"/>
        <v>0</v>
      </c>
      <c r="F1585" s="1451">
        <f t="shared" si="219"/>
        <v>0</v>
      </c>
      <c r="G1585" s="1451">
        <f t="shared" si="220"/>
        <v>0</v>
      </c>
      <c r="H1585" s="1451">
        <f t="shared" si="201"/>
        <v>0</v>
      </c>
      <c r="I1585" s="1449">
        <v>0</v>
      </c>
      <c r="J1585" s="1449">
        <v>0</v>
      </c>
      <c r="K1585" s="1451"/>
      <c r="L1585" s="1451"/>
      <c r="M1585" s="1451">
        <f t="shared" si="217"/>
        <v>0</v>
      </c>
      <c r="N1585" s="1451">
        <f t="shared" si="203"/>
        <v>0</v>
      </c>
      <c r="O1585" s="1452"/>
      <c r="P1585" s="1383"/>
    </row>
    <row r="1586" spans="1:16" ht="31" outlineLevel="1" x14ac:dyDescent="0.25">
      <c r="A1586" s="1365">
        <f t="shared" si="221"/>
        <v>20</v>
      </c>
      <c r="B1586" s="1352" t="str">
        <f t="shared" si="221"/>
        <v>DPR for Procurement of Turbine stator blades 1 &amp; 2 and Turbine rotor blades 1 &amp; 2 along with installation material for GT unit 5.</v>
      </c>
      <c r="C1586" s="1455">
        <f t="shared" si="221"/>
        <v>0</v>
      </c>
      <c r="D1586" s="1384" t="str">
        <f t="shared" si="221"/>
        <v>-</v>
      </c>
      <c r="E1586" s="1450">
        <f t="shared" si="221"/>
        <v>0</v>
      </c>
      <c r="F1586" s="1451">
        <f t="shared" si="219"/>
        <v>0</v>
      </c>
      <c r="G1586" s="1451">
        <f t="shared" si="220"/>
        <v>0</v>
      </c>
      <c r="H1586" s="1451">
        <f t="shared" si="201"/>
        <v>0</v>
      </c>
      <c r="I1586" s="1449">
        <v>0</v>
      </c>
      <c r="J1586" s="1449">
        <v>0</v>
      </c>
      <c r="K1586" s="1451"/>
      <c r="L1586" s="1451"/>
      <c r="M1586" s="1451">
        <f t="shared" si="217"/>
        <v>0</v>
      </c>
      <c r="N1586" s="1451">
        <f t="shared" si="203"/>
        <v>0</v>
      </c>
      <c r="O1586" s="1452"/>
      <c r="P1586" s="1383"/>
    </row>
    <row r="1587" spans="1:16" ht="31" outlineLevel="1" x14ac:dyDescent="0.25">
      <c r="A1587" s="1365">
        <f t="shared" si="221"/>
        <v>0</v>
      </c>
      <c r="B1587" s="1355" t="str">
        <f t="shared" si="221"/>
        <v xml:space="preserve"> Supply of Turbine stator blades 1 &amp; 2 and Turbine rotor blades 1 &amp; 2 along with installation material (GT 5)</v>
      </c>
      <c r="C1587" s="1455">
        <f t="shared" si="221"/>
        <v>0</v>
      </c>
      <c r="D1587" s="1384" t="str">
        <f t="shared" si="221"/>
        <v>-</v>
      </c>
      <c r="E1587" s="1450">
        <f t="shared" si="221"/>
        <v>0</v>
      </c>
      <c r="F1587" s="1451">
        <f t="shared" si="219"/>
        <v>0</v>
      </c>
      <c r="G1587" s="1451">
        <f t="shared" si="220"/>
        <v>0</v>
      </c>
      <c r="H1587" s="1451">
        <f t="shared" si="201"/>
        <v>0</v>
      </c>
      <c r="I1587" s="1449">
        <v>50</v>
      </c>
      <c r="J1587" s="1449">
        <v>50</v>
      </c>
      <c r="K1587" s="1451"/>
      <c r="L1587" s="1451"/>
      <c r="M1587" s="1451">
        <f t="shared" si="217"/>
        <v>50</v>
      </c>
      <c r="N1587" s="1451">
        <f t="shared" si="203"/>
        <v>0</v>
      </c>
      <c r="O1587" s="1452"/>
      <c r="P1587" s="1383"/>
    </row>
    <row r="1588" spans="1:16" ht="46.5" outlineLevel="1" x14ac:dyDescent="0.25">
      <c r="A1588" s="1365">
        <f t="shared" si="221"/>
        <v>21</v>
      </c>
      <c r="B1588" s="1352" t="str">
        <f t="shared" si="221"/>
        <v>DPR for Procurement of Various oil pumps, water pumps of GT Units and Procurement of GT blow off valves and IGV blades along with its complete operating mechanism.</v>
      </c>
      <c r="C1588" s="1455">
        <f t="shared" si="221"/>
        <v>0</v>
      </c>
      <c r="D1588" s="1384" t="str">
        <f t="shared" si="221"/>
        <v>-</v>
      </c>
      <c r="E1588" s="1450">
        <f t="shared" si="221"/>
        <v>0</v>
      </c>
      <c r="F1588" s="1451">
        <f t="shared" si="219"/>
        <v>0</v>
      </c>
      <c r="G1588" s="1451">
        <f t="shared" si="220"/>
        <v>0</v>
      </c>
      <c r="H1588" s="1451">
        <f t="shared" si="201"/>
        <v>0</v>
      </c>
      <c r="I1588" s="1449">
        <v>0</v>
      </c>
      <c r="J1588" s="1449">
        <v>0</v>
      </c>
      <c r="K1588" s="1451"/>
      <c r="L1588" s="1451"/>
      <c r="M1588" s="1451">
        <f t="shared" si="217"/>
        <v>0</v>
      </c>
      <c r="N1588" s="1451">
        <f t="shared" si="203"/>
        <v>0</v>
      </c>
      <c r="O1588" s="1452"/>
      <c r="P1588" s="1383"/>
    </row>
    <row r="1589" spans="1:16" ht="46.5" outlineLevel="1" x14ac:dyDescent="0.25">
      <c r="A1589" s="1365">
        <f t="shared" si="221"/>
        <v>0</v>
      </c>
      <c r="B1589" s="1355" t="str">
        <f t="shared" si="221"/>
        <v xml:space="preserve"> Supply of all GT pumps (MOP,JOP, Boosster pump, EOP, oil vapour fan, CW pumps, Makeup pumps, colony water pumps, drinking water pumps) for all GT</v>
      </c>
      <c r="C1589" s="1455">
        <f t="shared" si="221"/>
        <v>0</v>
      </c>
      <c r="D1589" s="1384" t="str">
        <f t="shared" si="221"/>
        <v>-</v>
      </c>
      <c r="E1589" s="1450">
        <f t="shared" si="221"/>
        <v>0</v>
      </c>
      <c r="F1589" s="1451">
        <f t="shared" si="219"/>
        <v>0</v>
      </c>
      <c r="G1589" s="1451">
        <f t="shared" si="220"/>
        <v>0</v>
      </c>
      <c r="H1589" s="1451">
        <f t="shared" si="201"/>
        <v>0</v>
      </c>
      <c r="I1589" s="1449">
        <v>0</v>
      </c>
      <c r="J1589" s="1449">
        <v>0</v>
      </c>
      <c r="K1589" s="1451"/>
      <c r="L1589" s="1451"/>
      <c r="M1589" s="1451">
        <f t="shared" si="217"/>
        <v>0</v>
      </c>
      <c r="N1589" s="1451">
        <f t="shared" si="203"/>
        <v>0</v>
      </c>
      <c r="O1589" s="1452"/>
      <c r="P1589" s="1383"/>
    </row>
    <row r="1590" spans="1:16" ht="15.5" outlineLevel="1" x14ac:dyDescent="0.25">
      <c r="A1590" s="1365">
        <f t="shared" si="221"/>
        <v>0</v>
      </c>
      <c r="B1590" s="1355" t="str">
        <f t="shared" si="221"/>
        <v xml:space="preserve">  Supply of GT Blow-off valves (All GT)</v>
      </c>
      <c r="C1590" s="1455">
        <f t="shared" si="221"/>
        <v>0</v>
      </c>
      <c r="D1590" s="1384" t="str">
        <f t="shared" si="221"/>
        <v>-</v>
      </c>
      <c r="E1590" s="1450">
        <f t="shared" si="221"/>
        <v>0</v>
      </c>
      <c r="F1590" s="1451">
        <f t="shared" si="219"/>
        <v>0</v>
      </c>
      <c r="G1590" s="1451">
        <f t="shared" si="220"/>
        <v>0</v>
      </c>
      <c r="H1590" s="1451">
        <f t="shared" si="201"/>
        <v>0</v>
      </c>
      <c r="I1590" s="1449">
        <v>0</v>
      </c>
      <c r="J1590" s="1449">
        <v>0</v>
      </c>
      <c r="K1590" s="1451"/>
      <c r="L1590" s="1451"/>
      <c r="M1590" s="1451">
        <f t="shared" si="217"/>
        <v>0</v>
      </c>
      <c r="N1590" s="1451">
        <f t="shared" si="203"/>
        <v>0</v>
      </c>
      <c r="O1590" s="1452"/>
      <c r="P1590" s="1383"/>
    </row>
    <row r="1591" spans="1:16" ht="31" outlineLevel="1" x14ac:dyDescent="0.25">
      <c r="A1591" s="1365">
        <f t="shared" si="221"/>
        <v>0</v>
      </c>
      <c r="B1591" s="1355" t="str">
        <f t="shared" si="221"/>
        <v xml:space="preserve"> Supply of IGV blades along with its complete operating mechanism (GT 5,6,8)</v>
      </c>
      <c r="C1591" s="1455">
        <f t="shared" si="221"/>
        <v>0</v>
      </c>
      <c r="D1591" s="1384" t="str">
        <f t="shared" si="221"/>
        <v>-</v>
      </c>
      <c r="E1591" s="1450">
        <f t="shared" si="221"/>
        <v>0</v>
      </c>
      <c r="F1591" s="1451">
        <f t="shared" si="219"/>
        <v>0</v>
      </c>
      <c r="G1591" s="1451">
        <f t="shared" si="220"/>
        <v>0</v>
      </c>
      <c r="H1591" s="1451">
        <f t="shared" si="201"/>
        <v>0</v>
      </c>
      <c r="I1591" s="1449">
        <v>0</v>
      </c>
      <c r="J1591" s="1449">
        <v>0</v>
      </c>
      <c r="K1591" s="1451"/>
      <c r="L1591" s="1451"/>
      <c r="M1591" s="1451">
        <f t="shared" si="217"/>
        <v>0</v>
      </c>
      <c r="N1591" s="1451">
        <f t="shared" si="203"/>
        <v>0</v>
      </c>
      <c r="O1591" s="1452"/>
      <c r="P1591" s="1383"/>
    </row>
    <row r="1592" spans="1:16" ht="31" outlineLevel="1" x14ac:dyDescent="0.25">
      <c r="A1592" s="1365">
        <f t="shared" si="221"/>
        <v>22</v>
      </c>
      <c r="B1592" s="1352" t="str">
        <f t="shared" si="221"/>
        <v>DPR for Life extension of GT units by Procurement of inner casing &amp; K rings with installation material.</v>
      </c>
      <c r="C1592" s="1455">
        <f t="shared" si="221"/>
        <v>0</v>
      </c>
      <c r="D1592" s="1384" t="str">
        <f t="shared" si="221"/>
        <v>-</v>
      </c>
      <c r="E1592" s="1450">
        <f t="shared" si="221"/>
        <v>0</v>
      </c>
      <c r="F1592" s="1451">
        <f t="shared" si="219"/>
        <v>0</v>
      </c>
      <c r="G1592" s="1451">
        <f t="shared" si="220"/>
        <v>0</v>
      </c>
      <c r="H1592" s="1451">
        <f t="shared" si="201"/>
        <v>0</v>
      </c>
      <c r="I1592" s="1449">
        <v>0</v>
      </c>
      <c r="J1592" s="1449">
        <v>0</v>
      </c>
      <c r="K1592" s="1451"/>
      <c r="L1592" s="1451"/>
      <c r="M1592" s="1451">
        <f t="shared" si="217"/>
        <v>0</v>
      </c>
      <c r="N1592" s="1451">
        <f t="shared" si="203"/>
        <v>0</v>
      </c>
      <c r="O1592" s="1452"/>
      <c r="P1592" s="1383"/>
    </row>
    <row r="1593" spans="1:16" ht="31" outlineLevel="1" x14ac:dyDescent="0.25">
      <c r="A1593" s="1365">
        <f t="shared" si="221"/>
        <v>0</v>
      </c>
      <c r="B1593" s="1355" t="str">
        <f t="shared" si="221"/>
        <v xml:space="preserve"> Supply of inner casing &amp; K ring with installation material (Inner casing for GT 8 and All GT K ring)</v>
      </c>
      <c r="C1593" s="1455">
        <f t="shared" si="221"/>
        <v>0</v>
      </c>
      <c r="D1593" s="1384" t="str">
        <f t="shared" si="221"/>
        <v>-</v>
      </c>
      <c r="E1593" s="1450">
        <f t="shared" si="221"/>
        <v>0</v>
      </c>
      <c r="F1593" s="1451">
        <f t="shared" si="219"/>
        <v>0</v>
      </c>
      <c r="G1593" s="1451">
        <f t="shared" si="220"/>
        <v>0</v>
      </c>
      <c r="H1593" s="1451">
        <f t="shared" si="201"/>
        <v>0</v>
      </c>
      <c r="I1593" s="1449">
        <v>0</v>
      </c>
      <c r="J1593" s="1449">
        <v>0</v>
      </c>
      <c r="K1593" s="1451"/>
      <c r="L1593" s="1451"/>
      <c r="M1593" s="1451">
        <f t="shared" si="217"/>
        <v>0</v>
      </c>
      <c r="N1593" s="1451">
        <f t="shared" si="203"/>
        <v>0</v>
      </c>
      <c r="O1593" s="1452"/>
      <c r="P1593" s="1383"/>
    </row>
    <row r="1594" spans="1:16" ht="46.5" outlineLevel="1" x14ac:dyDescent="0.25">
      <c r="A1594" s="1365">
        <f t="shared" si="221"/>
        <v>23</v>
      </c>
      <c r="B1594" s="1352" t="str">
        <f t="shared" si="221"/>
        <v>DPR for CCPP process improvement by Procurement and erection of Hangers and supports of Gas skid, A0 ,B0 block and supply of various size pipelines and boiler tubes for Boiler, GT</v>
      </c>
      <c r="C1594" s="1455">
        <f t="shared" si="221"/>
        <v>0</v>
      </c>
      <c r="D1594" s="1384" t="str">
        <f t="shared" si="221"/>
        <v>-</v>
      </c>
      <c r="E1594" s="1450">
        <f t="shared" si="221"/>
        <v>0</v>
      </c>
      <c r="F1594" s="1451">
        <f t="shared" si="219"/>
        <v>0</v>
      </c>
      <c r="G1594" s="1451">
        <f t="shared" si="220"/>
        <v>0</v>
      </c>
      <c r="H1594" s="1451">
        <f t="shared" si="201"/>
        <v>0</v>
      </c>
      <c r="I1594" s="1449">
        <v>0</v>
      </c>
      <c r="J1594" s="1449">
        <v>0</v>
      </c>
      <c r="K1594" s="1451"/>
      <c r="L1594" s="1451"/>
      <c r="M1594" s="1451">
        <f t="shared" si="217"/>
        <v>0</v>
      </c>
      <c r="N1594" s="1451">
        <f t="shared" si="203"/>
        <v>0</v>
      </c>
      <c r="O1594" s="1452"/>
      <c r="P1594" s="1383"/>
    </row>
    <row r="1595" spans="1:16" ht="31" outlineLevel="1" x14ac:dyDescent="0.25">
      <c r="A1595" s="1365">
        <f t="shared" si="221"/>
        <v>0</v>
      </c>
      <c r="B1595" s="1355" t="str">
        <f t="shared" si="221"/>
        <v xml:space="preserve"> Supply and erection of Hangers and supports (Gas skid, A0 and B0 Block)</v>
      </c>
      <c r="C1595" s="1455">
        <f t="shared" si="221"/>
        <v>0</v>
      </c>
      <c r="D1595" s="1384" t="str">
        <f t="shared" si="221"/>
        <v>-</v>
      </c>
      <c r="E1595" s="1450">
        <f t="shared" si="221"/>
        <v>0</v>
      </c>
      <c r="F1595" s="1451">
        <f t="shared" si="219"/>
        <v>0</v>
      </c>
      <c r="G1595" s="1451">
        <f t="shared" si="220"/>
        <v>0</v>
      </c>
      <c r="H1595" s="1451">
        <f t="shared" si="201"/>
        <v>0</v>
      </c>
      <c r="I1595" s="1449">
        <v>0</v>
      </c>
      <c r="J1595" s="1449">
        <v>0</v>
      </c>
      <c r="K1595" s="1451"/>
      <c r="L1595" s="1451"/>
      <c r="M1595" s="1451">
        <f t="shared" si="217"/>
        <v>0</v>
      </c>
      <c r="N1595" s="1451">
        <f t="shared" si="203"/>
        <v>0</v>
      </c>
      <c r="O1595" s="1452"/>
      <c r="P1595" s="1383"/>
    </row>
    <row r="1596" spans="1:16" ht="31" outlineLevel="1" x14ac:dyDescent="0.25">
      <c r="A1596" s="1365">
        <f t="shared" si="221"/>
        <v>0</v>
      </c>
      <c r="B1596" s="1355" t="str">
        <f t="shared" si="221"/>
        <v xml:space="preserve"> Supply of Various size high pressure pipelines and tubes for Boiler and GT &amp; ST</v>
      </c>
      <c r="C1596" s="1455">
        <f t="shared" si="221"/>
        <v>0</v>
      </c>
      <c r="D1596" s="1384" t="str">
        <f t="shared" si="221"/>
        <v>-</v>
      </c>
      <c r="E1596" s="1450">
        <f t="shared" si="221"/>
        <v>0</v>
      </c>
      <c r="F1596" s="1451">
        <f t="shared" si="219"/>
        <v>0</v>
      </c>
      <c r="G1596" s="1451">
        <f t="shared" si="220"/>
        <v>0</v>
      </c>
      <c r="H1596" s="1451">
        <f t="shared" si="201"/>
        <v>0</v>
      </c>
      <c r="I1596" s="1449">
        <v>0</v>
      </c>
      <c r="J1596" s="1449">
        <v>0</v>
      </c>
      <c r="K1596" s="1451"/>
      <c r="L1596" s="1451"/>
      <c r="M1596" s="1451">
        <f t="shared" si="217"/>
        <v>0</v>
      </c>
      <c r="N1596" s="1451">
        <f t="shared" si="203"/>
        <v>0</v>
      </c>
      <c r="O1596" s="1452"/>
      <c r="P1596" s="1383"/>
    </row>
    <row r="1597" spans="1:16" ht="31" outlineLevel="1" x14ac:dyDescent="0.25">
      <c r="A1597" s="1365">
        <f t="shared" si="221"/>
        <v>24</v>
      </c>
      <c r="B1597" s="1352" t="str">
        <f t="shared" si="221"/>
        <v>DPR for Procurement of Turbine stator blades 1 &amp; 2 and Turbine rotor blades 1 &amp; 2 along with installation material for GT unit 7.</v>
      </c>
      <c r="C1597" s="1455">
        <f t="shared" si="221"/>
        <v>0</v>
      </c>
      <c r="D1597" s="1384" t="str">
        <f t="shared" si="221"/>
        <v>-</v>
      </c>
      <c r="E1597" s="1450">
        <f t="shared" si="221"/>
        <v>0</v>
      </c>
      <c r="F1597" s="1451">
        <f t="shared" si="219"/>
        <v>0</v>
      </c>
      <c r="G1597" s="1451">
        <f t="shared" si="220"/>
        <v>0</v>
      </c>
      <c r="H1597" s="1451">
        <f t="shared" si="201"/>
        <v>0</v>
      </c>
      <c r="I1597" s="1449">
        <v>0</v>
      </c>
      <c r="J1597" s="1449">
        <v>0</v>
      </c>
      <c r="K1597" s="1451"/>
      <c r="L1597" s="1451"/>
      <c r="M1597" s="1451">
        <f t="shared" si="217"/>
        <v>0</v>
      </c>
      <c r="N1597" s="1451">
        <f t="shared" si="203"/>
        <v>0</v>
      </c>
      <c r="O1597" s="1452"/>
      <c r="P1597" s="1383"/>
    </row>
    <row r="1598" spans="1:16" ht="31" outlineLevel="1" x14ac:dyDescent="0.25">
      <c r="A1598" s="1365">
        <f t="shared" si="221"/>
        <v>0</v>
      </c>
      <c r="B1598" s="1355" t="str">
        <f t="shared" si="221"/>
        <v xml:space="preserve"> Supply of Turbine rotor blades 1 &amp; 2 and Turbine stator blades 1 &amp; 2 along with installation material (GT7)</v>
      </c>
      <c r="C1598" s="1455">
        <f t="shared" si="221"/>
        <v>0</v>
      </c>
      <c r="D1598" s="1384" t="str">
        <f t="shared" si="221"/>
        <v>-</v>
      </c>
      <c r="E1598" s="1450">
        <f t="shared" si="221"/>
        <v>0</v>
      </c>
      <c r="F1598" s="1451">
        <f t="shared" si="219"/>
        <v>0</v>
      </c>
      <c r="G1598" s="1451">
        <f t="shared" si="220"/>
        <v>0</v>
      </c>
      <c r="H1598" s="1451">
        <f t="shared" si="201"/>
        <v>0</v>
      </c>
      <c r="I1598" s="1449">
        <v>0</v>
      </c>
      <c r="J1598" s="1449">
        <v>0</v>
      </c>
      <c r="K1598" s="1451"/>
      <c r="L1598" s="1451"/>
      <c r="M1598" s="1451">
        <f t="shared" si="217"/>
        <v>0</v>
      </c>
      <c r="N1598" s="1451">
        <f t="shared" si="203"/>
        <v>0</v>
      </c>
      <c r="O1598" s="1452"/>
      <c r="P1598" s="1383"/>
    </row>
    <row r="1599" spans="1:16" ht="31" outlineLevel="1" x14ac:dyDescent="0.25">
      <c r="A1599" s="1365">
        <f t="shared" si="221"/>
        <v>25</v>
      </c>
      <c r="B1599" s="1352" t="str">
        <f t="shared" si="221"/>
        <v>DPR for Life extension of GT by Procurement of complete flame tube, burners and Procurement of Luwa cooler pannels.</v>
      </c>
      <c r="C1599" s="1455">
        <f t="shared" si="221"/>
        <v>0</v>
      </c>
      <c r="D1599" s="1384" t="str">
        <f t="shared" si="221"/>
        <v>-</v>
      </c>
      <c r="E1599" s="1450">
        <f t="shared" si="221"/>
        <v>0</v>
      </c>
      <c r="F1599" s="1451">
        <f t="shared" si="219"/>
        <v>0</v>
      </c>
      <c r="G1599" s="1451">
        <f t="shared" si="220"/>
        <v>0</v>
      </c>
      <c r="H1599" s="1451">
        <f t="shared" si="201"/>
        <v>0</v>
      </c>
      <c r="I1599" s="1449">
        <v>0</v>
      </c>
      <c r="J1599" s="1449">
        <v>0</v>
      </c>
      <c r="K1599" s="1451"/>
      <c r="L1599" s="1451"/>
      <c r="M1599" s="1451">
        <f t="shared" si="217"/>
        <v>0</v>
      </c>
      <c r="N1599" s="1451">
        <f t="shared" si="203"/>
        <v>0</v>
      </c>
      <c r="O1599" s="1452"/>
      <c r="P1599" s="1383"/>
    </row>
    <row r="1600" spans="1:16" ht="31" outlineLevel="1" x14ac:dyDescent="0.25">
      <c r="A1600" s="1365">
        <f t="shared" ref="A1600:E1615" si="222">A1314</f>
        <v>0</v>
      </c>
      <c r="B1600" s="1355" t="str">
        <f t="shared" si="222"/>
        <v xml:space="preserve"> Supply of complete Flame tubes with  Burners (Flame tubes of GT 5 and Burners of GT 7 &amp; 8)</v>
      </c>
      <c r="C1600" s="1455">
        <f t="shared" si="222"/>
        <v>0</v>
      </c>
      <c r="D1600" s="1384" t="str">
        <f t="shared" si="222"/>
        <v>-</v>
      </c>
      <c r="E1600" s="1450">
        <f t="shared" si="222"/>
        <v>0</v>
      </c>
      <c r="F1600" s="1451">
        <f t="shared" si="219"/>
        <v>0</v>
      </c>
      <c r="G1600" s="1451">
        <f t="shared" si="220"/>
        <v>0</v>
      </c>
      <c r="H1600" s="1451">
        <f t="shared" si="201"/>
        <v>0</v>
      </c>
      <c r="I1600" s="1449">
        <v>0</v>
      </c>
      <c r="J1600" s="1449">
        <v>0</v>
      </c>
      <c r="K1600" s="1451"/>
      <c r="L1600" s="1451"/>
      <c r="M1600" s="1451">
        <f t="shared" si="217"/>
        <v>0</v>
      </c>
      <c r="N1600" s="1451">
        <f t="shared" si="203"/>
        <v>0</v>
      </c>
      <c r="O1600" s="1452"/>
      <c r="P1600" s="1383"/>
    </row>
    <row r="1601" spans="1:16" ht="15.5" outlineLevel="1" x14ac:dyDescent="0.25">
      <c r="A1601" s="1365">
        <f t="shared" si="222"/>
        <v>0</v>
      </c>
      <c r="B1601" s="1355" t="str">
        <f t="shared" si="222"/>
        <v xml:space="preserve"> Supply of Luwa cooler pannels (GT 5,7,8)</v>
      </c>
      <c r="C1601" s="1455">
        <f t="shared" si="222"/>
        <v>0</v>
      </c>
      <c r="D1601" s="1384" t="str">
        <f t="shared" si="222"/>
        <v>-</v>
      </c>
      <c r="E1601" s="1450">
        <f t="shared" si="222"/>
        <v>0</v>
      </c>
      <c r="F1601" s="1451">
        <f t="shared" si="219"/>
        <v>0</v>
      </c>
      <c r="G1601" s="1451">
        <f t="shared" si="220"/>
        <v>0</v>
      </c>
      <c r="H1601" s="1451">
        <f t="shared" si="201"/>
        <v>0</v>
      </c>
      <c r="I1601" s="1449">
        <v>0</v>
      </c>
      <c r="J1601" s="1449">
        <v>0</v>
      </c>
      <c r="K1601" s="1451"/>
      <c r="L1601" s="1451"/>
      <c r="M1601" s="1451">
        <f t="shared" si="217"/>
        <v>0</v>
      </c>
      <c r="N1601" s="1451">
        <f t="shared" si="203"/>
        <v>0</v>
      </c>
      <c r="O1601" s="1452"/>
      <c r="P1601" s="1383"/>
    </row>
    <row r="1602" spans="1:16" ht="31" outlineLevel="1" x14ac:dyDescent="0.25">
      <c r="A1602" s="1365">
        <f t="shared" si="222"/>
        <v>26</v>
      </c>
      <c r="B1602" s="1352" t="str">
        <f t="shared" si="222"/>
        <v>DPR for Life extension of GT units by Procurement of Compressor rotor blades stage 1 - 16 for GT unit 5 &amp; 7.</v>
      </c>
      <c r="C1602" s="1455">
        <f t="shared" si="222"/>
        <v>0</v>
      </c>
      <c r="D1602" s="1384" t="str">
        <f t="shared" si="222"/>
        <v>-</v>
      </c>
      <c r="E1602" s="1450">
        <f t="shared" si="222"/>
        <v>0</v>
      </c>
      <c r="F1602" s="1451">
        <f t="shared" si="219"/>
        <v>0</v>
      </c>
      <c r="G1602" s="1451">
        <f t="shared" si="220"/>
        <v>0</v>
      </c>
      <c r="H1602" s="1451">
        <f t="shared" si="201"/>
        <v>0</v>
      </c>
      <c r="I1602" s="1449">
        <v>0</v>
      </c>
      <c r="J1602" s="1449">
        <v>0</v>
      </c>
      <c r="K1602" s="1451"/>
      <c r="L1602" s="1451"/>
      <c r="M1602" s="1451">
        <f t="shared" si="217"/>
        <v>0</v>
      </c>
      <c r="N1602" s="1451">
        <f t="shared" si="203"/>
        <v>0</v>
      </c>
      <c r="O1602" s="1452"/>
      <c r="P1602" s="1383"/>
    </row>
    <row r="1603" spans="1:16" ht="15.5" outlineLevel="1" x14ac:dyDescent="0.25">
      <c r="A1603" s="1365">
        <f t="shared" si="222"/>
        <v>0</v>
      </c>
      <c r="B1603" s="1355" t="str">
        <f t="shared" si="222"/>
        <v>Supply of Compressor Rotor blades 1 to 16th (GT 5, 7)</v>
      </c>
      <c r="C1603" s="1455">
        <f t="shared" si="222"/>
        <v>0</v>
      </c>
      <c r="D1603" s="1384" t="str">
        <f t="shared" si="222"/>
        <v>-</v>
      </c>
      <c r="E1603" s="1450">
        <f t="shared" si="222"/>
        <v>0</v>
      </c>
      <c r="F1603" s="1451">
        <f t="shared" si="219"/>
        <v>0</v>
      </c>
      <c r="G1603" s="1451">
        <f t="shared" si="220"/>
        <v>0</v>
      </c>
      <c r="H1603" s="1451">
        <f t="shared" si="201"/>
        <v>0</v>
      </c>
      <c r="I1603" s="1449">
        <v>0</v>
      </c>
      <c r="J1603" s="1449">
        <v>0</v>
      </c>
      <c r="K1603" s="1451"/>
      <c r="L1603" s="1451"/>
      <c r="M1603" s="1451">
        <f t="shared" si="217"/>
        <v>0</v>
      </c>
      <c r="N1603" s="1451">
        <f t="shared" si="203"/>
        <v>0</v>
      </c>
      <c r="O1603" s="1452"/>
      <c r="P1603" s="1383"/>
    </row>
    <row r="1604" spans="1:16" ht="46.5" outlineLevel="1" x14ac:dyDescent="0.25">
      <c r="A1604" s="1365">
        <f t="shared" si="222"/>
        <v>27</v>
      </c>
      <c r="B1604" s="1352" t="str">
        <f t="shared" si="222"/>
        <v xml:space="preserve">DPR for Life extension of GT units by Procurement of Complete GT fasteners set and Procurement of mixing chambers with installation material for GT6. </v>
      </c>
      <c r="C1604" s="1455">
        <f t="shared" si="222"/>
        <v>0</v>
      </c>
      <c r="D1604" s="1384" t="str">
        <f t="shared" si="222"/>
        <v>-</v>
      </c>
      <c r="E1604" s="1450">
        <f t="shared" si="222"/>
        <v>0</v>
      </c>
      <c r="F1604" s="1451">
        <f t="shared" si="219"/>
        <v>0</v>
      </c>
      <c r="G1604" s="1451">
        <f t="shared" si="220"/>
        <v>0</v>
      </c>
      <c r="H1604" s="1451">
        <f t="shared" si="201"/>
        <v>0</v>
      </c>
      <c r="I1604" s="1449">
        <v>0</v>
      </c>
      <c r="J1604" s="1449">
        <v>0</v>
      </c>
      <c r="K1604" s="1451"/>
      <c r="L1604" s="1451"/>
      <c r="M1604" s="1451">
        <f t="shared" si="217"/>
        <v>0</v>
      </c>
      <c r="N1604" s="1451">
        <f t="shared" si="203"/>
        <v>0</v>
      </c>
      <c r="O1604" s="1452"/>
      <c r="P1604" s="1383"/>
    </row>
    <row r="1605" spans="1:16" ht="15.5" outlineLevel="1" x14ac:dyDescent="0.25">
      <c r="A1605" s="1365">
        <f t="shared" si="222"/>
        <v>0</v>
      </c>
      <c r="B1605" s="1355" t="str">
        <f t="shared" si="222"/>
        <v xml:space="preserve"> Procurement of Complete GT Fasteners set</v>
      </c>
      <c r="C1605" s="1455">
        <f t="shared" si="222"/>
        <v>0</v>
      </c>
      <c r="D1605" s="1384" t="str">
        <f t="shared" si="222"/>
        <v>-</v>
      </c>
      <c r="E1605" s="1450">
        <f t="shared" si="222"/>
        <v>0</v>
      </c>
      <c r="F1605" s="1451">
        <f t="shared" si="219"/>
        <v>0</v>
      </c>
      <c r="G1605" s="1451">
        <f t="shared" si="220"/>
        <v>0</v>
      </c>
      <c r="H1605" s="1451">
        <f t="shared" si="201"/>
        <v>0</v>
      </c>
      <c r="I1605" s="1449">
        <v>0</v>
      </c>
      <c r="J1605" s="1449">
        <v>0</v>
      </c>
      <c r="K1605" s="1451"/>
      <c r="L1605" s="1451"/>
      <c r="M1605" s="1451">
        <f t="shared" si="217"/>
        <v>0</v>
      </c>
      <c r="N1605" s="1451">
        <f t="shared" si="203"/>
        <v>0</v>
      </c>
      <c r="O1605" s="1452"/>
      <c r="P1605" s="1383"/>
    </row>
    <row r="1606" spans="1:16" ht="15.5" outlineLevel="1" x14ac:dyDescent="0.25">
      <c r="A1606" s="1365">
        <f t="shared" si="222"/>
        <v>0</v>
      </c>
      <c r="B1606" s="1355" t="str">
        <f t="shared" si="222"/>
        <v xml:space="preserve"> Supply of Mixing chambers with installation material (GT 6 )</v>
      </c>
      <c r="C1606" s="1455">
        <f t="shared" si="222"/>
        <v>0</v>
      </c>
      <c r="D1606" s="1384" t="str">
        <f t="shared" si="222"/>
        <v>-</v>
      </c>
      <c r="E1606" s="1450">
        <f t="shared" si="222"/>
        <v>0</v>
      </c>
      <c r="F1606" s="1451">
        <f t="shared" si="219"/>
        <v>0</v>
      </c>
      <c r="G1606" s="1451">
        <f t="shared" si="220"/>
        <v>0</v>
      </c>
      <c r="H1606" s="1451">
        <f t="shared" si="201"/>
        <v>0</v>
      </c>
      <c r="I1606" s="1449">
        <v>0</v>
      </c>
      <c r="J1606" s="1449">
        <v>0</v>
      </c>
      <c r="K1606" s="1451"/>
      <c r="L1606" s="1451"/>
      <c r="M1606" s="1451">
        <f t="shared" si="217"/>
        <v>0</v>
      </c>
      <c r="N1606" s="1451">
        <f t="shared" si="203"/>
        <v>0</v>
      </c>
      <c r="O1606" s="1452"/>
      <c r="P1606" s="1383"/>
    </row>
    <row r="1607" spans="1:16" ht="31" outlineLevel="1" x14ac:dyDescent="0.25">
      <c r="A1607" s="1365">
        <f t="shared" si="222"/>
        <v>28</v>
      </c>
      <c r="B1607" s="1352" t="str">
        <f t="shared" si="222"/>
        <v>Reliability Improvement  Schemes for Gas Turbine Power Stations, Uran.</v>
      </c>
      <c r="C1607" s="1455">
        <f t="shared" si="222"/>
        <v>0</v>
      </c>
      <c r="D1607" s="1384" t="str">
        <f t="shared" si="222"/>
        <v>-</v>
      </c>
      <c r="E1607" s="1450">
        <f t="shared" si="222"/>
        <v>0</v>
      </c>
      <c r="F1607" s="1451">
        <f t="shared" si="219"/>
        <v>0</v>
      </c>
      <c r="G1607" s="1451">
        <f t="shared" si="220"/>
        <v>0</v>
      </c>
      <c r="H1607" s="1451">
        <f t="shared" si="201"/>
        <v>0</v>
      </c>
      <c r="I1607" s="1449">
        <v>0</v>
      </c>
      <c r="J1607" s="1449">
        <v>0</v>
      </c>
      <c r="K1607" s="1451"/>
      <c r="L1607" s="1451"/>
      <c r="M1607" s="1451">
        <f t="shared" si="217"/>
        <v>0</v>
      </c>
      <c r="N1607" s="1451">
        <f t="shared" si="203"/>
        <v>0</v>
      </c>
      <c r="O1607" s="1452"/>
      <c r="P1607" s="1383"/>
    </row>
    <row r="1608" spans="1:16" ht="46.5" outlineLevel="1" x14ac:dyDescent="0.25">
      <c r="A1608" s="1365">
        <f t="shared" si="222"/>
        <v>0</v>
      </c>
      <c r="B1608" s="1355" t="str">
        <f t="shared" si="222"/>
        <v xml:space="preserve"> Supply, installation &amp; commissioning work of 17.5 KV, 7860 Amp and 60 Amp Stage 2 Generator Busbar at Gas Turbine Power Station,Uran.</v>
      </c>
      <c r="C1608" s="1455">
        <f t="shared" si="222"/>
        <v>0</v>
      </c>
      <c r="D1608" s="1384" t="str">
        <f t="shared" si="222"/>
        <v>-</v>
      </c>
      <c r="E1608" s="1450">
        <f t="shared" si="222"/>
        <v>0</v>
      </c>
      <c r="F1608" s="1451">
        <f t="shared" si="219"/>
        <v>0</v>
      </c>
      <c r="G1608" s="1451">
        <f t="shared" si="220"/>
        <v>0</v>
      </c>
      <c r="H1608" s="1451">
        <f t="shared" si="201"/>
        <v>0</v>
      </c>
      <c r="I1608" s="1449">
        <v>0</v>
      </c>
      <c r="J1608" s="1449">
        <v>0</v>
      </c>
      <c r="K1608" s="1451"/>
      <c r="L1608" s="1451"/>
      <c r="M1608" s="1451">
        <f t="shared" si="217"/>
        <v>0</v>
      </c>
      <c r="N1608" s="1451">
        <f t="shared" si="203"/>
        <v>0</v>
      </c>
      <c r="O1608" s="1452"/>
      <c r="P1608" s="1383"/>
    </row>
    <row r="1609" spans="1:16" ht="15.5" outlineLevel="1" x14ac:dyDescent="0.25">
      <c r="A1609" s="1365">
        <f t="shared" si="222"/>
        <v>0</v>
      </c>
      <c r="B1609" s="1355" t="str">
        <f t="shared" si="222"/>
        <v xml:space="preserve"> Upgradation of GT-5 and GT-6 SFC and SEE system.</v>
      </c>
      <c r="C1609" s="1455">
        <f t="shared" si="222"/>
        <v>0</v>
      </c>
      <c r="D1609" s="1384" t="str">
        <f t="shared" si="222"/>
        <v>-</v>
      </c>
      <c r="E1609" s="1450">
        <f t="shared" si="222"/>
        <v>0</v>
      </c>
      <c r="F1609" s="1451">
        <f t="shared" si="219"/>
        <v>14</v>
      </c>
      <c r="G1609" s="1451">
        <f t="shared" si="220"/>
        <v>14</v>
      </c>
      <c r="H1609" s="1451">
        <f t="shared" si="201"/>
        <v>0</v>
      </c>
      <c r="I1609" s="1449">
        <v>0</v>
      </c>
      <c r="J1609" s="1449">
        <v>0</v>
      </c>
      <c r="K1609" s="1451"/>
      <c r="L1609" s="1451"/>
      <c r="M1609" s="1451">
        <f t="shared" si="217"/>
        <v>0</v>
      </c>
      <c r="N1609" s="1451">
        <f t="shared" si="203"/>
        <v>0</v>
      </c>
      <c r="O1609" s="1452"/>
      <c r="P1609" s="1383"/>
    </row>
    <row r="1610" spans="1:16" ht="31" outlineLevel="1" x14ac:dyDescent="0.25">
      <c r="A1610" s="1365">
        <f t="shared" si="222"/>
        <v>0</v>
      </c>
      <c r="B1610" s="1355" t="str">
        <f t="shared" si="222"/>
        <v xml:space="preserve"> Upgradation of Gas Turbine Generator and Transformer protection system (2 No)</v>
      </c>
      <c r="C1610" s="1455">
        <f t="shared" si="222"/>
        <v>0</v>
      </c>
      <c r="D1610" s="1384" t="str">
        <f t="shared" si="222"/>
        <v>-</v>
      </c>
      <c r="E1610" s="1450">
        <f t="shared" si="222"/>
        <v>0</v>
      </c>
      <c r="F1610" s="1451">
        <f t="shared" si="219"/>
        <v>2</v>
      </c>
      <c r="G1610" s="1451">
        <f t="shared" si="220"/>
        <v>2</v>
      </c>
      <c r="H1610" s="1451">
        <f t="shared" si="201"/>
        <v>0</v>
      </c>
      <c r="I1610" s="1449">
        <v>0</v>
      </c>
      <c r="J1610" s="1449">
        <v>0</v>
      </c>
      <c r="K1610" s="1451"/>
      <c r="L1610" s="1451"/>
      <c r="M1610" s="1451">
        <f t="shared" si="217"/>
        <v>0</v>
      </c>
      <c r="N1610" s="1451">
        <f t="shared" si="203"/>
        <v>0</v>
      </c>
      <c r="O1610" s="1452"/>
      <c r="P1610" s="1383"/>
    </row>
    <row r="1611" spans="1:16" ht="46.5" outlineLevel="1" x14ac:dyDescent="0.25">
      <c r="A1611" s="1365">
        <f t="shared" si="222"/>
        <v>29</v>
      </c>
      <c r="B1611" s="1352" t="str">
        <f t="shared" si="222"/>
        <v>Schemes for improvement of auxiliary availability for effecient performance during running of 108 MW Stage II &amp; 120 MW Stage III units at GTPS, Uran.</v>
      </c>
      <c r="C1611" s="1455">
        <f t="shared" si="222"/>
        <v>0</v>
      </c>
      <c r="D1611" s="1384" t="str">
        <f t="shared" si="222"/>
        <v>-</v>
      </c>
      <c r="E1611" s="1450">
        <f t="shared" si="222"/>
        <v>0</v>
      </c>
      <c r="F1611" s="1451">
        <f t="shared" si="219"/>
        <v>0</v>
      </c>
      <c r="G1611" s="1451">
        <f t="shared" si="220"/>
        <v>0</v>
      </c>
      <c r="H1611" s="1451">
        <f t="shared" si="201"/>
        <v>0</v>
      </c>
      <c r="I1611" s="1449">
        <v>0</v>
      </c>
      <c r="J1611" s="1449">
        <v>0</v>
      </c>
      <c r="K1611" s="1451"/>
      <c r="L1611" s="1451"/>
      <c r="M1611" s="1451">
        <f t="shared" si="217"/>
        <v>0</v>
      </c>
      <c r="N1611" s="1451">
        <f t="shared" si="203"/>
        <v>0</v>
      </c>
      <c r="O1611" s="1452"/>
      <c r="P1611" s="1383"/>
    </row>
    <row r="1612" spans="1:16" ht="31" outlineLevel="1" x14ac:dyDescent="0.25">
      <c r="A1612" s="1365">
        <f t="shared" si="222"/>
        <v>0</v>
      </c>
      <c r="B1612" s="1355" t="str">
        <f t="shared" si="222"/>
        <v>Procurement of 108 MW Stage II GT units generator rotor at GTPS, Uran.</v>
      </c>
      <c r="C1612" s="1455">
        <f t="shared" si="222"/>
        <v>0</v>
      </c>
      <c r="D1612" s="1384" t="str">
        <f t="shared" si="222"/>
        <v>-</v>
      </c>
      <c r="E1612" s="1450">
        <f t="shared" si="222"/>
        <v>0</v>
      </c>
      <c r="F1612" s="1451">
        <f t="shared" si="219"/>
        <v>0</v>
      </c>
      <c r="G1612" s="1451">
        <f t="shared" si="220"/>
        <v>0</v>
      </c>
      <c r="H1612" s="1451">
        <f t="shared" si="201"/>
        <v>0</v>
      </c>
      <c r="I1612" s="1449">
        <v>30</v>
      </c>
      <c r="J1612" s="1449">
        <v>30</v>
      </c>
      <c r="K1612" s="1451"/>
      <c r="L1612" s="1451"/>
      <c r="M1612" s="1451">
        <f t="shared" si="217"/>
        <v>30</v>
      </c>
      <c r="N1612" s="1451">
        <f t="shared" si="203"/>
        <v>0</v>
      </c>
      <c r="O1612" s="1452"/>
      <c r="P1612" s="1383"/>
    </row>
    <row r="1613" spans="1:16" ht="46.5" outlineLevel="1" x14ac:dyDescent="0.25">
      <c r="A1613" s="1365">
        <f t="shared" si="222"/>
        <v>0</v>
      </c>
      <c r="B1613" s="1355" t="str">
        <f t="shared" si="222"/>
        <v xml:space="preserve"> Procurement of 1 MVA Unit Auxiliary Transformer, 570 KVA Excitation Transformer and 2 MVA Frequency Converter Transformer of Stage II GT Unit at GTPS, Uran.</v>
      </c>
      <c r="C1613" s="1455">
        <f t="shared" si="222"/>
        <v>0</v>
      </c>
      <c r="D1613" s="1384" t="str">
        <f t="shared" si="222"/>
        <v>-</v>
      </c>
      <c r="E1613" s="1450">
        <f t="shared" si="222"/>
        <v>0</v>
      </c>
      <c r="F1613" s="1451">
        <f t="shared" si="219"/>
        <v>0</v>
      </c>
      <c r="G1613" s="1451">
        <f t="shared" si="220"/>
        <v>0</v>
      </c>
      <c r="H1613" s="1451">
        <f t="shared" si="201"/>
        <v>0</v>
      </c>
      <c r="I1613" s="1449">
        <v>1.2</v>
      </c>
      <c r="J1613" s="1449">
        <v>1.2</v>
      </c>
      <c r="K1613" s="1451"/>
      <c r="L1613" s="1451"/>
      <c r="M1613" s="1451">
        <f t="shared" si="217"/>
        <v>1.2</v>
      </c>
      <c r="N1613" s="1451">
        <f t="shared" si="203"/>
        <v>0</v>
      </c>
      <c r="O1613" s="1452"/>
      <c r="P1613" s="1383"/>
    </row>
    <row r="1614" spans="1:16" ht="15.5" outlineLevel="1" x14ac:dyDescent="0.25">
      <c r="A1614" s="1365">
        <f t="shared" si="222"/>
        <v>0</v>
      </c>
      <c r="B1614" s="1355" t="str">
        <f t="shared" si="222"/>
        <v xml:space="preserve"> Upgradation of Stage -II &amp; III Battery Chargers.</v>
      </c>
      <c r="C1614" s="1455">
        <f t="shared" si="222"/>
        <v>0</v>
      </c>
      <c r="D1614" s="1384" t="str">
        <f t="shared" si="222"/>
        <v>-</v>
      </c>
      <c r="E1614" s="1450">
        <f t="shared" si="222"/>
        <v>0</v>
      </c>
      <c r="F1614" s="1451">
        <f t="shared" si="219"/>
        <v>2.75</v>
      </c>
      <c r="G1614" s="1451">
        <f t="shared" si="220"/>
        <v>2.75</v>
      </c>
      <c r="H1614" s="1451">
        <f t="shared" si="201"/>
        <v>0</v>
      </c>
      <c r="I1614" s="1449">
        <v>0</v>
      </c>
      <c r="J1614" s="1449">
        <v>0</v>
      </c>
      <c r="K1614" s="1451"/>
      <c r="L1614" s="1451"/>
      <c r="M1614" s="1451">
        <f t="shared" si="217"/>
        <v>0</v>
      </c>
      <c r="N1614" s="1451">
        <f t="shared" si="203"/>
        <v>0</v>
      </c>
      <c r="O1614" s="1452"/>
      <c r="P1614" s="1383"/>
    </row>
    <row r="1615" spans="1:16" ht="15.5" outlineLevel="1" x14ac:dyDescent="0.25">
      <c r="A1615" s="1365">
        <f t="shared" si="222"/>
        <v>0</v>
      </c>
      <c r="B1615" s="1355" t="str">
        <f t="shared" si="222"/>
        <v>(a)  Upgradation of 4 MW DG set control system.</v>
      </c>
      <c r="C1615" s="1455">
        <f t="shared" si="222"/>
        <v>0</v>
      </c>
      <c r="D1615" s="1384" t="str">
        <f t="shared" si="222"/>
        <v>-</v>
      </c>
      <c r="E1615" s="1450">
        <f t="shared" si="222"/>
        <v>0</v>
      </c>
      <c r="F1615" s="1451">
        <f t="shared" si="219"/>
        <v>1</v>
      </c>
      <c r="G1615" s="1451">
        <f t="shared" si="220"/>
        <v>1</v>
      </c>
      <c r="H1615" s="1451">
        <f t="shared" si="201"/>
        <v>0</v>
      </c>
      <c r="I1615" s="1449">
        <v>0</v>
      </c>
      <c r="J1615" s="1449">
        <v>0</v>
      </c>
      <c r="K1615" s="1451"/>
      <c r="L1615" s="1451"/>
      <c r="M1615" s="1451">
        <f t="shared" si="217"/>
        <v>0</v>
      </c>
      <c r="N1615" s="1451">
        <f t="shared" si="203"/>
        <v>0</v>
      </c>
      <c r="O1615" s="1452"/>
      <c r="P1615" s="1383"/>
    </row>
    <row r="1616" spans="1:16" ht="31" outlineLevel="1" x14ac:dyDescent="0.25">
      <c r="A1616" s="1365">
        <f t="shared" ref="A1616:E1631" si="223">A1330</f>
        <v>30</v>
      </c>
      <c r="B1616" s="1352" t="str">
        <f t="shared" si="223"/>
        <v>Procurment of insurance spare for reliability improvement at GTPS Uran</v>
      </c>
      <c r="C1616" s="1455">
        <f t="shared" si="223"/>
        <v>0</v>
      </c>
      <c r="D1616" s="1384" t="str">
        <f t="shared" si="223"/>
        <v>-</v>
      </c>
      <c r="E1616" s="1450">
        <f t="shared" si="223"/>
        <v>0</v>
      </c>
      <c r="F1616" s="1451">
        <f t="shared" si="219"/>
        <v>0</v>
      </c>
      <c r="G1616" s="1451">
        <f t="shared" si="220"/>
        <v>0</v>
      </c>
      <c r="H1616" s="1451">
        <f t="shared" si="201"/>
        <v>0</v>
      </c>
      <c r="I1616" s="1449">
        <v>0</v>
      </c>
      <c r="J1616" s="1449">
        <v>0</v>
      </c>
      <c r="K1616" s="1451"/>
      <c r="L1616" s="1451"/>
      <c r="M1616" s="1451">
        <f t="shared" si="217"/>
        <v>0</v>
      </c>
      <c r="N1616" s="1451">
        <f t="shared" si="203"/>
        <v>0</v>
      </c>
      <c r="O1616" s="1452"/>
      <c r="P1616" s="1383"/>
    </row>
    <row r="1617" spans="1:16" ht="31" outlineLevel="1" x14ac:dyDescent="0.25">
      <c r="A1617" s="1365">
        <f t="shared" si="223"/>
        <v>0</v>
      </c>
      <c r="B1617" s="1355" t="str">
        <f t="shared" si="223"/>
        <v xml:space="preserve"> Procurement of 120 MW Stage III WHRP unit generator rotor at GTPS, Uran.</v>
      </c>
      <c r="C1617" s="1455">
        <f t="shared" si="223"/>
        <v>0</v>
      </c>
      <c r="D1617" s="1384" t="str">
        <f t="shared" si="223"/>
        <v>-</v>
      </c>
      <c r="E1617" s="1450">
        <f t="shared" si="223"/>
        <v>0</v>
      </c>
      <c r="F1617" s="1451">
        <f t="shared" si="219"/>
        <v>0</v>
      </c>
      <c r="G1617" s="1451">
        <f t="shared" si="220"/>
        <v>0</v>
      </c>
      <c r="H1617" s="1451">
        <f t="shared" si="201"/>
        <v>0</v>
      </c>
      <c r="I1617" s="1449">
        <v>40</v>
      </c>
      <c r="J1617" s="1449">
        <v>40</v>
      </c>
      <c r="K1617" s="1451"/>
      <c r="L1617" s="1451"/>
      <c r="M1617" s="1451">
        <f t="shared" si="217"/>
        <v>40</v>
      </c>
      <c r="N1617" s="1451">
        <f t="shared" si="203"/>
        <v>0</v>
      </c>
      <c r="O1617" s="1452"/>
      <c r="P1617" s="1383"/>
    </row>
    <row r="1618" spans="1:16" ht="15.5" outlineLevel="1" x14ac:dyDescent="0.25">
      <c r="A1618" s="1365">
        <f t="shared" si="223"/>
        <v>31</v>
      </c>
      <c r="B1618" s="1352" t="str">
        <f t="shared" si="223"/>
        <v>AI Based Comprehensive Infrasecure Project</v>
      </c>
      <c r="C1618" s="1455">
        <f t="shared" si="223"/>
        <v>0</v>
      </c>
      <c r="D1618" s="1384" t="str">
        <f t="shared" si="223"/>
        <v>-</v>
      </c>
      <c r="E1618" s="1450">
        <f t="shared" si="223"/>
        <v>0</v>
      </c>
      <c r="F1618" s="1451">
        <f t="shared" si="219"/>
        <v>0</v>
      </c>
      <c r="G1618" s="1451">
        <f t="shared" si="220"/>
        <v>0</v>
      </c>
      <c r="H1618" s="1451">
        <f t="shared" si="201"/>
        <v>0</v>
      </c>
      <c r="I1618" s="1449">
        <v>0</v>
      </c>
      <c r="J1618" s="1449">
        <v>0</v>
      </c>
      <c r="K1618" s="1451"/>
      <c r="L1618" s="1451"/>
      <c r="M1618" s="1451">
        <f t="shared" ref="M1618:M1681" si="224">SUM(J1618:L1618)</f>
        <v>0</v>
      </c>
      <c r="N1618" s="1451">
        <f t="shared" si="203"/>
        <v>0</v>
      </c>
      <c r="O1618" s="1452"/>
      <c r="P1618" s="1383"/>
    </row>
    <row r="1619" spans="1:16" ht="15.5" outlineLevel="1" x14ac:dyDescent="0.25">
      <c r="A1619" s="1365">
        <f t="shared" si="223"/>
        <v>0</v>
      </c>
      <c r="B1619" s="1355" t="str">
        <f t="shared" si="223"/>
        <v>AI Based Comprehensive Infrasecure Project</v>
      </c>
      <c r="C1619" s="1455">
        <f t="shared" si="223"/>
        <v>0</v>
      </c>
      <c r="D1619" s="1384" t="str">
        <f t="shared" si="223"/>
        <v>-</v>
      </c>
      <c r="E1619" s="1450">
        <f t="shared" si="223"/>
        <v>0</v>
      </c>
      <c r="F1619" s="1451">
        <f t="shared" si="219"/>
        <v>0</v>
      </c>
      <c r="G1619" s="1451">
        <f t="shared" si="220"/>
        <v>18.683457499999999</v>
      </c>
      <c r="H1619" s="1451">
        <f t="shared" si="201"/>
        <v>-18.683457499999999</v>
      </c>
      <c r="I1619" s="1449">
        <v>0</v>
      </c>
      <c r="J1619" s="1449">
        <v>0</v>
      </c>
      <c r="K1619" s="1451"/>
      <c r="L1619" s="1451"/>
      <c r="M1619" s="1451">
        <f t="shared" si="224"/>
        <v>0</v>
      </c>
      <c r="N1619" s="1451">
        <f t="shared" si="203"/>
        <v>-18.683457499999999</v>
      </c>
      <c r="O1619" s="1452"/>
      <c r="P1619" s="1383"/>
    </row>
    <row r="1620" spans="1:16" ht="15.5" outlineLevel="1" x14ac:dyDescent="0.25">
      <c r="A1620" s="1365">
        <f t="shared" si="223"/>
        <v>32</v>
      </c>
      <c r="B1620" s="1352" t="str">
        <f t="shared" si="223"/>
        <v>A0 RESTORATION</v>
      </c>
      <c r="C1620" s="1455">
        <f t="shared" si="223"/>
        <v>0</v>
      </c>
      <c r="D1620" s="1384" t="str">
        <f t="shared" si="223"/>
        <v>-</v>
      </c>
      <c r="E1620" s="1450">
        <f t="shared" si="223"/>
        <v>0</v>
      </c>
      <c r="F1620" s="1451">
        <f t="shared" si="219"/>
        <v>0</v>
      </c>
      <c r="G1620" s="1451">
        <f t="shared" si="220"/>
        <v>42.481999999999999</v>
      </c>
      <c r="H1620" s="1451">
        <f t="shared" si="201"/>
        <v>-42.481999999999999</v>
      </c>
      <c r="I1620" s="1449">
        <v>0</v>
      </c>
      <c r="J1620" s="1449">
        <v>0</v>
      </c>
      <c r="K1620" s="1451"/>
      <c r="L1620" s="1451"/>
      <c r="M1620" s="1451">
        <f t="shared" si="224"/>
        <v>0</v>
      </c>
      <c r="N1620" s="1451">
        <f t="shared" si="203"/>
        <v>-42.481999999999999</v>
      </c>
      <c r="O1620" s="1452"/>
      <c r="P1620" s="1383"/>
    </row>
    <row r="1621" spans="1:16" ht="15.5" outlineLevel="1" x14ac:dyDescent="0.25">
      <c r="A1621" s="1365">
        <f t="shared" si="223"/>
        <v>0</v>
      </c>
      <c r="B1621" s="1355" t="str">
        <f t="shared" si="223"/>
        <v>A0 RESTORATION</v>
      </c>
      <c r="C1621" s="1455">
        <f t="shared" si="223"/>
        <v>0</v>
      </c>
      <c r="D1621" s="1384" t="str">
        <f t="shared" si="223"/>
        <v>-</v>
      </c>
      <c r="E1621" s="1450">
        <f t="shared" si="223"/>
        <v>0</v>
      </c>
      <c r="F1621" s="1451">
        <f t="shared" si="219"/>
        <v>0</v>
      </c>
      <c r="G1621" s="1451">
        <f t="shared" si="220"/>
        <v>0</v>
      </c>
      <c r="H1621" s="1451">
        <f t="shared" si="201"/>
        <v>0</v>
      </c>
      <c r="I1621" s="1449">
        <v>0</v>
      </c>
      <c r="J1621" s="1449">
        <v>0</v>
      </c>
      <c r="K1621" s="1451"/>
      <c r="L1621" s="1451"/>
      <c r="M1621" s="1451">
        <f t="shared" si="224"/>
        <v>0</v>
      </c>
      <c r="N1621" s="1451">
        <f t="shared" si="203"/>
        <v>0</v>
      </c>
      <c r="O1621" s="1452"/>
      <c r="P1621" s="1383"/>
    </row>
    <row r="1622" spans="1:16" ht="15.5" outlineLevel="1" x14ac:dyDescent="0.25">
      <c r="A1622" s="1349">
        <f t="shared" si="223"/>
        <v>0</v>
      </c>
      <c r="B1622" s="839">
        <f t="shared" si="223"/>
        <v>0</v>
      </c>
      <c r="C1622" s="1455">
        <f t="shared" si="223"/>
        <v>0</v>
      </c>
      <c r="D1622" s="1384" t="str">
        <f t="shared" si="223"/>
        <v>-</v>
      </c>
      <c r="E1622" s="1450">
        <f t="shared" si="223"/>
        <v>0</v>
      </c>
      <c r="F1622" s="1451">
        <f t="shared" si="219"/>
        <v>0</v>
      </c>
      <c r="G1622" s="1451">
        <f t="shared" si="220"/>
        <v>0</v>
      </c>
      <c r="H1622" s="1451">
        <f t="shared" si="201"/>
        <v>0</v>
      </c>
      <c r="I1622" s="1449">
        <v>0</v>
      </c>
      <c r="J1622" s="1449">
        <v>0</v>
      </c>
      <c r="K1622" s="1451"/>
      <c r="L1622" s="1451"/>
      <c r="M1622" s="1451">
        <f t="shared" si="224"/>
        <v>0</v>
      </c>
      <c r="N1622" s="1451">
        <f t="shared" si="203"/>
        <v>0</v>
      </c>
      <c r="O1622" s="1452"/>
      <c r="P1622" s="1383"/>
    </row>
    <row r="1623" spans="1:16" ht="15.5" outlineLevel="1" x14ac:dyDescent="0.25">
      <c r="A1623" s="1349">
        <f t="shared" si="223"/>
        <v>0</v>
      </c>
      <c r="B1623" s="1319" t="str">
        <f t="shared" si="223"/>
        <v>B) Non-DPR Schemes</v>
      </c>
      <c r="C1623" s="1447">
        <f t="shared" si="223"/>
        <v>0</v>
      </c>
      <c r="D1623" s="1448" t="str">
        <f t="shared" si="223"/>
        <v>-</v>
      </c>
      <c r="E1623" s="1449">
        <f t="shared" si="223"/>
        <v>0</v>
      </c>
      <c r="F1623" s="1449">
        <f t="shared" si="219"/>
        <v>0</v>
      </c>
      <c r="G1623" s="1449">
        <f t="shared" si="220"/>
        <v>0</v>
      </c>
      <c r="H1623" s="1449">
        <f t="shared" si="201"/>
        <v>0</v>
      </c>
      <c r="I1623" s="1449">
        <v>0</v>
      </c>
      <c r="J1623" s="1449">
        <v>0</v>
      </c>
      <c r="K1623" s="1449"/>
      <c r="L1623" s="1449"/>
      <c r="M1623" s="1449">
        <f t="shared" si="224"/>
        <v>0</v>
      </c>
      <c r="N1623" s="1449">
        <f t="shared" si="203"/>
        <v>0</v>
      </c>
    </row>
    <row r="1624" spans="1:16" ht="15.5" outlineLevel="1" x14ac:dyDescent="0.25">
      <c r="A1624" s="1453">
        <f t="shared" si="223"/>
        <v>1</v>
      </c>
      <c r="B1624" s="1461" t="str">
        <f t="shared" si="223"/>
        <v>CHAIR REGULAR  ERGONOMICS STANDARD(4370002018)/QTY60</v>
      </c>
      <c r="C1624" s="1455" t="str">
        <f t="shared" si="223"/>
        <v>N.A.</v>
      </c>
      <c r="D1624" s="1384" t="str">
        <f t="shared" si="223"/>
        <v>-</v>
      </c>
      <c r="E1624" s="1450">
        <f t="shared" si="223"/>
        <v>0</v>
      </c>
      <c r="F1624" s="1451">
        <f t="shared" si="219"/>
        <v>3.3293999999999997E-2</v>
      </c>
      <c r="G1624" s="1451">
        <f t="shared" si="220"/>
        <v>3.3293999999999997E-2</v>
      </c>
      <c r="H1624" s="1451">
        <f t="shared" si="201"/>
        <v>0</v>
      </c>
      <c r="I1624" s="1449">
        <v>0</v>
      </c>
      <c r="J1624" s="1449">
        <v>0</v>
      </c>
      <c r="K1624" s="1451"/>
      <c r="L1624" s="1451"/>
      <c r="M1624" s="1451">
        <f t="shared" si="224"/>
        <v>0</v>
      </c>
      <c r="N1624" s="1451">
        <f t="shared" si="203"/>
        <v>0</v>
      </c>
    </row>
    <row r="1625" spans="1:16" ht="15.5" outlineLevel="1" x14ac:dyDescent="0.25">
      <c r="A1625" s="1453">
        <f t="shared" si="223"/>
        <v>2</v>
      </c>
      <c r="B1625" s="1461" t="str">
        <f t="shared" si="223"/>
        <v>2 PANEL WOODEN SIDE TABLE 2 X 4 FT(4370002023)/QTY 20</v>
      </c>
      <c r="C1625" s="1455" t="str">
        <f t="shared" si="223"/>
        <v>N.A.</v>
      </c>
      <c r="D1625" s="1384" t="str">
        <f t="shared" si="223"/>
        <v>-</v>
      </c>
      <c r="E1625" s="1450">
        <f t="shared" si="223"/>
        <v>0</v>
      </c>
      <c r="F1625" s="1451">
        <f t="shared" si="219"/>
        <v>3.4646000000000003E-2</v>
      </c>
      <c r="G1625" s="1451">
        <f t="shared" si="220"/>
        <v>3.4646000000000003E-2</v>
      </c>
      <c r="H1625" s="1451">
        <f t="shared" ref="H1625:H1688" si="225">F1625-G1625</f>
        <v>0</v>
      </c>
      <c r="I1625" s="1449">
        <v>0</v>
      </c>
      <c r="J1625" s="1449">
        <v>0</v>
      </c>
      <c r="K1625" s="1451"/>
      <c r="L1625" s="1451"/>
      <c r="M1625" s="1451">
        <f t="shared" si="224"/>
        <v>0</v>
      </c>
      <c r="N1625" s="1451">
        <f t="shared" ref="N1625:N1688" si="226">H1625+I1625-M1625</f>
        <v>0</v>
      </c>
    </row>
    <row r="1626" spans="1:16" ht="15.5" outlineLevel="1" x14ac:dyDescent="0.25">
      <c r="A1626" s="1453">
        <f t="shared" si="223"/>
        <v>3</v>
      </c>
      <c r="B1626" s="1461" t="str">
        <f t="shared" si="223"/>
        <v>EXECUTIVE REV CHAIR(4370002025)/QTY 19</v>
      </c>
      <c r="C1626" s="1455" t="str">
        <f t="shared" si="223"/>
        <v>N.A.</v>
      </c>
      <c r="D1626" s="1384" t="str">
        <f t="shared" si="223"/>
        <v>-</v>
      </c>
      <c r="E1626" s="1450">
        <f t="shared" si="223"/>
        <v>0</v>
      </c>
      <c r="F1626" s="1451">
        <f t="shared" si="219"/>
        <v>7.9152319999999995E-3</v>
      </c>
      <c r="G1626" s="1451">
        <f t="shared" si="220"/>
        <v>7.9152319999999995E-3</v>
      </c>
      <c r="H1626" s="1451">
        <f t="shared" si="225"/>
        <v>0</v>
      </c>
      <c r="I1626" s="1449">
        <v>0</v>
      </c>
      <c r="J1626" s="1449">
        <v>0</v>
      </c>
      <c r="K1626" s="1451"/>
      <c r="L1626" s="1451"/>
      <c r="M1626" s="1451">
        <f t="shared" si="224"/>
        <v>0</v>
      </c>
      <c r="N1626" s="1451">
        <f t="shared" si="226"/>
        <v>0</v>
      </c>
    </row>
    <row r="1627" spans="1:16" ht="15.5" outlineLevel="1" x14ac:dyDescent="0.25">
      <c r="A1627" s="1453">
        <f t="shared" si="223"/>
        <v>4</v>
      </c>
      <c r="B1627" s="1461" t="str">
        <f t="shared" si="223"/>
        <v>INDUSTRIAL CABINET WITH 4 LOCKERS(4370002025)/QTY 19</v>
      </c>
      <c r="C1627" s="1455" t="str">
        <f t="shared" si="223"/>
        <v>N.A.</v>
      </c>
      <c r="D1627" s="1384" t="str">
        <f t="shared" si="223"/>
        <v>-</v>
      </c>
      <c r="E1627" s="1450">
        <f t="shared" si="223"/>
        <v>0</v>
      </c>
      <c r="F1627" s="1451">
        <f t="shared" si="219"/>
        <v>2.8266900000000001E-2</v>
      </c>
      <c r="G1627" s="1451">
        <f t="shared" si="220"/>
        <v>2.8266900000000001E-2</v>
      </c>
      <c r="H1627" s="1451">
        <f t="shared" si="225"/>
        <v>0</v>
      </c>
      <c r="I1627" s="1449">
        <v>0</v>
      </c>
      <c r="J1627" s="1449">
        <v>0</v>
      </c>
      <c r="K1627" s="1451"/>
      <c r="L1627" s="1451"/>
      <c r="M1627" s="1451">
        <f t="shared" si="224"/>
        <v>0</v>
      </c>
      <c r="N1627" s="1451">
        <f t="shared" si="226"/>
        <v>0</v>
      </c>
    </row>
    <row r="1628" spans="1:16" ht="15.5" outlineLevel="1" x14ac:dyDescent="0.25">
      <c r="A1628" s="1453">
        <f t="shared" si="223"/>
        <v>5</v>
      </c>
      <c r="B1628" s="1461" t="str">
        <f t="shared" si="223"/>
        <v>INDUSTRIAL CABINET WITH 4 LOCKERS(4370002037)/QTY 6</v>
      </c>
      <c r="C1628" s="1455" t="str">
        <f t="shared" si="223"/>
        <v>N.A.</v>
      </c>
      <c r="D1628" s="1384" t="str">
        <f t="shared" si="223"/>
        <v>-</v>
      </c>
      <c r="E1628" s="1450">
        <f t="shared" si="223"/>
        <v>0</v>
      </c>
      <c r="F1628" s="1451">
        <f t="shared" si="219"/>
        <v>1.116E-2</v>
      </c>
      <c r="G1628" s="1451">
        <f t="shared" si="220"/>
        <v>1.116E-2</v>
      </c>
      <c r="H1628" s="1451">
        <f t="shared" si="225"/>
        <v>0</v>
      </c>
      <c r="I1628" s="1449">
        <v>0</v>
      </c>
      <c r="J1628" s="1449">
        <v>0</v>
      </c>
      <c r="K1628" s="1451"/>
      <c r="L1628" s="1451"/>
      <c r="M1628" s="1451">
        <f t="shared" si="224"/>
        <v>0</v>
      </c>
      <c r="N1628" s="1451">
        <f t="shared" si="226"/>
        <v>0</v>
      </c>
    </row>
    <row r="1629" spans="1:16" ht="15.5" outlineLevel="1" x14ac:dyDescent="0.25">
      <c r="A1629" s="1453">
        <f t="shared" si="223"/>
        <v>6</v>
      </c>
      <c r="B1629" s="1461" t="str">
        <f t="shared" si="223"/>
        <v>CHAIR REGULAR (4370002039)/QTY 51</v>
      </c>
      <c r="C1629" s="1455" t="str">
        <f t="shared" si="223"/>
        <v>N.A.</v>
      </c>
      <c r="D1629" s="1384" t="str">
        <f t="shared" si="223"/>
        <v>-</v>
      </c>
      <c r="E1629" s="1450">
        <f t="shared" si="223"/>
        <v>0</v>
      </c>
      <c r="F1629" s="1451">
        <f t="shared" si="219"/>
        <v>3.7587000000000002E-2</v>
      </c>
      <c r="G1629" s="1451">
        <f t="shared" si="220"/>
        <v>3.7587000000000002E-2</v>
      </c>
      <c r="H1629" s="1451">
        <f t="shared" si="225"/>
        <v>0</v>
      </c>
      <c r="I1629" s="1449">
        <v>0</v>
      </c>
      <c r="J1629" s="1449">
        <v>0</v>
      </c>
      <c r="K1629" s="1451"/>
      <c r="L1629" s="1451"/>
      <c r="M1629" s="1451">
        <f t="shared" si="224"/>
        <v>0</v>
      </c>
      <c r="N1629" s="1451">
        <f t="shared" si="226"/>
        <v>0</v>
      </c>
    </row>
    <row r="1630" spans="1:16" ht="15.5" outlineLevel="1" x14ac:dyDescent="0.25">
      <c r="A1630" s="1453">
        <f t="shared" si="223"/>
        <v>7</v>
      </c>
      <c r="B1630" s="1461" t="str">
        <f t="shared" si="223"/>
        <v>3 BURNER GAS STOVE IRON PAN SUPPORT(4370002320)/QTY 1</v>
      </c>
      <c r="C1630" s="1455" t="str">
        <f t="shared" si="223"/>
        <v>N.A.</v>
      </c>
      <c r="D1630" s="1384" t="str">
        <f t="shared" si="223"/>
        <v>-</v>
      </c>
      <c r="E1630" s="1450">
        <f t="shared" si="223"/>
        <v>0</v>
      </c>
      <c r="F1630" s="1451">
        <f t="shared" si="219"/>
        <v>1.99E-3</v>
      </c>
      <c r="G1630" s="1451">
        <f t="shared" si="220"/>
        <v>1.99E-3</v>
      </c>
      <c r="H1630" s="1451">
        <f t="shared" si="225"/>
        <v>0</v>
      </c>
      <c r="I1630" s="1449">
        <v>0</v>
      </c>
      <c r="J1630" s="1449">
        <v>0</v>
      </c>
      <c r="K1630" s="1451"/>
      <c r="L1630" s="1451"/>
      <c r="M1630" s="1451">
        <f t="shared" si="224"/>
        <v>0</v>
      </c>
      <c r="N1630" s="1451">
        <f t="shared" si="226"/>
        <v>0</v>
      </c>
    </row>
    <row r="1631" spans="1:16" ht="15.5" outlineLevel="1" x14ac:dyDescent="0.25">
      <c r="A1631" s="1453">
        <f t="shared" si="223"/>
        <v>8</v>
      </c>
      <c r="B1631" s="1461" t="str">
        <f t="shared" si="223"/>
        <v>3 BURNER GAS STOVE IRON PAN SUPPORT(4370002319)/QTY 1</v>
      </c>
      <c r="C1631" s="1455" t="str">
        <f t="shared" si="223"/>
        <v>N.A.</v>
      </c>
      <c r="D1631" s="1384" t="str">
        <f t="shared" si="223"/>
        <v>-</v>
      </c>
      <c r="E1631" s="1450">
        <f t="shared" si="223"/>
        <v>0</v>
      </c>
      <c r="F1631" s="1451">
        <f t="shared" si="219"/>
        <v>7.7949900000000001E-4</v>
      </c>
      <c r="G1631" s="1451">
        <f t="shared" si="220"/>
        <v>7.7949900000000001E-4</v>
      </c>
      <c r="H1631" s="1451">
        <f t="shared" si="225"/>
        <v>0</v>
      </c>
      <c r="I1631" s="1449">
        <v>0</v>
      </c>
      <c r="J1631" s="1449">
        <v>0</v>
      </c>
      <c r="K1631" s="1451"/>
      <c r="L1631" s="1451"/>
      <c r="M1631" s="1451">
        <f t="shared" si="224"/>
        <v>0</v>
      </c>
      <c r="N1631" s="1451">
        <f t="shared" si="226"/>
        <v>0</v>
      </c>
    </row>
    <row r="1632" spans="1:16" ht="15.5" outlineLevel="1" x14ac:dyDescent="0.25">
      <c r="A1632" s="1453">
        <f t="shared" ref="A1632:E1647" si="227">A1346</f>
        <v>9</v>
      </c>
      <c r="B1632" s="1461" t="str">
        <f t="shared" si="227"/>
        <v>Samsung LCD TV(2 nos, 26" in Rest House)/QTY 2</v>
      </c>
      <c r="C1632" s="1455" t="str">
        <f t="shared" si="227"/>
        <v>N.A.</v>
      </c>
      <c r="D1632" s="1384" t="str">
        <f t="shared" si="227"/>
        <v>-</v>
      </c>
      <c r="E1632" s="1450">
        <f t="shared" si="227"/>
        <v>0</v>
      </c>
      <c r="F1632" s="1451">
        <f t="shared" ref="F1632:F1695" si="228">F1346+I1346</f>
        <v>1.9555198999999999E-2</v>
      </c>
      <c r="G1632" s="1451">
        <f t="shared" ref="G1632:G1695" si="229">G1346+M1346</f>
        <v>1.9555198999999999E-2</v>
      </c>
      <c r="H1632" s="1451">
        <f t="shared" si="225"/>
        <v>0</v>
      </c>
      <c r="I1632" s="1449">
        <v>0</v>
      </c>
      <c r="J1632" s="1449">
        <v>0</v>
      </c>
      <c r="K1632" s="1451"/>
      <c r="L1632" s="1451"/>
      <c r="M1632" s="1451">
        <f t="shared" si="224"/>
        <v>0</v>
      </c>
      <c r="N1632" s="1451">
        <f t="shared" si="226"/>
        <v>0</v>
      </c>
    </row>
    <row r="1633" spans="1:14" ht="15.5" outlineLevel="1" x14ac:dyDescent="0.25">
      <c r="A1633" s="1453">
        <f t="shared" si="227"/>
        <v>10</v>
      </c>
      <c r="B1633" s="1461" t="str">
        <f t="shared" si="227"/>
        <v>Mobile Purchase for CE GTPS/QTY 1</v>
      </c>
      <c r="C1633" s="1455" t="str">
        <f t="shared" si="227"/>
        <v>N.A.</v>
      </c>
      <c r="D1633" s="1384" t="str">
        <f t="shared" si="227"/>
        <v>-</v>
      </c>
      <c r="E1633" s="1450">
        <f t="shared" si="227"/>
        <v>0</v>
      </c>
      <c r="F1633" s="1451">
        <f t="shared" si="228"/>
        <v>1.5989999999999999E-3</v>
      </c>
      <c r="G1633" s="1451">
        <f t="shared" si="229"/>
        <v>1.5989999999999999E-3</v>
      </c>
      <c r="H1633" s="1451">
        <f t="shared" si="225"/>
        <v>0</v>
      </c>
      <c r="I1633" s="1449">
        <v>0</v>
      </c>
      <c r="J1633" s="1449">
        <v>0</v>
      </c>
      <c r="K1633" s="1451"/>
      <c r="L1633" s="1451"/>
      <c r="M1633" s="1451">
        <f t="shared" si="224"/>
        <v>0</v>
      </c>
      <c r="N1633" s="1451">
        <f t="shared" si="226"/>
        <v>0</v>
      </c>
    </row>
    <row r="1634" spans="1:14" ht="15.5" outlineLevel="1" x14ac:dyDescent="0.25">
      <c r="A1634" s="1453">
        <f t="shared" si="227"/>
        <v>11</v>
      </c>
      <c r="B1634" s="1461" t="str">
        <f t="shared" si="227"/>
        <v>Walkie Talkie NO.7/QTY 7</v>
      </c>
      <c r="C1634" s="1455" t="str">
        <f t="shared" si="227"/>
        <v>N.A.</v>
      </c>
      <c r="D1634" s="1384" t="str">
        <f t="shared" si="227"/>
        <v>-</v>
      </c>
      <c r="E1634" s="1450">
        <f t="shared" si="227"/>
        <v>0</v>
      </c>
      <c r="F1634" s="1451">
        <f t="shared" si="228"/>
        <v>1.13575E-2</v>
      </c>
      <c r="G1634" s="1451">
        <f t="shared" si="229"/>
        <v>1.13575E-2</v>
      </c>
      <c r="H1634" s="1451">
        <f t="shared" si="225"/>
        <v>0</v>
      </c>
      <c r="I1634" s="1449">
        <v>0</v>
      </c>
      <c r="J1634" s="1449">
        <v>0</v>
      </c>
      <c r="K1634" s="1451"/>
      <c r="L1634" s="1451"/>
      <c r="M1634" s="1451">
        <f t="shared" si="224"/>
        <v>0</v>
      </c>
      <c r="N1634" s="1451">
        <f t="shared" si="226"/>
        <v>0</v>
      </c>
    </row>
    <row r="1635" spans="1:14" ht="15.5" outlineLevel="1" x14ac:dyDescent="0.25">
      <c r="A1635" s="1453">
        <f t="shared" si="227"/>
        <v>12</v>
      </c>
      <c r="B1635" s="1461" t="str">
        <f t="shared" si="227"/>
        <v>Electronic Appliances to rest houseGTPS 4370002069/QTY 1</v>
      </c>
      <c r="C1635" s="1455" t="str">
        <f t="shared" si="227"/>
        <v>N.A.</v>
      </c>
      <c r="D1635" s="1384" t="str">
        <f t="shared" si="227"/>
        <v>-</v>
      </c>
      <c r="E1635" s="1450">
        <f t="shared" si="227"/>
        <v>0</v>
      </c>
      <c r="F1635" s="1451">
        <f t="shared" si="228"/>
        <v>4.2198000000000001E-3</v>
      </c>
      <c r="G1635" s="1451">
        <f t="shared" si="229"/>
        <v>4.2198000000000001E-3</v>
      </c>
      <c r="H1635" s="1451">
        <f t="shared" si="225"/>
        <v>0</v>
      </c>
      <c r="I1635" s="1449">
        <v>0</v>
      </c>
      <c r="J1635" s="1449">
        <v>0</v>
      </c>
      <c r="K1635" s="1451"/>
      <c r="L1635" s="1451"/>
      <c r="M1635" s="1451">
        <f t="shared" si="224"/>
        <v>0</v>
      </c>
      <c r="N1635" s="1451">
        <f t="shared" si="226"/>
        <v>0</v>
      </c>
    </row>
    <row r="1636" spans="1:14" ht="15.5" outlineLevel="1" x14ac:dyDescent="0.25">
      <c r="A1636" s="1453">
        <f t="shared" si="227"/>
        <v>13</v>
      </c>
      <c r="B1636" s="1461" t="str">
        <f t="shared" si="227"/>
        <v>Electronic Appliances to rest house(4370002070)/QTY 1</v>
      </c>
      <c r="C1636" s="1455" t="str">
        <f t="shared" si="227"/>
        <v>N.A.</v>
      </c>
      <c r="D1636" s="1384" t="str">
        <f t="shared" si="227"/>
        <v>-</v>
      </c>
      <c r="E1636" s="1450">
        <f t="shared" si="227"/>
        <v>0</v>
      </c>
      <c r="F1636" s="1451">
        <f t="shared" si="228"/>
        <v>2.9608920000000001E-3</v>
      </c>
      <c r="G1636" s="1451">
        <f t="shared" si="229"/>
        <v>2.9608920000000001E-3</v>
      </c>
      <c r="H1636" s="1451">
        <f t="shared" si="225"/>
        <v>0</v>
      </c>
      <c r="I1636" s="1449">
        <v>0</v>
      </c>
      <c r="J1636" s="1449">
        <v>0</v>
      </c>
      <c r="K1636" s="1451"/>
      <c r="L1636" s="1451"/>
      <c r="M1636" s="1451">
        <f t="shared" si="224"/>
        <v>0</v>
      </c>
      <c r="N1636" s="1451">
        <f t="shared" si="226"/>
        <v>0</v>
      </c>
    </row>
    <row r="1637" spans="1:14" ht="15.5" outlineLevel="1" x14ac:dyDescent="0.25">
      <c r="A1637" s="1453">
        <f t="shared" si="227"/>
        <v>14</v>
      </c>
      <c r="B1637" s="1461" t="str">
        <f t="shared" si="227"/>
        <v>COLOR LASER JET PRINTER4370002282/QTY 2</v>
      </c>
      <c r="C1637" s="1455" t="str">
        <f t="shared" si="227"/>
        <v>N.A.</v>
      </c>
      <c r="D1637" s="1384" t="str">
        <f t="shared" si="227"/>
        <v>-</v>
      </c>
      <c r="E1637" s="1450">
        <f t="shared" si="227"/>
        <v>0</v>
      </c>
      <c r="F1637" s="1451">
        <f t="shared" si="228"/>
        <v>4.7299600000000001E-3</v>
      </c>
      <c r="G1637" s="1451">
        <f t="shared" si="229"/>
        <v>4.7299600000000001E-3</v>
      </c>
      <c r="H1637" s="1451">
        <f t="shared" si="225"/>
        <v>0</v>
      </c>
      <c r="I1637" s="1449">
        <v>0</v>
      </c>
      <c r="J1637" s="1449">
        <v>0</v>
      </c>
      <c r="K1637" s="1451"/>
      <c r="L1637" s="1451"/>
      <c r="M1637" s="1451">
        <f t="shared" si="224"/>
        <v>0</v>
      </c>
      <c r="N1637" s="1451">
        <f t="shared" si="226"/>
        <v>0</v>
      </c>
    </row>
    <row r="1638" spans="1:14" ht="15.5" outlineLevel="1" x14ac:dyDescent="0.25">
      <c r="A1638" s="1453">
        <f t="shared" si="227"/>
        <v>15</v>
      </c>
      <c r="B1638" s="1461" t="str">
        <f t="shared" si="227"/>
        <v>LASER LASERJET PRINTER FOR A4 PAPER(4370002057)/QTY 5</v>
      </c>
      <c r="C1638" s="1455" t="str">
        <f t="shared" si="227"/>
        <v>N.A.</v>
      </c>
      <c r="D1638" s="1384" t="str">
        <f t="shared" si="227"/>
        <v>-</v>
      </c>
      <c r="E1638" s="1450">
        <f t="shared" si="227"/>
        <v>0</v>
      </c>
      <c r="F1638" s="1451">
        <f t="shared" si="228"/>
        <v>3.5159990000000001E-3</v>
      </c>
      <c r="G1638" s="1451">
        <f t="shared" si="229"/>
        <v>3.5159990000000001E-3</v>
      </c>
      <c r="H1638" s="1451">
        <f t="shared" si="225"/>
        <v>0</v>
      </c>
      <c r="I1638" s="1449">
        <v>0</v>
      </c>
      <c r="J1638" s="1449">
        <v>0</v>
      </c>
      <c r="K1638" s="1451"/>
      <c r="L1638" s="1451"/>
      <c r="M1638" s="1451">
        <f t="shared" si="224"/>
        <v>0</v>
      </c>
      <c r="N1638" s="1451">
        <f t="shared" si="226"/>
        <v>0</v>
      </c>
    </row>
    <row r="1639" spans="1:14" ht="15.5" outlineLevel="1" x14ac:dyDescent="0.25">
      <c r="A1639" s="1453">
        <f t="shared" si="227"/>
        <v>16</v>
      </c>
      <c r="B1639" s="1461" t="str">
        <f t="shared" si="227"/>
        <v>Split Air Conditioner(4370002046)GUEST HOUSE/QTY 11</v>
      </c>
      <c r="C1639" s="1455" t="str">
        <f t="shared" si="227"/>
        <v>N.A.</v>
      </c>
      <c r="D1639" s="1384" t="str">
        <f t="shared" si="227"/>
        <v>-</v>
      </c>
      <c r="E1639" s="1450">
        <f t="shared" si="227"/>
        <v>0</v>
      </c>
      <c r="F1639" s="1451">
        <f t="shared" si="228"/>
        <v>5.7773056000000003E-2</v>
      </c>
      <c r="G1639" s="1451">
        <f t="shared" si="229"/>
        <v>5.7773056000000003E-2</v>
      </c>
      <c r="H1639" s="1451">
        <f t="shared" si="225"/>
        <v>0</v>
      </c>
      <c r="I1639" s="1449">
        <v>0</v>
      </c>
      <c r="J1639" s="1449">
        <v>0</v>
      </c>
      <c r="K1639" s="1451"/>
      <c r="L1639" s="1451"/>
      <c r="M1639" s="1451">
        <f t="shared" si="224"/>
        <v>0</v>
      </c>
      <c r="N1639" s="1451">
        <f t="shared" si="226"/>
        <v>0</v>
      </c>
    </row>
    <row r="1640" spans="1:14" ht="15.5" outlineLevel="1" x14ac:dyDescent="0.25">
      <c r="A1640" s="1453">
        <f t="shared" si="227"/>
        <v>17</v>
      </c>
      <c r="B1640" s="1461" t="str">
        <f t="shared" si="227"/>
        <v>LASER ALL IN ONE A4 LASER PRINTER (4370002321) POG/QTY 12</v>
      </c>
      <c r="C1640" s="1455" t="str">
        <f t="shared" si="227"/>
        <v>N.A.</v>
      </c>
      <c r="D1640" s="1384" t="str">
        <f t="shared" si="227"/>
        <v>-</v>
      </c>
      <c r="E1640" s="1450">
        <f t="shared" si="227"/>
        <v>0</v>
      </c>
      <c r="F1640" s="1451">
        <f t="shared" si="228"/>
        <v>2.2199900000000002E-2</v>
      </c>
      <c r="G1640" s="1451">
        <f t="shared" si="229"/>
        <v>2.2199900000000002E-2</v>
      </c>
      <c r="H1640" s="1451">
        <f t="shared" si="225"/>
        <v>0</v>
      </c>
      <c r="I1640" s="1449">
        <v>0</v>
      </c>
      <c r="J1640" s="1449">
        <v>0</v>
      </c>
      <c r="K1640" s="1451"/>
      <c r="L1640" s="1451"/>
      <c r="M1640" s="1451">
        <f t="shared" si="224"/>
        <v>0</v>
      </c>
      <c r="N1640" s="1451">
        <f t="shared" si="226"/>
        <v>0</v>
      </c>
    </row>
    <row r="1641" spans="1:14" ht="15.5" outlineLevel="1" x14ac:dyDescent="0.25">
      <c r="A1641" s="1453">
        <f t="shared" si="227"/>
        <v>18</v>
      </c>
      <c r="B1641" s="1461" t="str">
        <f t="shared" si="227"/>
        <v>COOLER WATER THERMOSTAT 40 F-45 F TYU-5(4370002318/QTY 4</v>
      </c>
      <c r="C1641" s="1455" t="str">
        <f t="shared" si="227"/>
        <v>N.A.</v>
      </c>
      <c r="D1641" s="1384" t="str">
        <f t="shared" si="227"/>
        <v>-</v>
      </c>
      <c r="E1641" s="1450">
        <f t="shared" si="227"/>
        <v>0</v>
      </c>
      <c r="F1641" s="1451">
        <f t="shared" si="228"/>
        <v>4.7955999999999997E-3</v>
      </c>
      <c r="G1641" s="1451">
        <f t="shared" si="229"/>
        <v>4.7955999999999997E-3</v>
      </c>
      <c r="H1641" s="1451">
        <f t="shared" si="225"/>
        <v>0</v>
      </c>
      <c r="I1641" s="1449">
        <v>0</v>
      </c>
      <c r="J1641" s="1449">
        <v>0</v>
      </c>
      <c r="K1641" s="1451"/>
      <c r="L1641" s="1451"/>
      <c r="M1641" s="1451">
        <f t="shared" si="224"/>
        <v>0</v>
      </c>
      <c r="N1641" s="1451">
        <f t="shared" si="226"/>
        <v>0</v>
      </c>
    </row>
    <row r="1642" spans="1:14" ht="15.5" outlineLevel="1" x14ac:dyDescent="0.25">
      <c r="A1642" s="1453">
        <f t="shared" si="227"/>
        <v>19</v>
      </c>
      <c r="B1642" s="1461" t="str">
        <f t="shared" si="227"/>
        <v>UV WATER PURIFIER FILTER4370002059/QTY 4</v>
      </c>
      <c r="C1642" s="1455" t="str">
        <f t="shared" si="227"/>
        <v>N.A.</v>
      </c>
      <c r="D1642" s="1384" t="str">
        <f t="shared" si="227"/>
        <v>-</v>
      </c>
      <c r="E1642" s="1450">
        <f t="shared" si="227"/>
        <v>0</v>
      </c>
      <c r="F1642" s="1451">
        <f t="shared" si="228"/>
        <v>3.1557920000000003E-2</v>
      </c>
      <c r="G1642" s="1451">
        <f t="shared" si="229"/>
        <v>3.1557920000000003E-2</v>
      </c>
      <c r="H1642" s="1451">
        <f t="shared" si="225"/>
        <v>0</v>
      </c>
      <c r="I1642" s="1449">
        <v>0</v>
      </c>
      <c r="J1642" s="1449">
        <v>0</v>
      </c>
      <c r="K1642" s="1451"/>
      <c r="L1642" s="1451"/>
      <c r="M1642" s="1451">
        <f t="shared" si="224"/>
        <v>0</v>
      </c>
      <c r="N1642" s="1451">
        <f t="shared" si="226"/>
        <v>0</v>
      </c>
    </row>
    <row r="1643" spans="1:14" ht="15.5" outlineLevel="1" x14ac:dyDescent="0.25">
      <c r="A1643" s="1453">
        <f t="shared" si="227"/>
        <v>20</v>
      </c>
      <c r="B1643" s="1461" t="str">
        <f t="shared" si="227"/>
        <v>ext. of compound wall around of GTPS Uran.</v>
      </c>
      <c r="C1643" s="1455" t="str">
        <f t="shared" si="227"/>
        <v>N.A.</v>
      </c>
      <c r="D1643" s="1384" t="str">
        <f t="shared" si="227"/>
        <v>-</v>
      </c>
      <c r="E1643" s="1450">
        <f t="shared" si="227"/>
        <v>0</v>
      </c>
      <c r="F1643" s="1451">
        <f t="shared" si="228"/>
        <v>0.13698647</v>
      </c>
      <c r="G1643" s="1451">
        <f t="shared" si="229"/>
        <v>0.13698647</v>
      </c>
      <c r="H1643" s="1451">
        <f t="shared" si="225"/>
        <v>0</v>
      </c>
      <c r="I1643" s="1449">
        <v>0</v>
      </c>
      <c r="J1643" s="1449">
        <v>0</v>
      </c>
      <c r="K1643" s="1451"/>
      <c r="L1643" s="1451"/>
      <c r="M1643" s="1451">
        <f t="shared" si="224"/>
        <v>0</v>
      </c>
      <c r="N1643" s="1451">
        <f t="shared" si="226"/>
        <v>0</v>
      </c>
    </row>
    <row r="1644" spans="1:14" ht="29" outlineLevel="1" x14ac:dyDescent="0.25">
      <c r="A1644" s="1453">
        <f t="shared" si="227"/>
        <v>21</v>
      </c>
      <c r="B1644" s="1461" t="str">
        <f t="shared" si="227"/>
        <v>Supply Installation &amp; commissioning of 11TR Water cooled air conditioning package at GT Unit # 5 &amp; 6 LCRs /14 QTY</v>
      </c>
      <c r="C1644" s="1455" t="str">
        <f t="shared" si="227"/>
        <v>N.A.</v>
      </c>
      <c r="D1644" s="1384" t="str">
        <f t="shared" si="227"/>
        <v>-</v>
      </c>
      <c r="E1644" s="1450">
        <f t="shared" si="227"/>
        <v>0</v>
      </c>
      <c r="F1644" s="1451">
        <f t="shared" si="228"/>
        <v>0.30988339999999998</v>
      </c>
      <c r="G1644" s="1451">
        <f t="shared" si="229"/>
        <v>0.30988339999999998</v>
      </c>
      <c r="H1644" s="1451">
        <f t="shared" si="225"/>
        <v>0</v>
      </c>
      <c r="I1644" s="1449">
        <v>0</v>
      </c>
      <c r="J1644" s="1449">
        <v>0</v>
      </c>
      <c r="K1644" s="1451"/>
      <c r="L1644" s="1451"/>
      <c r="M1644" s="1451">
        <f t="shared" si="224"/>
        <v>0</v>
      </c>
      <c r="N1644" s="1451">
        <f t="shared" si="226"/>
        <v>0</v>
      </c>
    </row>
    <row r="1645" spans="1:14" ht="15.5" outlineLevel="1" x14ac:dyDescent="0.25">
      <c r="A1645" s="1453">
        <f t="shared" si="227"/>
        <v>22</v>
      </c>
      <c r="B1645" s="1461" t="str">
        <f t="shared" si="227"/>
        <v>Procurment of new Ambulance Van MH-46-BM-2746/QTY 1</v>
      </c>
      <c r="C1645" s="1455" t="str">
        <f t="shared" si="227"/>
        <v>N.A.</v>
      </c>
      <c r="D1645" s="1384" t="str">
        <f t="shared" si="227"/>
        <v>-</v>
      </c>
      <c r="E1645" s="1450">
        <f t="shared" si="227"/>
        <v>0</v>
      </c>
      <c r="F1645" s="1451">
        <f t="shared" si="228"/>
        <v>0.1075448</v>
      </c>
      <c r="G1645" s="1451">
        <f t="shared" si="229"/>
        <v>0.1075448</v>
      </c>
      <c r="H1645" s="1451">
        <f t="shared" si="225"/>
        <v>0</v>
      </c>
      <c r="I1645" s="1449">
        <v>0</v>
      </c>
      <c r="J1645" s="1449">
        <v>0</v>
      </c>
      <c r="K1645" s="1451"/>
      <c r="L1645" s="1451"/>
      <c r="M1645" s="1451">
        <f t="shared" si="224"/>
        <v>0</v>
      </c>
      <c r="N1645" s="1451">
        <f t="shared" si="226"/>
        <v>0</v>
      </c>
    </row>
    <row r="1646" spans="1:14" ht="15.5" outlineLevel="1" x14ac:dyDescent="0.25">
      <c r="A1646" s="1453">
        <f t="shared" si="227"/>
        <v>23</v>
      </c>
      <c r="B1646" s="1461" t="str">
        <f t="shared" si="227"/>
        <v>DG SET ASSY KIRLOSKAR 6SL8800TA-250(4370002473)/QTY 1</v>
      </c>
      <c r="C1646" s="1455" t="str">
        <f t="shared" si="227"/>
        <v>N.A.</v>
      </c>
      <c r="D1646" s="1384" t="str">
        <f t="shared" si="227"/>
        <v>-</v>
      </c>
      <c r="E1646" s="1450">
        <f t="shared" si="227"/>
        <v>0</v>
      </c>
      <c r="F1646" s="1451">
        <f t="shared" si="228"/>
        <v>4.7699999E-2</v>
      </c>
      <c r="G1646" s="1451">
        <f t="shared" si="229"/>
        <v>4.7699999E-2</v>
      </c>
      <c r="H1646" s="1451">
        <f t="shared" si="225"/>
        <v>0</v>
      </c>
      <c r="I1646" s="1449">
        <v>0</v>
      </c>
      <c r="J1646" s="1449">
        <v>0</v>
      </c>
      <c r="K1646" s="1451"/>
      <c r="L1646" s="1451"/>
      <c r="M1646" s="1451">
        <f t="shared" si="224"/>
        <v>0</v>
      </c>
      <c r="N1646" s="1451">
        <f t="shared" si="226"/>
        <v>0</v>
      </c>
    </row>
    <row r="1647" spans="1:14" ht="15.5" outlineLevel="1" x14ac:dyDescent="0.25">
      <c r="A1647" s="1453">
        <f t="shared" si="227"/>
        <v>24</v>
      </c>
      <c r="B1647" s="1461" t="str">
        <f t="shared" si="227"/>
        <v>3 seater sofa set(4370002496)/QTY 2</v>
      </c>
      <c r="C1647" s="1455" t="str">
        <f t="shared" si="227"/>
        <v>N.A.</v>
      </c>
      <c r="D1647" s="1384" t="str">
        <f t="shared" si="227"/>
        <v>-</v>
      </c>
      <c r="E1647" s="1450">
        <f t="shared" si="227"/>
        <v>0</v>
      </c>
      <c r="F1647" s="1451">
        <f t="shared" si="228"/>
        <v>5.2430000000000003E-3</v>
      </c>
      <c r="G1647" s="1451">
        <f t="shared" si="229"/>
        <v>5.2430000000000003E-3</v>
      </c>
      <c r="H1647" s="1451">
        <f t="shared" si="225"/>
        <v>0</v>
      </c>
      <c r="I1647" s="1449">
        <v>0</v>
      </c>
      <c r="J1647" s="1449">
        <v>0</v>
      </c>
      <c r="K1647" s="1451"/>
      <c r="L1647" s="1451"/>
      <c r="M1647" s="1451">
        <f t="shared" si="224"/>
        <v>0</v>
      </c>
      <c r="N1647" s="1451">
        <f t="shared" si="226"/>
        <v>0</v>
      </c>
    </row>
    <row r="1648" spans="1:14" ht="15.5" outlineLevel="1" x14ac:dyDescent="0.25">
      <c r="A1648" s="1453">
        <f t="shared" ref="A1648:E1663" si="230">A1362</f>
        <v>25</v>
      </c>
      <c r="B1648" s="1461" t="str">
        <f t="shared" si="230"/>
        <v>WET AND DRY VACUUM CLEANER(4370002509)/QTY 2</v>
      </c>
      <c r="C1648" s="1455" t="str">
        <f t="shared" si="230"/>
        <v>N.A.</v>
      </c>
      <c r="D1648" s="1384" t="str">
        <f t="shared" si="230"/>
        <v>-</v>
      </c>
      <c r="E1648" s="1450">
        <f t="shared" si="230"/>
        <v>0</v>
      </c>
      <c r="F1648" s="1451">
        <f t="shared" si="228"/>
        <v>4.5999999999999999E-3</v>
      </c>
      <c r="G1648" s="1451">
        <f t="shared" si="229"/>
        <v>4.5999999999999999E-3</v>
      </c>
      <c r="H1648" s="1451">
        <f t="shared" si="225"/>
        <v>0</v>
      </c>
      <c r="I1648" s="1449">
        <v>0</v>
      </c>
      <c r="J1648" s="1449">
        <v>0</v>
      </c>
      <c r="K1648" s="1451"/>
      <c r="L1648" s="1451"/>
      <c r="M1648" s="1451">
        <f t="shared" si="224"/>
        <v>0</v>
      </c>
      <c r="N1648" s="1451">
        <f t="shared" si="226"/>
        <v>0</v>
      </c>
    </row>
    <row r="1649" spans="1:14" ht="15.5" outlineLevel="1" x14ac:dyDescent="0.25">
      <c r="A1649" s="1453">
        <f t="shared" si="230"/>
        <v>26</v>
      </c>
      <c r="B1649" s="1461" t="str">
        <f t="shared" si="230"/>
        <v>Revolving Chair(4370002467)/QTY 24</v>
      </c>
      <c r="C1649" s="1455" t="str">
        <f t="shared" si="230"/>
        <v>N.A.</v>
      </c>
      <c r="D1649" s="1384" t="str">
        <f t="shared" si="230"/>
        <v>-</v>
      </c>
      <c r="E1649" s="1450">
        <f t="shared" si="230"/>
        <v>0</v>
      </c>
      <c r="F1649" s="1451">
        <f t="shared" si="228"/>
        <v>1.8347990000000002E-2</v>
      </c>
      <c r="G1649" s="1451">
        <f t="shared" si="229"/>
        <v>1.8347990000000002E-2</v>
      </c>
      <c r="H1649" s="1451">
        <f t="shared" si="225"/>
        <v>0</v>
      </c>
      <c r="I1649" s="1449">
        <v>0</v>
      </c>
      <c r="J1649" s="1449">
        <v>0</v>
      </c>
      <c r="K1649" s="1451"/>
      <c r="L1649" s="1451"/>
      <c r="M1649" s="1451">
        <f t="shared" si="224"/>
        <v>0</v>
      </c>
      <c r="N1649" s="1451">
        <f t="shared" si="226"/>
        <v>0</v>
      </c>
    </row>
    <row r="1650" spans="1:14" ht="15.5" outlineLevel="1" x14ac:dyDescent="0.25">
      <c r="A1650" s="1453">
        <f t="shared" si="230"/>
        <v>27</v>
      </c>
      <c r="B1650" s="1461" t="str">
        <f t="shared" si="230"/>
        <v>Regular Chair(4370002466)/QTY 10</v>
      </c>
      <c r="C1650" s="1455" t="str">
        <f t="shared" si="230"/>
        <v>N.A.</v>
      </c>
      <c r="D1650" s="1384" t="str">
        <f t="shared" si="230"/>
        <v>-</v>
      </c>
      <c r="E1650" s="1450">
        <f t="shared" si="230"/>
        <v>0</v>
      </c>
      <c r="F1650" s="1451">
        <f t="shared" si="228"/>
        <v>8.0100060000000001E-3</v>
      </c>
      <c r="G1650" s="1451">
        <f t="shared" si="229"/>
        <v>8.0100060000000001E-3</v>
      </c>
      <c r="H1650" s="1451">
        <f t="shared" si="225"/>
        <v>0</v>
      </c>
      <c r="I1650" s="1449">
        <v>0</v>
      </c>
      <c r="J1650" s="1449">
        <v>0</v>
      </c>
      <c r="K1650" s="1451"/>
      <c r="L1650" s="1451"/>
      <c r="M1650" s="1451">
        <f t="shared" si="224"/>
        <v>0</v>
      </c>
      <c r="N1650" s="1451">
        <f t="shared" si="226"/>
        <v>0</v>
      </c>
    </row>
    <row r="1651" spans="1:14" ht="15.5" outlineLevel="1" x14ac:dyDescent="0.25">
      <c r="A1651" s="1453">
        <f t="shared" si="230"/>
        <v>28</v>
      </c>
      <c r="B1651" s="1461" t="str">
        <f t="shared" si="230"/>
        <v>Scrubber Dryers(4370002495)/QTY 2</v>
      </c>
      <c r="C1651" s="1455" t="str">
        <f t="shared" si="230"/>
        <v>N.A.</v>
      </c>
      <c r="D1651" s="1384" t="str">
        <f t="shared" si="230"/>
        <v>-</v>
      </c>
      <c r="E1651" s="1450">
        <f t="shared" si="230"/>
        <v>0</v>
      </c>
      <c r="F1651" s="1451">
        <f t="shared" si="228"/>
        <v>2.5800001999999999E-2</v>
      </c>
      <c r="G1651" s="1451">
        <f t="shared" si="229"/>
        <v>2.5800001999999999E-2</v>
      </c>
      <c r="H1651" s="1451">
        <f t="shared" si="225"/>
        <v>0</v>
      </c>
      <c r="I1651" s="1449">
        <v>0</v>
      </c>
      <c r="J1651" s="1449">
        <v>0</v>
      </c>
      <c r="K1651" s="1451"/>
      <c r="L1651" s="1451"/>
      <c r="M1651" s="1451">
        <f t="shared" si="224"/>
        <v>0</v>
      </c>
      <c r="N1651" s="1451">
        <f t="shared" si="226"/>
        <v>0</v>
      </c>
    </row>
    <row r="1652" spans="1:14" ht="15.5" outlineLevel="1" x14ac:dyDescent="0.25">
      <c r="A1652" s="1453">
        <f t="shared" si="230"/>
        <v>29</v>
      </c>
      <c r="B1652" s="1461" t="str">
        <f t="shared" si="230"/>
        <v>MICROWAVE OVEN CAPACITY 32 LITERS(4370002510)/QTY 1</v>
      </c>
      <c r="C1652" s="1455" t="str">
        <f t="shared" si="230"/>
        <v>N.A.</v>
      </c>
      <c r="D1652" s="1384" t="str">
        <f t="shared" si="230"/>
        <v>-</v>
      </c>
      <c r="E1652" s="1450">
        <f t="shared" si="230"/>
        <v>0</v>
      </c>
      <c r="F1652" s="1451">
        <f t="shared" si="228"/>
        <v>2.4029989999999998E-3</v>
      </c>
      <c r="G1652" s="1451">
        <f t="shared" si="229"/>
        <v>2.4029989999999998E-3</v>
      </c>
      <c r="H1652" s="1451">
        <f t="shared" si="225"/>
        <v>0</v>
      </c>
      <c r="I1652" s="1449">
        <v>0</v>
      </c>
      <c r="J1652" s="1449">
        <v>0</v>
      </c>
      <c r="K1652" s="1451"/>
      <c r="L1652" s="1451"/>
      <c r="M1652" s="1451">
        <f t="shared" si="224"/>
        <v>0</v>
      </c>
      <c r="N1652" s="1451">
        <f t="shared" si="226"/>
        <v>0</v>
      </c>
    </row>
    <row r="1653" spans="1:14" ht="15.5" outlineLevel="1" x14ac:dyDescent="0.25">
      <c r="A1653" s="1453">
        <f t="shared" si="230"/>
        <v>30</v>
      </c>
      <c r="B1653" s="1461" t="str">
        <f t="shared" si="230"/>
        <v>One Seater Sofa(4370002497)/QTY 4</v>
      </c>
      <c r="C1653" s="1455" t="str">
        <f t="shared" si="230"/>
        <v>N.A.</v>
      </c>
      <c r="D1653" s="1384" t="str">
        <f t="shared" si="230"/>
        <v>-</v>
      </c>
      <c r="E1653" s="1450">
        <f t="shared" si="230"/>
        <v>0</v>
      </c>
      <c r="F1653" s="1451">
        <f t="shared" si="228"/>
        <v>6.3019979999999996E-3</v>
      </c>
      <c r="G1653" s="1451">
        <f t="shared" si="229"/>
        <v>6.3019979999999996E-3</v>
      </c>
      <c r="H1653" s="1451">
        <f t="shared" si="225"/>
        <v>0</v>
      </c>
      <c r="I1653" s="1449">
        <v>0</v>
      </c>
      <c r="J1653" s="1449">
        <v>0</v>
      </c>
      <c r="K1653" s="1451"/>
      <c r="L1653" s="1451"/>
      <c r="M1653" s="1451">
        <f t="shared" si="224"/>
        <v>0</v>
      </c>
      <c r="N1653" s="1451">
        <f t="shared" si="226"/>
        <v>0</v>
      </c>
    </row>
    <row r="1654" spans="1:14" ht="15.5" outlineLevel="1" x14ac:dyDescent="0.25">
      <c r="A1654" s="1453">
        <f t="shared" si="230"/>
        <v>31</v>
      </c>
      <c r="B1654" s="1461" t="str">
        <f t="shared" si="230"/>
        <v>S-Type Chairs(4370002460)/QTY 61</v>
      </c>
      <c r="C1654" s="1455" t="str">
        <f t="shared" si="230"/>
        <v>N.A.</v>
      </c>
      <c r="D1654" s="1384" t="str">
        <f t="shared" si="230"/>
        <v>-</v>
      </c>
      <c r="E1654" s="1450">
        <f t="shared" si="230"/>
        <v>0</v>
      </c>
      <c r="F1654" s="1451">
        <f t="shared" si="228"/>
        <v>3.5685020999999997E-2</v>
      </c>
      <c r="G1654" s="1451">
        <f t="shared" si="229"/>
        <v>3.5685020999999997E-2</v>
      </c>
      <c r="H1654" s="1451">
        <f t="shared" si="225"/>
        <v>0</v>
      </c>
      <c r="I1654" s="1449">
        <v>0</v>
      </c>
      <c r="J1654" s="1449">
        <v>0</v>
      </c>
      <c r="K1654" s="1451"/>
      <c r="L1654" s="1451"/>
      <c r="M1654" s="1451">
        <f t="shared" si="224"/>
        <v>0</v>
      </c>
      <c r="N1654" s="1451">
        <f t="shared" si="226"/>
        <v>0</v>
      </c>
    </row>
    <row r="1655" spans="1:14" ht="15.5" outlineLevel="1" x14ac:dyDescent="0.25">
      <c r="A1655" s="1453">
        <f t="shared" si="230"/>
        <v>32</v>
      </c>
      <c r="B1655" s="1461" t="str">
        <f t="shared" si="230"/>
        <v>INDUSTRIAL CABINET WITH 4 LOCKERS(4370002464)/QTY 19</v>
      </c>
      <c r="C1655" s="1455" t="str">
        <f t="shared" si="230"/>
        <v>N.A.</v>
      </c>
      <c r="D1655" s="1384" t="str">
        <f t="shared" si="230"/>
        <v>-</v>
      </c>
      <c r="E1655" s="1450">
        <f t="shared" si="230"/>
        <v>0</v>
      </c>
      <c r="F1655" s="1451">
        <f t="shared" si="228"/>
        <v>3.7030957000000003E-2</v>
      </c>
      <c r="G1655" s="1451">
        <f t="shared" si="229"/>
        <v>3.7030957000000003E-2</v>
      </c>
      <c r="H1655" s="1451">
        <f t="shared" si="225"/>
        <v>0</v>
      </c>
      <c r="I1655" s="1449">
        <v>0</v>
      </c>
      <c r="J1655" s="1449">
        <v>0</v>
      </c>
      <c r="K1655" s="1451"/>
      <c r="L1655" s="1451"/>
      <c r="M1655" s="1451">
        <f t="shared" si="224"/>
        <v>0</v>
      </c>
      <c r="N1655" s="1451">
        <f t="shared" si="226"/>
        <v>0</v>
      </c>
    </row>
    <row r="1656" spans="1:14" ht="15.5" outlineLevel="1" x14ac:dyDescent="0.25">
      <c r="A1656" s="1453">
        <f t="shared" si="230"/>
        <v>33</v>
      </c>
      <c r="B1656" s="1461" t="str">
        <f t="shared" si="230"/>
        <v>STEEL CABINET WITH 18 LOCKER(4370002461)/QTY 14</v>
      </c>
      <c r="C1656" s="1455" t="str">
        <f t="shared" si="230"/>
        <v>N.A.</v>
      </c>
      <c r="D1656" s="1384" t="str">
        <f t="shared" si="230"/>
        <v>-</v>
      </c>
      <c r="E1656" s="1450">
        <f t="shared" si="230"/>
        <v>0</v>
      </c>
      <c r="F1656" s="1451">
        <f t="shared" si="228"/>
        <v>2.0180997999999999E-2</v>
      </c>
      <c r="G1656" s="1451">
        <f t="shared" si="229"/>
        <v>2.0180997999999999E-2</v>
      </c>
      <c r="H1656" s="1451">
        <f t="shared" si="225"/>
        <v>0</v>
      </c>
      <c r="I1656" s="1449">
        <v>0</v>
      </c>
      <c r="J1656" s="1449">
        <v>0</v>
      </c>
      <c r="K1656" s="1451"/>
      <c r="L1656" s="1451"/>
      <c r="M1656" s="1451">
        <f t="shared" si="224"/>
        <v>0</v>
      </c>
      <c r="N1656" s="1451">
        <f t="shared" si="226"/>
        <v>0</v>
      </c>
    </row>
    <row r="1657" spans="1:14" ht="15.5" outlineLevel="1" x14ac:dyDescent="0.25">
      <c r="A1657" s="1453">
        <f t="shared" si="230"/>
        <v>34</v>
      </c>
      <c r="B1657" s="1461" t="str">
        <f t="shared" si="230"/>
        <v>STEEL CABINET WITH 06 LOCKER(4370002462)/QTY 21</v>
      </c>
      <c r="C1657" s="1455" t="str">
        <f t="shared" si="230"/>
        <v>N.A.</v>
      </c>
      <c r="D1657" s="1384" t="str">
        <f t="shared" si="230"/>
        <v>-</v>
      </c>
      <c r="E1657" s="1450">
        <f t="shared" si="230"/>
        <v>0</v>
      </c>
      <c r="F1657" s="1451">
        <f t="shared" si="228"/>
        <v>3.3494953000000001E-2</v>
      </c>
      <c r="G1657" s="1451">
        <f t="shared" si="229"/>
        <v>3.3494953000000001E-2</v>
      </c>
      <c r="H1657" s="1451">
        <f t="shared" si="225"/>
        <v>0</v>
      </c>
      <c r="I1657" s="1449">
        <v>0</v>
      </c>
      <c r="J1657" s="1449">
        <v>0</v>
      </c>
      <c r="K1657" s="1451"/>
      <c r="L1657" s="1451"/>
      <c r="M1657" s="1451">
        <f t="shared" si="224"/>
        <v>0</v>
      </c>
      <c r="N1657" s="1451">
        <f t="shared" si="226"/>
        <v>0</v>
      </c>
    </row>
    <row r="1658" spans="1:14" ht="15.5" outlineLevel="1" x14ac:dyDescent="0.25">
      <c r="A1658" s="1453">
        <f t="shared" si="230"/>
        <v>35</v>
      </c>
      <c r="B1658" s="1461" t="str">
        <f t="shared" si="230"/>
        <v>File Cabinet(4370002463)/QTY 22</v>
      </c>
      <c r="C1658" s="1455" t="str">
        <f t="shared" si="230"/>
        <v>N.A.</v>
      </c>
      <c r="D1658" s="1384" t="str">
        <f t="shared" si="230"/>
        <v>-</v>
      </c>
      <c r="E1658" s="1450">
        <f t="shared" si="230"/>
        <v>0</v>
      </c>
      <c r="F1658" s="1451">
        <f t="shared" si="228"/>
        <v>4.0565839999999999E-2</v>
      </c>
      <c r="G1658" s="1451">
        <f t="shared" si="229"/>
        <v>4.0565839999999999E-2</v>
      </c>
      <c r="H1658" s="1451">
        <f t="shared" si="225"/>
        <v>0</v>
      </c>
      <c r="I1658" s="1449">
        <v>0</v>
      </c>
      <c r="J1658" s="1449">
        <v>0</v>
      </c>
      <c r="K1658" s="1451"/>
      <c r="L1658" s="1451"/>
      <c r="M1658" s="1451">
        <f t="shared" si="224"/>
        <v>0</v>
      </c>
      <c r="N1658" s="1451">
        <f t="shared" si="226"/>
        <v>0</v>
      </c>
    </row>
    <row r="1659" spans="1:14" ht="15.5" outlineLevel="1" x14ac:dyDescent="0.25">
      <c r="A1659" s="1453">
        <f t="shared" si="230"/>
        <v>36</v>
      </c>
      <c r="B1659" s="1461" t="str">
        <f t="shared" si="230"/>
        <v>Midback Chair(4370002456)/QTY 30</v>
      </c>
      <c r="C1659" s="1455" t="str">
        <f t="shared" si="230"/>
        <v>N.A.</v>
      </c>
      <c r="D1659" s="1384" t="str">
        <f t="shared" si="230"/>
        <v>-</v>
      </c>
      <c r="E1659" s="1450">
        <f t="shared" si="230"/>
        <v>0</v>
      </c>
      <c r="F1659" s="1451">
        <f t="shared" si="228"/>
        <v>1.7514008000000001E-2</v>
      </c>
      <c r="G1659" s="1451">
        <f t="shared" si="229"/>
        <v>1.7514008000000001E-2</v>
      </c>
      <c r="H1659" s="1451">
        <f t="shared" si="225"/>
        <v>0</v>
      </c>
      <c r="I1659" s="1449">
        <v>0</v>
      </c>
      <c r="J1659" s="1449">
        <v>0</v>
      </c>
      <c r="K1659" s="1451"/>
      <c r="L1659" s="1451"/>
      <c r="M1659" s="1451">
        <f t="shared" si="224"/>
        <v>0</v>
      </c>
      <c r="N1659" s="1451">
        <f t="shared" si="226"/>
        <v>0</v>
      </c>
    </row>
    <row r="1660" spans="1:14" ht="15.5" outlineLevel="1" x14ac:dyDescent="0.25">
      <c r="A1660" s="1453">
        <f t="shared" si="230"/>
        <v>37</v>
      </c>
      <c r="B1660" s="1461" t="str">
        <f t="shared" si="230"/>
        <v>S-Type(backrest made of mesh)Chair(4370002465)/QTY 20</v>
      </c>
      <c r="C1660" s="1455" t="str">
        <f t="shared" si="230"/>
        <v>N.A.</v>
      </c>
      <c r="D1660" s="1384" t="str">
        <f t="shared" si="230"/>
        <v>-</v>
      </c>
      <c r="E1660" s="1450">
        <f t="shared" si="230"/>
        <v>0</v>
      </c>
      <c r="F1660" s="1451">
        <f t="shared" si="228"/>
        <v>1.1420039999999999E-2</v>
      </c>
      <c r="G1660" s="1451">
        <f t="shared" si="229"/>
        <v>1.1420039999999999E-2</v>
      </c>
      <c r="H1660" s="1451">
        <f t="shared" si="225"/>
        <v>0</v>
      </c>
      <c r="I1660" s="1449">
        <v>0</v>
      </c>
      <c r="J1660" s="1449">
        <v>0</v>
      </c>
      <c r="K1660" s="1451"/>
      <c r="L1660" s="1451"/>
      <c r="M1660" s="1451">
        <f t="shared" si="224"/>
        <v>0</v>
      </c>
      <c r="N1660" s="1451">
        <f t="shared" si="226"/>
        <v>0</v>
      </c>
    </row>
    <row r="1661" spans="1:14" ht="15.5" outlineLevel="1" x14ac:dyDescent="0.25">
      <c r="A1661" s="1453">
        <f t="shared" si="230"/>
        <v>38</v>
      </c>
      <c r="B1661" s="1461" t="str">
        <f t="shared" si="230"/>
        <v>L Type Exe. Table(4370002471)/QTY 4</v>
      </c>
      <c r="C1661" s="1455" t="str">
        <f t="shared" si="230"/>
        <v>N.A.</v>
      </c>
      <c r="D1661" s="1384" t="str">
        <f t="shared" si="230"/>
        <v>-</v>
      </c>
      <c r="E1661" s="1450">
        <f t="shared" si="230"/>
        <v>0</v>
      </c>
      <c r="F1661" s="1451">
        <f t="shared" si="228"/>
        <v>2.4891996E-2</v>
      </c>
      <c r="G1661" s="1451">
        <f t="shared" si="229"/>
        <v>2.4891996E-2</v>
      </c>
      <c r="H1661" s="1451">
        <f t="shared" si="225"/>
        <v>0</v>
      </c>
      <c r="I1661" s="1449">
        <v>0</v>
      </c>
      <c r="J1661" s="1449">
        <v>0</v>
      </c>
      <c r="K1661" s="1451"/>
      <c r="L1661" s="1451"/>
      <c r="M1661" s="1451">
        <f t="shared" si="224"/>
        <v>0</v>
      </c>
      <c r="N1661" s="1451">
        <f t="shared" si="226"/>
        <v>0</v>
      </c>
    </row>
    <row r="1662" spans="1:14" ht="15.5" outlineLevel="1" x14ac:dyDescent="0.25">
      <c r="A1662" s="1453">
        <f t="shared" si="230"/>
        <v>39</v>
      </c>
      <c r="B1662" s="1461" t="str">
        <f t="shared" si="230"/>
        <v>Godrej interio T-104 Table(4370002472)/QTY 18</v>
      </c>
      <c r="C1662" s="1455" t="str">
        <f t="shared" si="230"/>
        <v>N.A.</v>
      </c>
      <c r="D1662" s="1384" t="str">
        <f t="shared" si="230"/>
        <v>-</v>
      </c>
      <c r="E1662" s="1450">
        <f t="shared" si="230"/>
        <v>0</v>
      </c>
      <c r="F1662" s="1451">
        <f t="shared" si="228"/>
        <v>4.2227988000000001E-2</v>
      </c>
      <c r="G1662" s="1451">
        <f t="shared" si="229"/>
        <v>4.2227988000000001E-2</v>
      </c>
      <c r="H1662" s="1451">
        <f t="shared" si="225"/>
        <v>0</v>
      </c>
      <c r="I1662" s="1449">
        <v>0</v>
      </c>
      <c r="J1662" s="1449">
        <v>0</v>
      </c>
      <c r="K1662" s="1451"/>
      <c r="L1662" s="1451"/>
      <c r="M1662" s="1451">
        <f t="shared" si="224"/>
        <v>0</v>
      </c>
      <c r="N1662" s="1451">
        <f t="shared" si="226"/>
        <v>0</v>
      </c>
    </row>
    <row r="1663" spans="1:14" ht="15.5" outlineLevel="1" x14ac:dyDescent="0.25">
      <c r="A1663" s="1453">
        <f t="shared" si="230"/>
        <v>40</v>
      </c>
      <c r="B1663" s="1461" t="str">
        <f t="shared" si="230"/>
        <v>Provi &amp; fix garden benc.@GTPS Colony.(4370002503)./QTY 35</v>
      </c>
      <c r="C1663" s="1455" t="str">
        <f t="shared" si="230"/>
        <v>N.A.</v>
      </c>
      <c r="D1663" s="1384" t="str">
        <f t="shared" si="230"/>
        <v>-</v>
      </c>
      <c r="E1663" s="1450">
        <f t="shared" si="230"/>
        <v>0</v>
      </c>
      <c r="F1663" s="1451">
        <f t="shared" si="228"/>
        <v>3.2214E-2</v>
      </c>
      <c r="G1663" s="1451">
        <f t="shared" si="229"/>
        <v>3.2214E-2</v>
      </c>
      <c r="H1663" s="1451">
        <f t="shared" si="225"/>
        <v>0</v>
      </c>
      <c r="I1663" s="1449">
        <v>0</v>
      </c>
      <c r="J1663" s="1449">
        <v>0</v>
      </c>
      <c r="K1663" s="1451"/>
      <c r="L1663" s="1451"/>
      <c r="M1663" s="1451">
        <f t="shared" si="224"/>
        <v>0</v>
      </c>
      <c r="N1663" s="1451">
        <f t="shared" si="226"/>
        <v>0</v>
      </c>
    </row>
    <row r="1664" spans="1:14" ht="15.5" outlineLevel="1" x14ac:dyDescent="0.25">
      <c r="A1664" s="1453">
        <f t="shared" ref="A1664:E1679" si="231">A1378</f>
        <v>41</v>
      </c>
      <c r="B1664" s="1461" t="str">
        <f t="shared" si="231"/>
        <v>Supply of heavy pedestal type (4370002601)/QTY 20</v>
      </c>
      <c r="C1664" s="1455" t="str">
        <f t="shared" si="231"/>
        <v>N.A.</v>
      </c>
      <c r="D1664" s="1384" t="str">
        <f t="shared" si="231"/>
        <v>-</v>
      </c>
      <c r="E1664" s="1450">
        <f t="shared" si="231"/>
        <v>0</v>
      </c>
      <c r="F1664" s="1451">
        <f t="shared" si="228"/>
        <v>2.6260004E-2</v>
      </c>
      <c r="G1664" s="1451">
        <f t="shared" si="229"/>
        <v>2.6260004E-2</v>
      </c>
      <c r="H1664" s="1451">
        <f t="shared" si="225"/>
        <v>0</v>
      </c>
      <c r="I1664" s="1449">
        <v>0</v>
      </c>
      <c r="J1664" s="1449">
        <v>0</v>
      </c>
      <c r="K1664" s="1451"/>
      <c r="L1664" s="1451"/>
      <c r="M1664" s="1451">
        <f t="shared" si="224"/>
        <v>0</v>
      </c>
      <c r="N1664" s="1451">
        <f t="shared" si="226"/>
        <v>0</v>
      </c>
    </row>
    <row r="1665" spans="1:14" ht="15.5" outlineLevel="1" x14ac:dyDescent="0.25">
      <c r="A1665" s="1453">
        <f t="shared" si="231"/>
        <v>42</v>
      </c>
      <c r="B1665" s="1461" t="str">
        <f t="shared" si="231"/>
        <v>2 TON CAPACITY SPLIT AC(4370002498)/QTY 8</v>
      </c>
      <c r="C1665" s="1455" t="str">
        <f t="shared" si="231"/>
        <v>N.A.</v>
      </c>
      <c r="D1665" s="1384" t="str">
        <f t="shared" si="231"/>
        <v>-</v>
      </c>
      <c r="E1665" s="1450">
        <f t="shared" si="231"/>
        <v>0</v>
      </c>
      <c r="F1665" s="1451">
        <f t="shared" si="228"/>
        <v>3.3589595999999999E-2</v>
      </c>
      <c r="G1665" s="1451">
        <f t="shared" si="229"/>
        <v>3.3589595999999999E-2</v>
      </c>
      <c r="H1665" s="1451">
        <f t="shared" si="225"/>
        <v>0</v>
      </c>
      <c r="I1665" s="1449">
        <v>0</v>
      </c>
      <c r="J1665" s="1449">
        <v>0</v>
      </c>
      <c r="K1665" s="1451"/>
      <c r="L1665" s="1451"/>
      <c r="M1665" s="1451">
        <f t="shared" si="224"/>
        <v>0</v>
      </c>
      <c r="N1665" s="1451">
        <f t="shared" si="226"/>
        <v>0</v>
      </c>
    </row>
    <row r="1666" spans="1:14" ht="15.5" outlineLevel="1" x14ac:dyDescent="0.25">
      <c r="A1666" s="1453">
        <f t="shared" si="231"/>
        <v>43</v>
      </c>
      <c r="B1666" s="1461" t="str">
        <f t="shared" si="231"/>
        <v>Procurement of 16 Channel DVR at GTPS.(4370002575)/QTY 1</v>
      </c>
      <c r="C1666" s="1455" t="str">
        <f t="shared" si="231"/>
        <v>N.A.</v>
      </c>
      <c r="D1666" s="1384" t="str">
        <f t="shared" si="231"/>
        <v>-</v>
      </c>
      <c r="E1666" s="1450">
        <f t="shared" si="231"/>
        <v>0</v>
      </c>
      <c r="F1666" s="1451">
        <f t="shared" si="228"/>
        <v>1.0399999999999999E-3</v>
      </c>
      <c r="G1666" s="1451">
        <f t="shared" si="229"/>
        <v>1.0399999999999999E-3</v>
      </c>
      <c r="H1666" s="1451">
        <f t="shared" si="225"/>
        <v>0</v>
      </c>
      <c r="I1666" s="1449">
        <v>0</v>
      </c>
      <c r="J1666" s="1449">
        <v>0</v>
      </c>
      <c r="K1666" s="1451"/>
      <c r="L1666" s="1451"/>
      <c r="M1666" s="1451">
        <f t="shared" si="224"/>
        <v>0</v>
      </c>
      <c r="N1666" s="1451">
        <f t="shared" si="226"/>
        <v>0</v>
      </c>
    </row>
    <row r="1667" spans="1:14" ht="15.5" outlineLevel="1" x14ac:dyDescent="0.25">
      <c r="A1667" s="1453">
        <f t="shared" si="231"/>
        <v>44</v>
      </c>
      <c r="B1667" s="1461" t="str">
        <f t="shared" si="231"/>
        <v>Procurement of Server at GTPS Uran.(4385000212)/QTY 1</v>
      </c>
      <c r="C1667" s="1455" t="str">
        <f t="shared" si="231"/>
        <v>N.A.</v>
      </c>
      <c r="D1667" s="1384" t="str">
        <f t="shared" si="231"/>
        <v>-</v>
      </c>
      <c r="E1667" s="1450">
        <f t="shared" si="231"/>
        <v>0</v>
      </c>
      <c r="F1667" s="1451">
        <f t="shared" si="228"/>
        <v>5.4766160000000001E-2</v>
      </c>
      <c r="G1667" s="1451">
        <f t="shared" si="229"/>
        <v>5.4766160000000001E-2</v>
      </c>
      <c r="H1667" s="1451">
        <f t="shared" si="225"/>
        <v>0</v>
      </c>
      <c r="I1667" s="1449">
        <v>0</v>
      </c>
      <c r="J1667" s="1449">
        <v>0</v>
      </c>
      <c r="K1667" s="1451"/>
      <c r="L1667" s="1451"/>
      <c r="M1667" s="1451">
        <f t="shared" si="224"/>
        <v>0</v>
      </c>
      <c r="N1667" s="1451">
        <f t="shared" si="226"/>
        <v>0</v>
      </c>
    </row>
    <row r="1668" spans="1:14" ht="15.5" outlineLevel="1" x14ac:dyDescent="0.25">
      <c r="A1668" s="1453">
        <f t="shared" si="231"/>
        <v>45</v>
      </c>
      <c r="B1668" s="1461" t="str">
        <f t="shared" si="231"/>
        <v>CCTV Cameras  and DVR at GTPS URAN (4370002677)/QTY 13</v>
      </c>
      <c r="C1668" s="1455" t="str">
        <f t="shared" si="231"/>
        <v>N.A.</v>
      </c>
      <c r="D1668" s="1384" t="str">
        <f t="shared" si="231"/>
        <v>-</v>
      </c>
      <c r="E1668" s="1450">
        <f t="shared" si="231"/>
        <v>0</v>
      </c>
      <c r="F1668" s="1451">
        <f t="shared" si="228"/>
        <v>3.6888450000000001E-3</v>
      </c>
      <c r="G1668" s="1451">
        <f t="shared" si="229"/>
        <v>3.6888450000000001E-3</v>
      </c>
      <c r="H1668" s="1451">
        <f t="shared" si="225"/>
        <v>0</v>
      </c>
      <c r="I1668" s="1449">
        <v>0</v>
      </c>
      <c r="J1668" s="1449">
        <v>0</v>
      </c>
      <c r="K1668" s="1451"/>
      <c r="L1668" s="1451"/>
      <c r="M1668" s="1451">
        <f t="shared" si="224"/>
        <v>0</v>
      </c>
      <c r="N1668" s="1451">
        <f t="shared" si="226"/>
        <v>0</v>
      </c>
    </row>
    <row r="1669" spans="1:14" ht="15.5" outlineLevel="1" x14ac:dyDescent="0.25">
      <c r="A1669" s="1453">
        <f t="shared" si="231"/>
        <v>46</v>
      </c>
      <c r="B1669" s="1461" t="str">
        <f t="shared" si="231"/>
        <v>3 KW Geysers (Water Heaters) (4370002733)/QTY 18</v>
      </c>
      <c r="C1669" s="1455" t="str">
        <f t="shared" si="231"/>
        <v>N.A.</v>
      </c>
      <c r="D1669" s="1384" t="str">
        <f t="shared" si="231"/>
        <v>-</v>
      </c>
      <c r="E1669" s="1450">
        <f t="shared" si="231"/>
        <v>0</v>
      </c>
      <c r="F1669" s="1451">
        <f t="shared" si="228"/>
        <v>5.7599900000000004E-3</v>
      </c>
      <c r="G1669" s="1451">
        <f t="shared" si="229"/>
        <v>5.7599900000000004E-3</v>
      </c>
      <c r="H1669" s="1451">
        <f t="shared" si="225"/>
        <v>0</v>
      </c>
      <c r="I1669" s="1449">
        <v>0</v>
      </c>
      <c r="J1669" s="1449">
        <v>0</v>
      </c>
      <c r="K1669" s="1451"/>
      <c r="L1669" s="1451"/>
      <c r="M1669" s="1451">
        <f t="shared" si="224"/>
        <v>0</v>
      </c>
      <c r="N1669" s="1451">
        <f t="shared" si="226"/>
        <v>0</v>
      </c>
    </row>
    <row r="1670" spans="1:14" ht="29" outlineLevel="1" x14ac:dyDescent="0.25">
      <c r="A1670" s="1453">
        <f t="shared" si="231"/>
        <v>47</v>
      </c>
      <c r="B1670" s="1461" t="str">
        <f t="shared" si="231"/>
        <v>WALL MOUNTED/Matress etc .Guest house FAN 24" 230V 1440RPM(4370002713)/QTY 39</v>
      </c>
      <c r="C1670" s="1455" t="str">
        <f t="shared" si="231"/>
        <v>N.A.</v>
      </c>
      <c r="D1670" s="1384" t="str">
        <f t="shared" si="231"/>
        <v>-</v>
      </c>
      <c r="E1670" s="1450">
        <f t="shared" si="231"/>
        <v>0</v>
      </c>
      <c r="F1670" s="1451">
        <f t="shared" si="228"/>
        <v>1.1658399999999999E-2</v>
      </c>
      <c r="G1670" s="1451">
        <f t="shared" si="229"/>
        <v>1.1658399999999999E-2</v>
      </c>
      <c r="H1670" s="1451">
        <f t="shared" si="225"/>
        <v>0</v>
      </c>
      <c r="I1670" s="1449">
        <v>0</v>
      </c>
      <c r="J1670" s="1449">
        <v>0</v>
      </c>
      <c r="K1670" s="1451"/>
      <c r="L1670" s="1451"/>
      <c r="M1670" s="1451">
        <f t="shared" si="224"/>
        <v>0</v>
      </c>
      <c r="N1670" s="1451">
        <f t="shared" si="226"/>
        <v>0</v>
      </c>
    </row>
    <row r="1671" spans="1:14" ht="15.5" outlineLevel="1" x14ac:dyDescent="0.25">
      <c r="A1671" s="1453">
        <f t="shared" si="231"/>
        <v>48</v>
      </c>
      <c r="B1671" s="1461" t="str">
        <f t="shared" si="231"/>
        <v>COMPLETE PROJECTOR WITH STD ACCE.(4370002703)/QTY 1</v>
      </c>
      <c r="C1671" s="1455" t="str">
        <f t="shared" si="231"/>
        <v>N.A.</v>
      </c>
      <c r="D1671" s="1384" t="str">
        <f t="shared" si="231"/>
        <v>-</v>
      </c>
      <c r="E1671" s="1450">
        <f t="shared" si="231"/>
        <v>0</v>
      </c>
      <c r="F1671" s="1451">
        <f t="shared" si="228"/>
        <v>6.1642240000000003E-3</v>
      </c>
      <c r="G1671" s="1451">
        <f t="shared" si="229"/>
        <v>6.1642240000000003E-3</v>
      </c>
      <c r="H1671" s="1451">
        <f t="shared" si="225"/>
        <v>0</v>
      </c>
      <c r="I1671" s="1449">
        <v>0</v>
      </c>
      <c r="J1671" s="1449">
        <v>0</v>
      </c>
      <c r="K1671" s="1451"/>
      <c r="L1671" s="1451"/>
      <c r="M1671" s="1451">
        <f t="shared" si="224"/>
        <v>0</v>
      </c>
      <c r="N1671" s="1451">
        <f t="shared" si="226"/>
        <v>0</v>
      </c>
    </row>
    <row r="1672" spans="1:14" ht="15.5" outlineLevel="1" x14ac:dyDescent="0.25">
      <c r="A1672" s="1453">
        <f t="shared" si="231"/>
        <v>49</v>
      </c>
      <c r="B1672" s="1461" t="str">
        <f t="shared" si="231"/>
        <v>NAS Storage device (4370002674)/QTY 1</v>
      </c>
      <c r="C1672" s="1455" t="str">
        <f t="shared" si="231"/>
        <v>N.A.</v>
      </c>
      <c r="D1672" s="1384" t="str">
        <f t="shared" si="231"/>
        <v>-</v>
      </c>
      <c r="E1672" s="1450">
        <f t="shared" si="231"/>
        <v>0</v>
      </c>
      <c r="F1672" s="1451">
        <f t="shared" si="228"/>
        <v>2.2499886E-2</v>
      </c>
      <c r="G1672" s="1451">
        <f t="shared" si="229"/>
        <v>2.2499886E-2</v>
      </c>
      <c r="H1672" s="1451">
        <f t="shared" si="225"/>
        <v>0</v>
      </c>
      <c r="I1672" s="1449">
        <v>0</v>
      </c>
      <c r="J1672" s="1449">
        <v>0</v>
      </c>
      <c r="K1672" s="1451"/>
      <c r="L1672" s="1451"/>
      <c r="M1672" s="1451">
        <f t="shared" si="224"/>
        <v>0</v>
      </c>
      <c r="N1672" s="1451">
        <f t="shared" si="226"/>
        <v>0</v>
      </c>
    </row>
    <row r="1673" spans="1:14" ht="15.5" outlineLevel="1" x14ac:dyDescent="0.25">
      <c r="A1673" s="1453">
        <f t="shared" si="231"/>
        <v>50</v>
      </c>
      <c r="B1673" s="1461" t="str">
        <f t="shared" si="231"/>
        <v>DYNAMIC MIC,ACCESSORIES (4370002728)/QTY 5</v>
      </c>
      <c r="C1673" s="1455" t="str">
        <f t="shared" si="231"/>
        <v>N.A.</v>
      </c>
      <c r="D1673" s="1384" t="str">
        <f t="shared" si="231"/>
        <v>-</v>
      </c>
      <c r="E1673" s="1450">
        <f t="shared" si="231"/>
        <v>0</v>
      </c>
      <c r="F1673" s="1451">
        <f t="shared" si="228"/>
        <v>2.47E-3</v>
      </c>
      <c r="G1673" s="1451">
        <f t="shared" si="229"/>
        <v>2.47E-3</v>
      </c>
      <c r="H1673" s="1451">
        <f t="shared" si="225"/>
        <v>0</v>
      </c>
      <c r="I1673" s="1449">
        <v>0</v>
      </c>
      <c r="J1673" s="1449">
        <v>0</v>
      </c>
      <c r="K1673" s="1451"/>
      <c r="L1673" s="1451"/>
      <c r="M1673" s="1451">
        <f t="shared" si="224"/>
        <v>0</v>
      </c>
      <c r="N1673" s="1451">
        <f t="shared" si="226"/>
        <v>0</v>
      </c>
    </row>
    <row r="1674" spans="1:14" ht="15.5" outlineLevel="1" x14ac:dyDescent="0.25">
      <c r="A1674" s="1453">
        <f t="shared" si="231"/>
        <v>51</v>
      </c>
      <c r="B1674" s="1461" t="str">
        <f t="shared" si="231"/>
        <v>DESKTOP (4370002709)/QTY 10</v>
      </c>
      <c r="C1674" s="1455" t="str">
        <f t="shared" si="231"/>
        <v>N.A.</v>
      </c>
      <c r="D1674" s="1384" t="str">
        <f t="shared" si="231"/>
        <v>-</v>
      </c>
      <c r="E1674" s="1450">
        <f t="shared" si="231"/>
        <v>0</v>
      </c>
      <c r="F1674" s="1451">
        <f t="shared" si="228"/>
        <v>5.6866996000000003E-2</v>
      </c>
      <c r="G1674" s="1451">
        <f t="shared" si="229"/>
        <v>5.6866996000000003E-2</v>
      </c>
      <c r="H1674" s="1451">
        <f t="shared" si="225"/>
        <v>0</v>
      </c>
      <c r="I1674" s="1449">
        <v>0</v>
      </c>
      <c r="J1674" s="1449">
        <v>0</v>
      </c>
      <c r="K1674" s="1451"/>
      <c r="L1674" s="1451"/>
      <c r="M1674" s="1451">
        <f t="shared" si="224"/>
        <v>0</v>
      </c>
      <c r="N1674" s="1451">
        <f t="shared" si="226"/>
        <v>0</v>
      </c>
    </row>
    <row r="1675" spans="1:14" ht="15.5" outlineLevel="1" x14ac:dyDescent="0.25">
      <c r="A1675" s="1453">
        <f t="shared" si="231"/>
        <v>52</v>
      </c>
      <c r="B1675" s="1461" t="str">
        <f t="shared" si="231"/>
        <v>Procurement of Computer Monitor at GTPS.4370002812/QTY 15</v>
      </c>
      <c r="C1675" s="1455" t="str">
        <f t="shared" si="231"/>
        <v>N.A.</v>
      </c>
      <c r="D1675" s="1384" t="str">
        <f t="shared" si="231"/>
        <v>-</v>
      </c>
      <c r="E1675" s="1450">
        <f t="shared" si="231"/>
        <v>0</v>
      </c>
      <c r="F1675" s="1451">
        <f t="shared" si="228"/>
        <v>2.1300003000000001E-2</v>
      </c>
      <c r="G1675" s="1451">
        <f t="shared" si="229"/>
        <v>2.1300003000000001E-2</v>
      </c>
      <c r="H1675" s="1451">
        <f t="shared" si="225"/>
        <v>0</v>
      </c>
      <c r="I1675" s="1449">
        <v>0</v>
      </c>
      <c r="J1675" s="1449">
        <v>0</v>
      </c>
      <c r="K1675" s="1451"/>
      <c r="L1675" s="1451"/>
      <c r="M1675" s="1451">
        <f t="shared" si="224"/>
        <v>0</v>
      </c>
      <c r="N1675" s="1451">
        <f t="shared" si="226"/>
        <v>0</v>
      </c>
    </row>
    <row r="1676" spans="1:14" ht="15.5" outlineLevel="1" x14ac:dyDescent="0.25">
      <c r="A1676" s="1453">
        <f t="shared" si="231"/>
        <v>53</v>
      </c>
      <c r="B1676" s="1461" t="str">
        <f t="shared" si="231"/>
        <v>Procurement of Air Purifiers in PCR’s4370002804/Qty 40</v>
      </c>
      <c r="C1676" s="1455" t="str">
        <f t="shared" si="231"/>
        <v>N.A.</v>
      </c>
      <c r="D1676" s="1384" t="str">
        <f t="shared" si="231"/>
        <v>-</v>
      </c>
      <c r="E1676" s="1450">
        <f t="shared" si="231"/>
        <v>0</v>
      </c>
      <c r="F1676" s="1451">
        <f t="shared" si="228"/>
        <v>6.9999959999999996E-3</v>
      </c>
      <c r="G1676" s="1451">
        <f t="shared" si="229"/>
        <v>6.9999959999999996E-3</v>
      </c>
      <c r="H1676" s="1451">
        <f t="shared" si="225"/>
        <v>0</v>
      </c>
      <c r="I1676" s="1449">
        <v>0</v>
      </c>
      <c r="J1676" s="1449">
        <v>0</v>
      </c>
      <c r="K1676" s="1451"/>
      <c r="L1676" s="1451"/>
      <c r="M1676" s="1451">
        <f t="shared" si="224"/>
        <v>0</v>
      </c>
      <c r="N1676" s="1451">
        <f t="shared" si="226"/>
        <v>0</v>
      </c>
    </row>
    <row r="1677" spans="1:14" ht="15.5" outlineLevel="1" x14ac:dyDescent="0.25">
      <c r="A1677" s="1453">
        <f t="shared" si="231"/>
        <v>54</v>
      </c>
      <c r="B1677" s="1461" t="str">
        <f t="shared" si="231"/>
        <v>iPad &amp; Laptop As Per Specification 4385000561/QTY 2</v>
      </c>
      <c r="C1677" s="1455" t="str">
        <f t="shared" si="231"/>
        <v>N.A.</v>
      </c>
      <c r="D1677" s="1384" t="str">
        <f t="shared" si="231"/>
        <v>-</v>
      </c>
      <c r="E1677" s="1450">
        <f t="shared" si="231"/>
        <v>0</v>
      </c>
      <c r="F1677" s="1451">
        <f t="shared" si="228"/>
        <v>1.9458199999999998E-2</v>
      </c>
      <c r="G1677" s="1451">
        <f t="shared" si="229"/>
        <v>1.9458199999999998E-2</v>
      </c>
      <c r="H1677" s="1451">
        <f t="shared" si="225"/>
        <v>0</v>
      </c>
      <c r="I1677" s="1449">
        <v>0</v>
      </c>
      <c r="J1677" s="1449">
        <v>0</v>
      </c>
      <c r="K1677" s="1451"/>
      <c r="L1677" s="1451"/>
      <c r="M1677" s="1451">
        <f t="shared" si="224"/>
        <v>0</v>
      </c>
      <c r="N1677" s="1451">
        <f t="shared" si="226"/>
        <v>0</v>
      </c>
    </row>
    <row r="1678" spans="1:14" ht="15.5" outlineLevel="1" x14ac:dyDescent="0.25">
      <c r="A1678" s="1453">
        <f t="shared" si="231"/>
        <v>55</v>
      </c>
      <c r="B1678" s="1461" t="str">
        <f t="shared" si="231"/>
        <v>Projector Screen SZIE 8 X 10 FEET(4370002710)/QTY 1</v>
      </c>
      <c r="C1678" s="1455" t="str">
        <f t="shared" si="231"/>
        <v>N.A.</v>
      </c>
      <c r="D1678" s="1384" t="str">
        <f t="shared" si="231"/>
        <v>-</v>
      </c>
      <c r="E1678" s="1450">
        <f t="shared" si="231"/>
        <v>0</v>
      </c>
      <c r="F1678" s="1451">
        <f t="shared" si="228"/>
        <v>1.0397990000000001E-3</v>
      </c>
      <c r="G1678" s="1451">
        <f t="shared" si="229"/>
        <v>1.0397990000000001E-3</v>
      </c>
      <c r="H1678" s="1451">
        <f t="shared" si="225"/>
        <v>0</v>
      </c>
      <c r="I1678" s="1449">
        <v>0</v>
      </c>
      <c r="J1678" s="1449">
        <v>0</v>
      </c>
      <c r="K1678" s="1451"/>
      <c r="L1678" s="1451"/>
      <c r="M1678" s="1451">
        <f t="shared" si="224"/>
        <v>0</v>
      </c>
      <c r="N1678" s="1451">
        <f t="shared" si="226"/>
        <v>0</v>
      </c>
    </row>
    <row r="1679" spans="1:14" ht="29" outlineLevel="1" x14ac:dyDescent="0.25">
      <c r="A1679" s="1453">
        <f t="shared" si="231"/>
        <v>56</v>
      </c>
      <c r="B1679" s="1462" t="str">
        <f t="shared" si="231"/>
        <v>Supply, Installation and commissioning of SCADA System for Raw and DM water plant at Water Treatment Plant, GTPS, Uran.</v>
      </c>
      <c r="C1679" s="1455">
        <f t="shared" si="231"/>
        <v>0</v>
      </c>
      <c r="D1679" s="1384" t="str">
        <f t="shared" si="231"/>
        <v>-</v>
      </c>
      <c r="E1679" s="1450">
        <f t="shared" si="231"/>
        <v>0</v>
      </c>
      <c r="F1679" s="1451">
        <f t="shared" si="228"/>
        <v>0.92630000000000001</v>
      </c>
      <c r="G1679" s="1451">
        <f t="shared" si="229"/>
        <v>0.92630000000000001</v>
      </c>
      <c r="H1679" s="1451">
        <f t="shared" si="225"/>
        <v>0</v>
      </c>
      <c r="I1679" s="1449">
        <v>0</v>
      </c>
      <c r="J1679" s="1449">
        <v>0</v>
      </c>
      <c r="K1679" s="1451"/>
      <c r="L1679" s="1451"/>
      <c r="M1679" s="1451">
        <f t="shared" si="224"/>
        <v>0</v>
      </c>
      <c r="N1679" s="1451">
        <f t="shared" si="226"/>
        <v>0</v>
      </c>
    </row>
    <row r="1680" spans="1:14" ht="29" outlineLevel="1" x14ac:dyDescent="0.25">
      <c r="A1680" s="1453">
        <f t="shared" ref="A1680:E1695" si="232">A1394</f>
        <v>57</v>
      </c>
      <c r="B1680" s="1462" t="str">
        <f t="shared" si="232"/>
        <v>Supply, Installation and commissioning of Battery chargers at stage II at GTPS Uran</v>
      </c>
      <c r="C1680" s="1455">
        <f t="shared" si="232"/>
        <v>0</v>
      </c>
      <c r="D1680" s="1384" t="str">
        <f t="shared" si="232"/>
        <v>-</v>
      </c>
      <c r="E1680" s="1450">
        <f t="shared" si="232"/>
        <v>0</v>
      </c>
      <c r="F1680" s="1451">
        <f t="shared" si="228"/>
        <v>0.69004335000000006</v>
      </c>
      <c r="G1680" s="1451">
        <f t="shared" si="229"/>
        <v>0.69004335000000006</v>
      </c>
      <c r="H1680" s="1451">
        <f t="shared" si="225"/>
        <v>0</v>
      </c>
      <c r="I1680" s="1449">
        <v>0</v>
      </c>
      <c r="J1680" s="1449">
        <v>0</v>
      </c>
      <c r="K1680" s="1451"/>
      <c r="L1680" s="1451"/>
      <c r="M1680" s="1451">
        <f t="shared" si="224"/>
        <v>0</v>
      </c>
      <c r="N1680" s="1451">
        <f t="shared" si="226"/>
        <v>0</v>
      </c>
    </row>
    <row r="1681" spans="1:14" ht="29" outlineLevel="1" x14ac:dyDescent="0.25">
      <c r="A1681" s="1453">
        <f t="shared" si="232"/>
        <v>58</v>
      </c>
      <c r="B1681" s="1462" t="str">
        <f t="shared" si="232"/>
        <v>Up gradation of old Generator Protection System with Advance Series Microprocessor based system, GTPS Uarn</v>
      </c>
      <c r="C1681" s="1455">
        <f t="shared" si="232"/>
        <v>0</v>
      </c>
      <c r="D1681" s="1384" t="str">
        <f t="shared" si="232"/>
        <v>-</v>
      </c>
      <c r="E1681" s="1450">
        <f t="shared" si="232"/>
        <v>0</v>
      </c>
      <c r="F1681" s="1451">
        <f t="shared" si="228"/>
        <v>1.0930340000000001</v>
      </c>
      <c r="G1681" s="1451">
        <f t="shared" si="229"/>
        <v>1.0930340000000001</v>
      </c>
      <c r="H1681" s="1451">
        <f t="shared" si="225"/>
        <v>0</v>
      </c>
      <c r="I1681" s="1449">
        <v>0</v>
      </c>
      <c r="J1681" s="1449">
        <v>0</v>
      </c>
      <c r="K1681" s="1451"/>
      <c r="L1681" s="1451"/>
      <c r="M1681" s="1451">
        <f t="shared" si="224"/>
        <v>0</v>
      </c>
      <c r="N1681" s="1451">
        <f t="shared" si="226"/>
        <v>0</v>
      </c>
    </row>
    <row r="1682" spans="1:14" ht="29" outlineLevel="1" x14ac:dyDescent="0.25">
      <c r="A1682" s="1453">
        <f t="shared" si="232"/>
        <v>59</v>
      </c>
      <c r="B1682" s="1462" t="str">
        <f t="shared" si="232"/>
        <v>NABL laboratory set up including required instruments along with furniture and other accessories at WT Plant, GTPS, Uran.</v>
      </c>
      <c r="C1682" s="1455">
        <f t="shared" si="232"/>
        <v>0</v>
      </c>
      <c r="D1682" s="1384" t="str">
        <f t="shared" si="232"/>
        <v>-</v>
      </c>
      <c r="E1682" s="1450">
        <f t="shared" si="232"/>
        <v>0</v>
      </c>
      <c r="F1682" s="1451">
        <f t="shared" si="228"/>
        <v>0.64239199999999996</v>
      </c>
      <c r="G1682" s="1451">
        <f t="shared" si="229"/>
        <v>0.64239199999999996</v>
      </c>
      <c r="H1682" s="1451">
        <f t="shared" si="225"/>
        <v>0</v>
      </c>
      <c r="I1682" s="1449">
        <v>0</v>
      </c>
      <c r="J1682" s="1449">
        <v>0</v>
      </c>
      <c r="K1682" s="1451"/>
      <c r="L1682" s="1451"/>
      <c r="M1682" s="1451">
        <f t="shared" ref="M1682:M1720" si="233">SUM(J1682:L1682)</f>
        <v>0</v>
      </c>
      <c r="N1682" s="1451">
        <f t="shared" si="226"/>
        <v>0</v>
      </c>
    </row>
    <row r="1683" spans="1:14" ht="43.5" outlineLevel="1" x14ac:dyDescent="0.25">
      <c r="A1683" s="1457">
        <f t="shared" si="232"/>
        <v>60</v>
      </c>
      <c r="B1683" s="1463" t="str">
        <f t="shared" si="232"/>
        <v>Providing and applying of chemical resistance coating to the internal surface of soft water storage tank at Water Treatment Plant, GTPS Uran</v>
      </c>
      <c r="C1683" s="1455">
        <f t="shared" si="232"/>
        <v>0</v>
      </c>
      <c r="D1683" s="1384" t="str">
        <f t="shared" si="232"/>
        <v>-</v>
      </c>
      <c r="E1683" s="1450">
        <f t="shared" si="232"/>
        <v>0</v>
      </c>
      <c r="F1683" s="1451">
        <f t="shared" si="228"/>
        <v>1.4407729199999999</v>
      </c>
      <c r="G1683" s="1451">
        <f t="shared" si="229"/>
        <v>1.4407729199999999</v>
      </c>
      <c r="H1683" s="1451">
        <f t="shared" si="225"/>
        <v>0</v>
      </c>
      <c r="I1683" s="1449">
        <v>0</v>
      </c>
      <c r="J1683" s="1449">
        <v>0</v>
      </c>
      <c r="K1683" s="1451"/>
      <c r="L1683" s="1451"/>
      <c r="M1683" s="1451">
        <f t="shared" si="233"/>
        <v>0</v>
      </c>
      <c r="N1683" s="1451">
        <f t="shared" si="226"/>
        <v>0</v>
      </c>
    </row>
    <row r="1684" spans="1:14" ht="29" outlineLevel="1" x14ac:dyDescent="0.25">
      <c r="A1684" s="1457">
        <f t="shared" si="232"/>
        <v>61</v>
      </c>
      <c r="B1684" s="1463" t="str">
        <f t="shared" si="232"/>
        <v xml:space="preserve">CCPP Process improvement through application of Thermal insulation for WHRP Boiler/GT exhaust area at GTPS, Uran </v>
      </c>
      <c r="C1684" s="1455">
        <f t="shared" si="232"/>
        <v>0</v>
      </c>
      <c r="D1684" s="1384" t="str">
        <f t="shared" si="232"/>
        <v>-</v>
      </c>
      <c r="E1684" s="1450">
        <f t="shared" si="232"/>
        <v>0</v>
      </c>
      <c r="F1684" s="1451">
        <f t="shared" si="228"/>
        <v>0.85669474999999995</v>
      </c>
      <c r="G1684" s="1451">
        <f t="shared" si="229"/>
        <v>0.85669474999999995</v>
      </c>
      <c r="H1684" s="1451">
        <f t="shared" si="225"/>
        <v>0</v>
      </c>
      <c r="I1684" s="1449">
        <v>0</v>
      </c>
      <c r="J1684" s="1449">
        <v>0</v>
      </c>
      <c r="K1684" s="1451"/>
      <c r="L1684" s="1451"/>
      <c r="M1684" s="1451">
        <f t="shared" si="233"/>
        <v>0</v>
      </c>
      <c r="N1684" s="1451">
        <f t="shared" si="226"/>
        <v>0</v>
      </c>
    </row>
    <row r="1685" spans="1:14" ht="15.5" outlineLevel="1" x14ac:dyDescent="0.25">
      <c r="A1685" s="1457">
        <f t="shared" si="232"/>
        <v>62</v>
      </c>
      <c r="B1685" s="1463" t="str">
        <f t="shared" si="232"/>
        <v xml:space="preserve"> Procurement of grass cutting machine (Petrol engine) at GTPS, Uran.</v>
      </c>
      <c r="C1685" s="1455">
        <f t="shared" si="232"/>
        <v>0</v>
      </c>
      <c r="D1685" s="1384" t="str">
        <f t="shared" si="232"/>
        <v>-</v>
      </c>
      <c r="E1685" s="1450">
        <f t="shared" si="232"/>
        <v>0</v>
      </c>
      <c r="F1685" s="1451">
        <f t="shared" si="228"/>
        <v>1.1328E-2</v>
      </c>
      <c r="G1685" s="1451">
        <f t="shared" si="229"/>
        <v>1.1328E-2</v>
      </c>
      <c r="H1685" s="1451">
        <f t="shared" si="225"/>
        <v>0</v>
      </c>
      <c r="I1685" s="1449">
        <v>0</v>
      </c>
      <c r="J1685" s="1449">
        <v>0</v>
      </c>
      <c r="K1685" s="1451"/>
      <c r="L1685" s="1451"/>
      <c r="M1685" s="1451">
        <f t="shared" si="233"/>
        <v>0</v>
      </c>
      <c r="N1685" s="1451">
        <f t="shared" si="226"/>
        <v>0</v>
      </c>
    </row>
    <row r="1686" spans="1:14" ht="15.5" outlineLevel="1" x14ac:dyDescent="0.25">
      <c r="A1686" s="1457">
        <f t="shared" si="232"/>
        <v>63</v>
      </c>
      <c r="B1686" s="1463" t="str">
        <f t="shared" si="232"/>
        <v>Procurement of dedicated server for DSM System at GTPS Uran.</v>
      </c>
      <c r="C1686" s="1455">
        <f t="shared" si="232"/>
        <v>0</v>
      </c>
      <c r="D1686" s="1384" t="str">
        <f t="shared" si="232"/>
        <v>-</v>
      </c>
      <c r="E1686" s="1450">
        <f t="shared" si="232"/>
        <v>0</v>
      </c>
      <c r="F1686" s="1451">
        <f t="shared" si="228"/>
        <v>9.3399999999999997E-2</v>
      </c>
      <c r="G1686" s="1451">
        <f t="shared" si="229"/>
        <v>9.3399999999999997E-2</v>
      </c>
      <c r="H1686" s="1451">
        <f t="shared" si="225"/>
        <v>0</v>
      </c>
      <c r="I1686" s="1449">
        <v>0</v>
      </c>
      <c r="J1686" s="1449">
        <v>0</v>
      </c>
      <c r="K1686" s="1451"/>
      <c r="L1686" s="1451"/>
      <c r="M1686" s="1451">
        <f t="shared" si="233"/>
        <v>0</v>
      </c>
      <c r="N1686" s="1451">
        <f t="shared" si="226"/>
        <v>0</v>
      </c>
    </row>
    <row r="1687" spans="1:14" ht="15.5" outlineLevel="1" x14ac:dyDescent="0.25">
      <c r="A1687" s="1457">
        <f t="shared" si="232"/>
        <v>64</v>
      </c>
      <c r="B1687" s="1463" t="str">
        <f t="shared" si="232"/>
        <v>Procurement of Water Purifier</v>
      </c>
      <c r="C1687" s="1455">
        <f t="shared" si="232"/>
        <v>0</v>
      </c>
      <c r="D1687" s="1384" t="str">
        <f t="shared" si="232"/>
        <v>-</v>
      </c>
      <c r="E1687" s="1450">
        <f t="shared" si="232"/>
        <v>0</v>
      </c>
      <c r="F1687" s="1451">
        <f t="shared" si="228"/>
        <v>8.03E-4</v>
      </c>
      <c r="G1687" s="1451">
        <f t="shared" si="229"/>
        <v>8.03E-4</v>
      </c>
      <c r="H1687" s="1451">
        <f t="shared" si="225"/>
        <v>0</v>
      </c>
      <c r="I1687" s="1449">
        <v>0</v>
      </c>
      <c r="J1687" s="1449">
        <v>0</v>
      </c>
      <c r="K1687" s="1451"/>
      <c r="L1687" s="1451"/>
      <c r="M1687" s="1451">
        <f t="shared" si="233"/>
        <v>0</v>
      </c>
      <c r="N1687" s="1451">
        <f t="shared" si="226"/>
        <v>0</v>
      </c>
    </row>
    <row r="1688" spans="1:14" ht="15.5" outlineLevel="1" x14ac:dyDescent="0.25">
      <c r="A1688" s="1457">
        <f t="shared" si="232"/>
        <v>65</v>
      </c>
      <c r="B1688" s="1463" t="str">
        <f t="shared" si="232"/>
        <v>Procurement of 1.5T SPLIT AC</v>
      </c>
      <c r="C1688" s="1455">
        <f t="shared" si="232"/>
        <v>0</v>
      </c>
      <c r="D1688" s="1384" t="str">
        <f t="shared" si="232"/>
        <v>-</v>
      </c>
      <c r="E1688" s="1450">
        <f t="shared" si="232"/>
        <v>0</v>
      </c>
      <c r="F1688" s="1451">
        <f t="shared" si="228"/>
        <v>2.8199999999999999E-2</v>
      </c>
      <c r="G1688" s="1451">
        <f t="shared" si="229"/>
        <v>2.8199999999999999E-2</v>
      </c>
      <c r="H1688" s="1451">
        <f t="shared" si="225"/>
        <v>0</v>
      </c>
      <c r="I1688" s="1449">
        <v>0</v>
      </c>
      <c r="J1688" s="1449">
        <v>0</v>
      </c>
      <c r="K1688" s="1451"/>
      <c r="L1688" s="1451"/>
      <c r="M1688" s="1451">
        <f t="shared" si="233"/>
        <v>0</v>
      </c>
      <c r="N1688" s="1451">
        <f t="shared" si="226"/>
        <v>0</v>
      </c>
    </row>
    <row r="1689" spans="1:14" ht="15.5" outlineLevel="1" x14ac:dyDescent="0.25">
      <c r="A1689" s="1457">
        <f t="shared" si="232"/>
        <v>66</v>
      </c>
      <c r="B1689" s="1463" t="str">
        <f t="shared" si="232"/>
        <v>MOBILE PHONE FOR SHIFT I/C</v>
      </c>
      <c r="C1689" s="1455">
        <f t="shared" si="232"/>
        <v>0</v>
      </c>
      <c r="D1689" s="1384" t="str">
        <f t="shared" si="232"/>
        <v>-</v>
      </c>
      <c r="E1689" s="1450">
        <f t="shared" si="232"/>
        <v>0</v>
      </c>
      <c r="F1689" s="1451">
        <f t="shared" si="228"/>
        <v>1.3998999999999999E-3</v>
      </c>
      <c r="G1689" s="1451">
        <f t="shared" si="229"/>
        <v>1.3998999999999999E-3</v>
      </c>
      <c r="H1689" s="1451">
        <f t="shared" ref="H1689:H1720" si="234">F1689-G1689</f>
        <v>0</v>
      </c>
      <c r="I1689" s="1449">
        <v>0</v>
      </c>
      <c r="J1689" s="1449">
        <v>0</v>
      </c>
      <c r="K1689" s="1451"/>
      <c r="L1689" s="1451"/>
      <c r="M1689" s="1451">
        <f t="shared" si="233"/>
        <v>0</v>
      </c>
      <c r="N1689" s="1451">
        <f t="shared" ref="N1689:N1720" si="235">H1689+I1689-M1689</f>
        <v>0</v>
      </c>
    </row>
    <row r="1690" spans="1:14" ht="15.5" outlineLevel="1" x14ac:dyDescent="0.25">
      <c r="A1690" s="1457">
        <f t="shared" si="232"/>
        <v>67</v>
      </c>
      <c r="B1690" s="1463" t="str">
        <f t="shared" si="232"/>
        <v>MOBILE PHONE FOR SHIFT I/C</v>
      </c>
      <c r="C1690" s="1455">
        <f t="shared" si="232"/>
        <v>0</v>
      </c>
      <c r="D1690" s="1384" t="str">
        <f t="shared" si="232"/>
        <v>-</v>
      </c>
      <c r="E1690" s="1450">
        <f t="shared" si="232"/>
        <v>0</v>
      </c>
      <c r="F1690" s="1451">
        <f t="shared" si="228"/>
        <v>1.3499E-3</v>
      </c>
      <c r="G1690" s="1451">
        <f t="shared" si="229"/>
        <v>1.3499E-3</v>
      </c>
      <c r="H1690" s="1451">
        <f t="shared" si="234"/>
        <v>0</v>
      </c>
      <c r="I1690" s="1449">
        <v>0</v>
      </c>
      <c r="J1690" s="1449">
        <v>0</v>
      </c>
      <c r="K1690" s="1451"/>
      <c r="L1690" s="1451"/>
      <c r="M1690" s="1451">
        <f t="shared" si="233"/>
        <v>0</v>
      </c>
      <c r="N1690" s="1451">
        <f t="shared" si="235"/>
        <v>0</v>
      </c>
    </row>
    <row r="1691" spans="1:14" ht="15.5" outlineLevel="1" x14ac:dyDescent="0.25">
      <c r="A1691" s="1457">
        <f t="shared" si="232"/>
        <v>68</v>
      </c>
      <c r="B1691" s="1463" t="str">
        <f t="shared" si="232"/>
        <v>MOBILE PHONE FOR SHIFT I/C</v>
      </c>
      <c r="C1691" s="1455">
        <f t="shared" si="232"/>
        <v>0</v>
      </c>
      <c r="D1691" s="1384" t="str">
        <f t="shared" si="232"/>
        <v>-</v>
      </c>
      <c r="E1691" s="1450">
        <f t="shared" si="232"/>
        <v>0</v>
      </c>
      <c r="F1691" s="1451">
        <f t="shared" si="228"/>
        <v>1.3499E-3</v>
      </c>
      <c r="G1691" s="1451">
        <f t="shared" si="229"/>
        <v>1.3499E-3</v>
      </c>
      <c r="H1691" s="1451">
        <f t="shared" si="234"/>
        <v>0</v>
      </c>
      <c r="I1691" s="1449">
        <v>0</v>
      </c>
      <c r="J1691" s="1449">
        <v>0</v>
      </c>
      <c r="K1691" s="1451"/>
      <c r="L1691" s="1451"/>
      <c r="M1691" s="1451">
        <f t="shared" si="233"/>
        <v>0</v>
      </c>
      <c r="N1691" s="1451">
        <f t="shared" si="235"/>
        <v>0</v>
      </c>
    </row>
    <row r="1692" spans="1:14" ht="15.5" outlineLevel="1" x14ac:dyDescent="0.25">
      <c r="A1692" s="1457">
        <f t="shared" si="232"/>
        <v>69</v>
      </c>
      <c r="B1692" s="1463" t="str">
        <f t="shared" si="232"/>
        <v>Procurement of CCTV camera</v>
      </c>
      <c r="C1692" s="1455">
        <f t="shared" si="232"/>
        <v>0</v>
      </c>
      <c r="D1692" s="1384" t="str">
        <f t="shared" si="232"/>
        <v>-</v>
      </c>
      <c r="E1692" s="1450">
        <f t="shared" si="232"/>
        <v>0</v>
      </c>
      <c r="F1692" s="1451">
        <f t="shared" si="228"/>
        <v>5.1684000000000001E-3</v>
      </c>
      <c r="G1692" s="1451">
        <f t="shared" si="229"/>
        <v>5.1684000000000001E-3</v>
      </c>
      <c r="H1692" s="1451">
        <f t="shared" si="234"/>
        <v>0</v>
      </c>
      <c r="I1692" s="1449">
        <v>0</v>
      </c>
      <c r="J1692" s="1449">
        <v>0</v>
      </c>
      <c r="K1692" s="1451"/>
      <c r="L1692" s="1451"/>
      <c r="M1692" s="1451">
        <f t="shared" si="233"/>
        <v>0</v>
      </c>
      <c r="N1692" s="1451">
        <f t="shared" si="235"/>
        <v>0</v>
      </c>
    </row>
    <row r="1693" spans="1:14" ht="15.5" outlineLevel="1" x14ac:dyDescent="0.25">
      <c r="A1693" s="1457">
        <f t="shared" si="232"/>
        <v>70</v>
      </c>
      <c r="B1693" s="1463" t="str">
        <f t="shared" si="232"/>
        <v>Procurement of Desktop PC’s at GTPS URAN.</v>
      </c>
      <c r="C1693" s="1455">
        <f t="shared" si="232"/>
        <v>0</v>
      </c>
      <c r="D1693" s="1384" t="str">
        <f t="shared" si="232"/>
        <v>-</v>
      </c>
      <c r="E1693" s="1450">
        <f t="shared" si="232"/>
        <v>0</v>
      </c>
      <c r="F1693" s="1451">
        <f t="shared" si="228"/>
        <v>8.4568504000000003E-2</v>
      </c>
      <c r="G1693" s="1451">
        <f t="shared" si="229"/>
        <v>8.4568504000000003E-2</v>
      </c>
      <c r="H1693" s="1451">
        <f t="shared" si="234"/>
        <v>0</v>
      </c>
      <c r="I1693" s="1449">
        <v>0</v>
      </c>
      <c r="J1693" s="1449">
        <v>0</v>
      </c>
      <c r="K1693" s="1451"/>
      <c r="L1693" s="1451"/>
      <c r="M1693" s="1451">
        <f t="shared" si="233"/>
        <v>0</v>
      </c>
      <c r="N1693" s="1451">
        <f t="shared" si="235"/>
        <v>0</v>
      </c>
    </row>
    <row r="1694" spans="1:14" ht="15.5" outlineLevel="1" x14ac:dyDescent="0.25">
      <c r="A1694" s="1457">
        <f t="shared" si="232"/>
        <v>71</v>
      </c>
      <c r="B1694" s="1463" t="str">
        <f t="shared" si="232"/>
        <v>Procurement of 4 channel DVR &amp; 4 cctv camera</v>
      </c>
      <c r="C1694" s="1455">
        <f t="shared" si="232"/>
        <v>0</v>
      </c>
      <c r="D1694" s="1384" t="str">
        <f t="shared" si="232"/>
        <v>-</v>
      </c>
      <c r="E1694" s="1450">
        <f t="shared" si="232"/>
        <v>0</v>
      </c>
      <c r="F1694" s="1451">
        <f t="shared" si="228"/>
        <v>1.47E-3</v>
      </c>
      <c r="G1694" s="1451">
        <f t="shared" si="229"/>
        <v>1.47E-3</v>
      </c>
      <c r="H1694" s="1451">
        <f t="shared" si="234"/>
        <v>0</v>
      </c>
      <c r="I1694" s="1449">
        <v>0</v>
      </c>
      <c r="J1694" s="1449">
        <v>0</v>
      </c>
      <c r="K1694" s="1451"/>
      <c r="L1694" s="1451"/>
      <c r="M1694" s="1451">
        <f t="shared" si="233"/>
        <v>0</v>
      </c>
      <c r="N1694" s="1451">
        <f t="shared" si="235"/>
        <v>0</v>
      </c>
    </row>
    <row r="1695" spans="1:14" ht="15.5" outlineLevel="1" x14ac:dyDescent="0.25">
      <c r="A1695" s="1457">
        <f t="shared" si="232"/>
        <v>72</v>
      </c>
      <c r="B1695" s="1463" t="str">
        <f t="shared" si="232"/>
        <v xml:space="preserve">Procurement of 8 channel mini DVR </v>
      </c>
      <c r="C1695" s="1455">
        <f t="shared" si="232"/>
        <v>0</v>
      </c>
      <c r="D1695" s="1384" t="str">
        <f t="shared" si="232"/>
        <v>-</v>
      </c>
      <c r="E1695" s="1450">
        <f t="shared" si="232"/>
        <v>0</v>
      </c>
      <c r="F1695" s="1451">
        <f t="shared" si="228"/>
        <v>1.2492E-3</v>
      </c>
      <c r="G1695" s="1451">
        <f t="shared" si="229"/>
        <v>1.2492E-3</v>
      </c>
      <c r="H1695" s="1451">
        <f t="shared" si="234"/>
        <v>0</v>
      </c>
      <c r="I1695" s="1449">
        <v>0</v>
      </c>
      <c r="J1695" s="1449">
        <v>0</v>
      </c>
      <c r="K1695" s="1451"/>
      <c r="L1695" s="1451"/>
      <c r="M1695" s="1451">
        <f t="shared" si="233"/>
        <v>0</v>
      </c>
      <c r="N1695" s="1451">
        <f t="shared" si="235"/>
        <v>0</v>
      </c>
    </row>
    <row r="1696" spans="1:14" ht="15.5" outlineLevel="1" x14ac:dyDescent="0.25">
      <c r="A1696" s="1457">
        <f t="shared" ref="A1696:E1711" si="236">A1410</f>
        <v>73</v>
      </c>
      <c r="B1696" s="1463" t="str">
        <f t="shared" si="236"/>
        <v>Procurement of MOBILE PHONE</v>
      </c>
      <c r="C1696" s="1455">
        <f t="shared" si="236"/>
        <v>0</v>
      </c>
      <c r="D1696" s="1384" t="str">
        <f t="shared" si="236"/>
        <v>-</v>
      </c>
      <c r="E1696" s="1450">
        <f t="shared" si="236"/>
        <v>0</v>
      </c>
      <c r="F1696" s="1451">
        <f t="shared" ref="F1696:F1720" si="237">F1410+I1410</f>
        <v>1.5E-3</v>
      </c>
      <c r="G1696" s="1451">
        <f t="shared" ref="G1696:G1720" si="238">G1410+M1410</f>
        <v>1.5E-3</v>
      </c>
      <c r="H1696" s="1451">
        <f t="shared" si="234"/>
        <v>0</v>
      </c>
      <c r="I1696" s="1449">
        <v>0</v>
      </c>
      <c r="J1696" s="1449">
        <v>0</v>
      </c>
      <c r="K1696" s="1451"/>
      <c r="L1696" s="1451"/>
      <c r="M1696" s="1451">
        <f t="shared" si="233"/>
        <v>0</v>
      </c>
      <c r="N1696" s="1451">
        <f t="shared" si="235"/>
        <v>0</v>
      </c>
    </row>
    <row r="1697" spans="1:14" ht="29" outlineLevel="1" x14ac:dyDescent="0.25">
      <c r="A1697" s="1457">
        <f t="shared" si="236"/>
        <v>74</v>
      </c>
      <c r="B1697" s="1463" t="str">
        <f t="shared" si="236"/>
        <v xml:space="preserve">Procurement of Monitors at GTPS URAN.
</v>
      </c>
      <c r="C1697" s="1455">
        <f t="shared" si="236"/>
        <v>0</v>
      </c>
      <c r="D1697" s="1384" t="str">
        <f t="shared" si="236"/>
        <v>-</v>
      </c>
      <c r="E1697" s="1450">
        <f t="shared" si="236"/>
        <v>0</v>
      </c>
      <c r="F1697" s="1451">
        <f t="shared" si="237"/>
        <v>1.01E-3</v>
      </c>
      <c r="G1697" s="1451">
        <f t="shared" si="238"/>
        <v>1.01E-3</v>
      </c>
      <c r="H1697" s="1451">
        <f t="shared" si="234"/>
        <v>0</v>
      </c>
      <c r="I1697" s="1449">
        <v>0</v>
      </c>
      <c r="J1697" s="1449">
        <v>0</v>
      </c>
      <c r="K1697" s="1451"/>
      <c r="L1697" s="1451"/>
      <c r="M1697" s="1451">
        <f t="shared" si="233"/>
        <v>0</v>
      </c>
      <c r="N1697" s="1451">
        <f t="shared" si="235"/>
        <v>0</v>
      </c>
    </row>
    <row r="1698" spans="1:14" ht="15.5" outlineLevel="1" x14ac:dyDescent="0.25">
      <c r="A1698" s="1457">
        <f t="shared" si="236"/>
        <v>75</v>
      </c>
      <c r="B1698" s="1463" t="str">
        <f t="shared" si="236"/>
        <v>Supply of Thinclients on Buyback for Uran GTPS</v>
      </c>
      <c r="C1698" s="1455">
        <f t="shared" si="236"/>
        <v>0</v>
      </c>
      <c r="D1698" s="1384" t="str">
        <f t="shared" si="236"/>
        <v>-</v>
      </c>
      <c r="E1698" s="1450">
        <f t="shared" si="236"/>
        <v>0</v>
      </c>
      <c r="F1698" s="1451">
        <f t="shared" si="237"/>
        <v>0.12117600000000001</v>
      </c>
      <c r="G1698" s="1451">
        <f t="shared" si="238"/>
        <v>0.12117600000000001</v>
      </c>
      <c r="H1698" s="1451">
        <f t="shared" si="234"/>
        <v>0</v>
      </c>
      <c r="I1698" s="1449">
        <v>0</v>
      </c>
      <c r="J1698" s="1449">
        <v>0</v>
      </c>
      <c r="K1698" s="1451"/>
      <c r="L1698" s="1451"/>
      <c r="M1698" s="1451">
        <f t="shared" si="233"/>
        <v>0</v>
      </c>
      <c r="N1698" s="1451">
        <f t="shared" si="235"/>
        <v>0</v>
      </c>
    </row>
    <row r="1699" spans="1:14" ht="15.5" outlineLevel="1" x14ac:dyDescent="0.25">
      <c r="A1699" s="1457">
        <f t="shared" si="236"/>
        <v>76</v>
      </c>
      <c r="B1699" s="1463" t="str">
        <f t="shared" si="236"/>
        <v>FY23-24</v>
      </c>
      <c r="C1699" s="1455">
        <f t="shared" si="236"/>
        <v>0</v>
      </c>
      <c r="D1699" s="1384" t="str">
        <f t="shared" si="236"/>
        <v>-</v>
      </c>
      <c r="E1699" s="1450">
        <f t="shared" si="236"/>
        <v>0</v>
      </c>
      <c r="F1699" s="1451">
        <f t="shared" si="237"/>
        <v>0</v>
      </c>
      <c r="G1699" s="1451">
        <f t="shared" si="238"/>
        <v>0</v>
      </c>
      <c r="H1699" s="1451">
        <f t="shared" si="234"/>
        <v>0</v>
      </c>
      <c r="I1699" s="1449">
        <v>0</v>
      </c>
      <c r="J1699" s="1449">
        <v>0</v>
      </c>
      <c r="K1699" s="1451"/>
      <c r="L1699" s="1451"/>
      <c r="M1699" s="1451">
        <f t="shared" si="233"/>
        <v>0</v>
      </c>
      <c r="N1699" s="1451">
        <f t="shared" si="235"/>
        <v>0</v>
      </c>
    </row>
    <row r="1700" spans="1:14" ht="29" outlineLevel="1" x14ac:dyDescent="0.25">
      <c r="A1700" s="1457">
        <f t="shared" si="236"/>
        <v>77</v>
      </c>
      <c r="B1700" s="1463" t="str">
        <f t="shared" si="236"/>
        <v>PORT FIRE EXT ABC COMP EN3  AFFF - COMPOSITE CAPACITY 9 LTR 9KG</v>
      </c>
      <c r="C1700" s="1455">
        <f t="shared" si="236"/>
        <v>0</v>
      </c>
      <c r="D1700" s="1384" t="str">
        <f t="shared" si="236"/>
        <v>-</v>
      </c>
      <c r="E1700" s="1450">
        <f t="shared" si="236"/>
        <v>0</v>
      </c>
      <c r="F1700" s="1451">
        <f t="shared" si="237"/>
        <v>3.3915000000000002</v>
      </c>
      <c r="G1700" s="1451">
        <f t="shared" si="238"/>
        <v>3.3915000000000002</v>
      </c>
      <c r="H1700" s="1451">
        <f t="shared" si="234"/>
        <v>0</v>
      </c>
      <c r="I1700" s="1449">
        <v>0</v>
      </c>
      <c r="J1700" s="1449">
        <v>0</v>
      </c>
      <c r="K1700" s="1451"/>
      <c r="L1700" s="1451"/>
      <c r="M1700" s="1451">
        <f t="shared" si="233"/>
        <v>0</v>
      </c>
      <c r="N1700" s="1451">
        <f t="shared" si="235"/>
        <v>0</v>
      </c>
    </row>
    <row r="1701" spans="1:14" ht="29" outlineLevel="1" x14ac:dyDescent="0.25">
      <c r="A1701" s="1457">
        <f t="shared" si="236"/>
        <v>78</v>
      </c>
      <c r="B1701" s="1463" t="str">
        <f t="shared" si="236"/>
        <v>Procurement of  Thermal  Imaging Camera for Condition Monitoring of machine at GTPS,Uran.</v>
      </c>
      <c r="C1701" s="1455">
        <f t="shared" si="236"/>
        <v>0</v>
      </c>
      <c r="D1701" s="1384" t="str">
        <f t="shared" si="236"/>
        <v>-</v>
      </c>
      <c r="E1701" s="1450">
        <f t="shared" si="236"/>
        <v>0</v>
      </c>
      <c r="F1701" s="1451">
        <f t="shared" si="237"/>
        <v>3.5046000000000001E-2</v>
      </c>
      <c r="G1701" s="1451">
        <f t="shared" si="238"/>
        <v>3.5046000000000001E-2</v>
      </c>
      <c r="H1701" s="1451">
        <f t="shared" si="234"/>
        <v>0</v>
      </c>
      <c r="I1701" s="1449">
        <v>0</v>
      </c>
      <c r="J1701" s="1449">
        <v>0</v>
      </c>
      <c r="K1701" s="1451"/>
      <c r="L1701" s="1451"/>
      <c r="M1701" s="1451">
        <f t="shared" si="233"/>
        <v>0</v>
      </c>
      <c r="N1701" s="1451">
        <f t="shared" si="235"/>
        <v>0</v>
      </c>
    </row>
    <row r="1702" spans="1:14" ht="15.5" outlineLevel="1" x14ac:dyDescent="0.25">
      <c r="A1702" s="1457">
        <f t="shared" si="236"/>
        <v>79</v>
      </c>
      <c r="B1702" s="1463" t="str">
        <f t="shared" si="236"/>
        <v xml:space="preserve">DIGITAL ULTRASONIC FLOW METER </v>
      </c>
      <c r="C1702" s="1455">
        <f t="shared" si="236"/>
        <v>0</v>
      </c>
      <c r="D1702" s="1384" t="str">
        <f t="shared" si="236"/>
        <v>-</v>
      </c>
      <c r="E1702" s="1450">
        <f t="shared" si="236"/>
        <v>0</v>
      </c>
      <c r="F1702" s="1451">
        <f t="shared" si="237"/>
        <v>1.6767799999999999E-2</v>
      </c>
      <c r="G1702" s="1451">
        <f t="shared" si="238"/>
        <v>1.6767799999999999E-2</v>
      </c>
      <c r="H1702" s="1451">
        <f t="shared" si="234"/>
        <v>0</v>
      </c>
      <c r="I1702" s="1449">
        <v>0</v>
      </c>
      <c r="J1702" s="1449">
        <v>0</v>
      </c>
      <c r="K1702" s="1451"/>
      <c r="L1702" s="1451"/>
      <c r="M1702" s="1451">
        <f t="shared" si="233"/>
        <v>0</v>
      </c>
      <c r="N1702" s="1451">
        <f t="shared" si="235"/>
        <v>0</v>
      </c>
    </row>
    <row r="1703" spans="1:14" ht="15.5" outlineLevel="1" x14ac:dyDescent="0.25">
      <c r="A1703" s="1457">
        <f t="shared" si="236"/>
        <v>80</v>
      </c>
      <c r="B1703" s="1463" t="str">
        <f t="shared" si="236"/>
        <v>MEASURING &amp;DISPLAYING HANDHELD INST</v>
      </c>
      <c r="C1703" s="1455">
        <f t="shared" si="236"/>
        <v>0</v>
      </c>
      <c r="D1703" s="1384" t="str">
        <f t="shared" si="236"/>
        <v>-</v>
      </c>
      <c r="E1703" s="1450">
        <f t="shared" si="236"/>
        <v>0</v>
      </c>
      <c r="F1703" s="1451">
        <f t="shared" si="237"/>
        <v>8.5313999999999997E-3</v>
      </c>
      <c r="G1703" s="1451">
        <f t="shared" si="238"/>
        <v>8.5313999999999997E-3</v>
      </c>
      <c r="H1703" s="1451">
        <f t="shared" si="234"/>
        <v>0</v>
      </c>
      <c r="I1703" s="1449">
        <v>0</v>
      </c>
      <c r="J1703" s="1449">
        <v>0</v>
      </c>
      <c r="K1703" s="1451"/>
      <c r="L1703" s="1451"/>
      <c r="M1703" s="1451">
        <f t="shared" si="233"/>
        <v>0</v>
      </c>
      <c r="N1703" s="1451">
        <f t="shared" si="235"/>
        <v>0</v>
      </c>
    </row>
    <row r="1704" spans="1:14" ht="29" outlineLevel="1" x14ac:dyDescent="0.25">
      <c r="A1704" s="1457">
        <f t="shared" si="236"/>
        <v>81</v>
      </c>
      <c r="B1704" s="1463" t="str">
        <f t="shared" si="236"/>
        <v>Approval for procuring Thickness measurment gauge,Portable flow meter and Vibration meter for GTPS, Uran</v>
      </c>
      <c r="C1704" s="1455">
        <f t="shared" si="236"/>
        <v>0</v>
      </c>
      <c r="D1704" s="1384" t="str">
        <f t="shared" si="236"/>
        <v>-</v>
      </c>
      <c r="E1704" s="1450">
        <f t="shared" si="236"/>
        <v>0</v>
      </c>
      <c r="F1704" s="1451">
        <f t="shared" si="237"/>
        <v>9.2399999999999999E-3</v>
      </c>
      <c r="G1704" s="1451">
        <f t="shared" si="238"/>
        <v>9.2399999999999999E-3</v>
      </c>
      <c r="H1704" s="1451">
        <f t="shared" si="234"/>
        <v>0</v>
      </c>
      <c r="I1704" s="1449">
        <v>0</v>
      </c>
      <c r="J1704" s="1449">
        <v>0</v>
      </c>
      <c r="K1704" s="1451"/>
      <c r="L1704" s="1451"/>
      <c r="M1704" s="1451">
        <f t="shared" si="233"/>
        <v>0</v>
      </c>
      <c r="N1704" s="1451">
        <f t="shared" si="235"/>
        <v>0</v>
      </c>
    </row>
    <row r="1705" spans="1:14" ht="43.5" outlineLevel="1" x14ac:dyDescent="0.25">
      <c r="A1705" s="1457">
        <f t="shared" si="236"/>
        <v>82</v>
      </c>
      <c r="B1705" s="1463" t="str">
        <f t="shared" si="236"/>
        <v>Supply, installation and commissioning of 1.5 ton Window Air Conditioner and 1.5 Ton Split Air conditioners with inverter technology at GTPS Uran.</v>
      </c>
      <c r="C1705" s="1455">
        <f t="shared" si="236"/>
        <v>0</v>
      </c>
      <c r="D1705" s="1384" t="str">
        <f t="shared" si="236"/>
        <v>-</v>
      </c>
      <c r="E1705" s="1450">
        <f t="shared" si="236"/>
        <v>0</v>
      </c>
      <c r="F1705" s="1451">
        <f t="shared" si="237"/>
        <v>1.3585501000000002E-2</v>
      </c>
      <c r="G1705" s="1451">
        <f t="shared" si="238"/>
        <v>1.3585501000000002E-2</v>
      </c>
      <c r="H1705" s="1451">
        <f t="shared" si="234"/>
        <v>0</v>
      </c>
      <c r="I1705" s="1449">
        <v>0</v>
      </c>
      <c r="J1705" s="1449">
        <v>0</v>
      </c>
      <c r="K1705" s="1451"/>
      <c r="L1705" s="1451"/>
      <c r="M1705" s="1451">
        <f t="shared" si="233"/>
        <v>0</v>
      </c>
      <c r="N1705" s="1451">
        <f t="shared" si="235"/>
        <v>0</v>
      </c>
    </row>
    <row r="1706" spans="1:14" ht="15.5" outlineLevel="1" x14ac:dyDescent="0.25">
      <c r="A1706" s="1457">
        <f t="shared" si="236"/>
        <v>83</v>
      </c>
      <c r="B1706" s="1463" t="str">
        <f t="shared" si="236"/>
        <v>Procurement of monitors at GTPS Uran</v>
      </c>
      <c r="C1706" s="1455">
        <f t="shared" si="236"/>
        <v>0</v>
      </c>
      <c r="D1706" s="1384" t="str">
        <f t="shared" si="236"/>
        <v>-</v>
      </c>
      <c r="E1706" s="1450">
        <f t="shared" si="236"/>
        <v>0</v>
      </c>
      <c r="F1706" s="1451">
        <f t="shared" si="237"/>
        <v>1.44E-2</v>
      </c>
      <c r="G1706" s="1451">
        <f t="shared" si="238"/>
        <v>1.44E-2</v>
      </c>
      <c r="H1706" s="1451">
        <f t="shared" si="234"/>
        <v>0</v>
      </c>
      <c r="I1706" s="1449">
        <v>0</v>
      </c>
      <c r="J1706" s="1449">
        <v>0</v>
      </c>
      <c r="K1706" s="1451"/>
      <c r="L1706" s="1451"/>
      <c r="M1706" s="1451">
        <f t="shared" si="233"/>
        <v>0</v>
      </c>
      <c r="N1706" s="1451">
        <f t="shared" si="235"/>
        <v>0</v>
      </c>
    </row>
    <row r="1707" spans="1:14" ht="15.5" outlineLevel="1" x14ac:dyDescent="0.25">
      <c r="A1707" s="1457">
        <f t="shared" si="236"/>
        <v>84</v>
      </c>
      <c r="B1707" s="1463" t="str">
        <f t="shared" si="236"/>
        <v>Procurement of Desktop PC’s and Laptop at GTPS Uran</v>
      </c>
      <c r="C1707" s="1455">
        <f t="shared" si="236"/>
        <v>0</v>
      </c>
      <c r="D1707" s="1384" t="str">
        <f t="shared" si="236"/>
        <v>-</v>
      </c>
      <c r="E1707" s="1450">
        <f t="shared" si="236"/>
        <v>0</v>
      </c>
      <c r="F1707" s="1451">
        <f t="shared" si="237"/>
        <v>5.4989990000000001E-3</v>
      </c>
      <c r="G1707" s="1451">
        <f t="shared" si="238"/>
        <v>5.4989990000000001E-3</v>
      </c>
      <c r="H1707" s="1451">
        <f t="shared" si="234"/>
        <v>0</v>
      </c>
      <c r="I1707" s="1449">
        <v>0</v>
      </c>
      <c r="J1707" s="1449">
        <v>0</v>
      </c>
      <c r="K1707" s="1451"/>
      <c r="L1707" s="1451"/>
      <c r="M1707" s="1451">
        <f t="shared" si="233"/>
        <v>0</v>
      </c>
      <c r="N1707" s="1451">
        <f t="shared" si="235"/>
        <v>0</v>
      </c>
    </row>
    <row r="1708" spans="1:14" ht="29" outlineLevel="1" x14ac:dyDescent="0.25">
      <c r="A1708" s="1457">
        <f t="shared" si="236"/>
        <v>85</v>
      </c>
      <c r="B1708" s="1463" t="str">
        <f t="shared" si="236"/>
        <v>SUPPLY &amp; INSTALLATION OF VC SETUP AND INTERACTIVE DISPLAY FOR GTPS URAN</v>
      </c>
      <c r="C1708" s="1455">
        <f t="shared" si="236"/>
        <v>0</v>
      </c>
      <c r="D1708" s="1384" t="str">
        <f t="shared" si="236"/>
        <v>-</v>
      </c>
      <c r="E1708" s="1450">
        <f t="shared" si="236"/>
        <v>0</v>
      </c>
      <c r="F1708" s="1451">
        <f t="shared" si="237"/>
        <v>3.0762600000000001E-2</v>
      </c>
      <c r="G1708" s="1451">
        <f t="shared" si="238"/>
        <v>3.0762600000000001E-2</v>
      </c>
      <c r="H1708" s="1451">
        <f t="shared" si="234"/>
        <v>0</v>
      </c>
      <c r="I1708" s="1449">
        <v>0</v>
      </c>
      <c r="J1708" s="1449">
        <v>0</v>
      </c>
      <c r="K1708" s="1451"/>
      <c r="L1708" s="1451"/>
      <c r="M1708" s="1451">
        <f t="shared" si="233"/>
        <v>0</v>
      </c>
      <c r="N1708" s="1451">
        <f t="shared" si="235"/>
        <v>0</v>
      </c>
    </row>
    <row r="1709" spans="1:14" ht="29" outlineLevel="1" x14ac:dyDescent="0.25">
      <c r="A1709" s="1457">
        <f t="shared" si="236"/>
        <v>86</v>
      </c>
      <c r="B1709" s="1463" t="str">
        <f t="shared" si="236"/>
        <v>Supply, installation and commissioning of water purifiers and water purifier cum cooler at GTPS Uran.</v>
      </c>
      <c r="C1709" s="1455">
        <f t="shared" si="236"/>
        <v>0</v>
      </c>
      <c r="D1709" s="1384" t="str">
        <f t="shared" si="236"/>
        <v>-</v>
      </c>
      <c r="E1709" s="1450">
        <f t="shared" si="236"/>
        <v>0</v>
      </c>
      <c r="F1709" s="1451">
        <f t="shared" si="237"/>
        <v>2.850001E-3</v>
      </c>
      <c r="G1709" s="1451">
        <f t="shared" si="238"/>
        <v>2.850001E-3</v>
      </c>
      <c r="H1709" s="1451">
        <f t="shared" si="234"/>
        <v>0</v>
      </c>
      <c r="I1709" s="1449">
        <v>0</v>
      </c>
      <c r="J1709" s="1449">
        <v>0</v>
      </c>
      <c r="K1709" s="1451"/>
      <c r="L1709" s="1451"/>
      <c r="M1709" s="1451">
        <f t="shared" si="233"/>
        <v>0</v>
      </c>
      <c r="N1709" s="1451">
        <f t="shared" si="235"/>
        <v>0</v>
      </c>
    </row>
    <row r="1710" spans="1:14" ht="29" outlineLevel="1" x14ac:dyDescent="0.25">
      <c r="A1710" s="1457">
        <f t="shared" si="236"/>
        <v>87</v>
      </c>
      <c r="B1710" s="1463" t="str">
        <f t="shared" si="236"/>
        <v>Urgent procurement and installation of UV Water Purifier cum cooler at GTPS, Uran on confirmatory  basis.</v>
      </c>
      <c r="C1710" s="1455">
        <f t="shared" si="236"/>
        <v>0</v>
      </c>
      <c r="D1710" s="1384" t="str">
        <f t="shared" si="236"/>
        <v>-</v>
      </c>
      <c r="E1710" s="1450">
        <f t="shared" si="236"/>
        <v>0</v>
      </c>
      <c r="F1710" s="1451">
        <f t="shared" si="237"/>
        <v>8.378E-3</v>
      </c>
      <c r="G1710" s="1451">
        <f t="shared" si="238"/>
        <v>8.378E-3</v>
      </c>
      <c r="H1710" s="1451">
        <f t="shared" si="234"/>
        <v>0</v>
      </c>
      <c r="I1710" s="1449">
        <v>0</v>
      </c>
      <c r="J1710" s="1449">
        <v>0</v>
      </c>
      <c r="K1710" s="1451"/>
      <c r="L1710" s="1451"/>
      <c r="M1710" s="1451">
        <f t="shared" si="233"/>
        <v>0</v>
      </c>
      <c r="N1710" s="1451">
        <f t="shared" si="235"/>
        <v>0</v>
      </c>
    </row>
    <row r="1711" spans="1:14" ht="29" outlineLevel="1" x14ac:dyDescent="0.25">
      <c r="A1711" s="1457">
        <f t="shared" si="236"/>
        <v>88</v>
      </c>
      <c r="B1711" s="1463" t="str">
        <f t="shared" si="236"/>
        <v>Supply, installation and commissioning of RO+UV+UF Storage Type Water Purifiers at GTPS,Uran.</v>
      </c>
      <c r="C1711" s="1455">
        <f t="shared" si="236"/>
        <v>0</v>
      </c>
      <c r="D1711" s="1384" t="str">
        <f t="shared" si="236"/>
        <v>-</v>
      </c>
      <c r="E1711" s="1450">
        <f t="shared" si="236"/>
        <v>0</v>
      </c>
      <c r="F1711" s="1451">
        <f t="shared" si="237"/>
        <v>1.2951199E-2</v>
      </c>
      <c r="G1711" s="1451">
        <f t="shared" si="238"/>
        <v>1.2951199E-2</v>
      </c>
      <c r="H1711" s="1451">
        <f t="shared" si="234"/>
        <v>0</v>
      </c>
      <c r="I1711" s="1449">
        <v>0</v>
      </c>
      <c r="J1711" s="1449">
        <v>0</v>
      </c>
      <c r="K1711" s="1451"/>
      <c r="L1711" s="1451"/>
      <c r="M1711" s="1451">
        <f t="shared" si="233"/>
        <v>0</v>
      </c>
      <c r="N1711" s="1451">
        <f t="shared" si="235"/>
        <v>0</v>
      </c>
    </row>
    <row r="1712" spans="1:14" ht="29" outlineLevel="1" x14ac:dyDescent="0.25">
      <c r="A1712" s="1457">
        <f t="shared" ref="A1712:E1720" si="239">A1426</f>
        <v>89</v>
      </c>
      <c r="B1712" s="1463" t="str">
        <f t="shared" si="239"/>
        <v>Procurement of Hot air oven for general laboratory at Water Treatment Plant, GTPS,Uran</v>
      </c>
      <c r="C1712" s="1455">
        <f t="shared" si="239"/>
        <v>0</v>
      </c>
      <c r="D1712" s="1384" t="str">
        <f t="shared" si="239"/>
        <v>-</v>
      </c>
      <c r="E1712" s="1450">
        <f t="shared" si="239"/>
        <v>0</v>
      </c>
      <c r="F1712" s="1451">
        <f t="shared" si="237"/>
        <v>1.475E-3</v>
      </c>
      <c r="G1712" s="1451">
        <f t="shared" si="238"/>
        <v>1.475E-3</v>
      </c>
      <c r="H1712" s="1451">
        <f t="shared" si="234"/>
        <v>0</v>
      </c>
      <c r="I1712" s="1449">
        <v>0</v>
      </c>
      <c r="J1712" s="1449">
        <v>0</v>
      </c>
      <c r="K1712" s="1451"/>
      <c r="L1712" s="1451"/>
      <c r="M1712" s="1451">
        <f t="shared" si="233"/>
        <v>0</v>
      </c>
      <c r="N1712" s="1451">
        <f t="shared" si="235"/>
        <v>0</v>
      </c>
    </row>
    <row r="1713" spans="1:16" ht="29" outlineLevel="1" x14ac:dyDescent="0.25">
      <c r="A1713" s="1457">
        <f t="shared" si="239"/>
        <v>90</v>
      </c>
      <c r="B1713" s="1463" t="str">
        <f t="shared" si="239"/>
        <v>Supply of Plastic Chair and Dinning table at Guest House &amp; new dormitory of GTPS Uran.</v>
      </c>
      <c r="C1713" s="1455">
        <f t="shared" si="239"/>
        <v>0</v>
      </c>
      <c r="D1713" s="1384" t="str">
        <f t="shared" si="239"/>
        <v>-</v>
      </c>
      <c r="E1713" s="1450">
        <f t="shared" si="239"/>
        <v>0</v>
      </c>
      <c r="F1713" s="1451">
        <f t="shared" si="237"/>
        <v>6.1545000000000002E-3</v>
      </c>
      <c r="G1713" s="1451">
        <f t="shared" si="238"/>
        <v>6.1545000000000002E-3</v>
      </c>
      <c r="H1713" s="1451">
        <f t="shared" si="234"/>
        <v>0</v>
      </c>
      <c r="I1713" s="1449">
        <v>0</v>
      </c>
      <c r="J1713" s="1449">
        <v>0</v>
      </c>
      <c r="K1713" s="1451"/>
      <c r="L1713" s="1451"/>
      <c r="M1713" s="1451">
        <f t="shared" si="233"/>
        <v>0</v>
      </c>
      <c r="N1713" s="1451">
        <f t="shared" si="235"/>
        <v>0</v>
      </c>
    </row>
    <row r="1714" spans="1:16" ht="15.5" outlineLevel="1" x14ac:dyDescent="0.25">
      <c r="A1714" s="1457">
        <f t="shared" si="239"/>
        <v>91</v>
      </c>
      <c r="B1714" s="1463" t="str">
        <f t="shared" si="239"/>
        <v>Procurement of Desktop PC’s and Laptop at GTPS Uran</v>
      </c>
      <c r="C1714" s="1455">
        <f t="shared" si="239"/>
        <v>0</v>
      </c>
      <c r="D1714" s="1384" t="str">
        <f t="shared" si="239"/>
        <v>-</v>
      </c>
      <c r="E1714" s="1450">
        <f t="shared" si="239"/>
        <v>0</v>
      </c>
      <c r="F1714" s="1451">
        <f t="shared" si="237"/>
        <v>8.7999990000000011E-3</v>
      </c>
      <c r="G1714" s="1451">
        <f t="shared" si="238"/>
        <v>8.7999990000000011E-3</v>
      </c>
      <c r="H1714" s="1451">
        <f t="shared" si="234"/>
        <v>0</v>
      </c>
      <c r="I1714" s="1449">
        <v>0</v>
      </c>
      <c r="J1714" s="1449">
        <v>0</v>
      </c>
      <c r="K1714" s="1451"/>
      <c r="L1714" s="1451"/>
      <c r="M1714" s="1451">
        <f t="shared" si="233"/>
        <v>0</v>
      </c>
      <c r="N1714" s="1451">
        <f t="shared" si="235"/>
        <v>0</v>
      </c>
    </row>
    <row r="1715" spans="1:16" ht="15.5" outlineLevel="1" x14ac:dyDescent="0.25">
      <c r="A1715" s="1457">
        <f t="shared" si="239"/>
        <v>92</v>
      </c>
      <c r="B1715" s="1463" t="str">
        <f t="shared" si="239"/>
        <v>COLOR LASER JET PRINTERADMIN BUILDING</v>
      </c>
      <c r="C1715" s="1455">
        <f t="shared" si="239"/>
        <v>0</v>
      </c>
      <c r="D1715" s="1384" t="str">
        <f t="shared" si="239"/>
        <v>-</v>
      </c>
      <c r="E1715" s="1450">
        <f t="shared" si="239"/>
        <v>0</v>
      </c>
      <c r="F1715" s="1451">
        <f t="shared" si="237"/>
        <v>6.3790000000000001E-3</v>
      </c>
      <c r="G1715" s="1451">
        <f t="shared" si="238"/>
        <v>6.3790000000000001E-3</v>
      </c>
      <c r="H1715" s="1451">
        <f t="shared" si="234"/>
        <v>0</v>
      </c>
      <c r="I1715" s="1449">
        <v>0</v>
      </c>
      <c r="J1715" s="1449">
        <v>0</v>
      </c>
      <c r="K1715" s="1451"/>
      <c r="L1715" s="1451"/>
      <c r="M1715" s="1451">
        <f t="shared" si="233"/>
        <v>0</v>
      </c>
      <c r="N1715" s="1451">
        <f t="shared" si="235"/>
        <v>0</v>
      </c>
    </row>
    <row r="1716" spans="1:16" ht="15.5" outlineLevel="1" x14ac:dyDescent="0.25">
      <c r="A1716" s="1457">
        <f t="shared" si="239"/>
        <v>93</v>
      </c>
      <c r="B1716" s="1463" t="str">
        <f t="shared" si="239"/>
        <v>DEEP FREEZER CAP 205 LITERSGuest House</v>
      </c>
      <c r="C1716" s="1455">
        <f t="shared" si="239"/>
        <v>0</v>
      </c>
      <c r="D1716" s="1384" t="str">
        <f t="shared" si="239"/>
        <v>-</v>
      </c>
      <c r="E1716" s="1450">
        <f t="shared" si="239"/>
        <v>0</v>
      </c>
      <c r="F1716" s="1451">
        <f t="shared" si="237"/>
        <v>4.248E-3</v>
      </c>
      <c r="G1716" s="1451">
        <f t="shared" si="238"/>
        <v>4.248E-3</v>
      </c>
      <c r="H1716" s="1451">
        <f t="shared" si="234"/>
        <v>0</v>
      </c>
      <c r="I1716" s="1449">
        <v>0</v>
      </c>
      <c r="J1716" s="1449">
        <v>0</v>
      </c>
      <c r="K1716" s="1451"/>
      <c r="L1716" s="1451"/>
      <c r="M1716" s="1451">
        <f t="shared" si="233"/>
        <v>0</v>
      </c>
      <c r="N1716" s="1451">
        <f t="shared" si="235"/>
        <v>0</v>
      </c>
    </row>
    <row r="1717" spans="1:16" ht="15.5" outlineLevel="1" x14ac:dyDescent="0.25">
      <c r="A1717" s="1457">
        <f t="shared" si="239"/>
        <v>94</v>
      </c>
      <c r="B1717" s="1463" t="str">
        <f t="shared" si="239"/>
        <v>CCTV, DVR , CCTV CableGuest HO&amp;Club HO</v>
      </c>
      <c r="C1717" s="1455">
        <f t="shared" si="239"/>
        <v>0</v>
      </c>
      <c r="D1717" s="1384" t="str">
        <f t="shared" si="239"/>
        <v>-</v>
      </c>
      <c r="E1717" s="1450">
        <f t="shared" si="239"/>
        <v>0</v>
      </c>
      <c r="F1717" s="1451">
        <f t="shared" si="237"/>
        <v>1.1741E-2</v>
      </c>
      <c r="G1717" s="1451">
        <f t="shared" si="238"/>
        <v>1.1741E-2</v>
      </c>
      <c r="H1717" s="1451">
        <f t="shared" si="234"/>
        <v>0</v>
      </c>
      <c r="I1717" s="1449">
        <v>0</v>
      </c>
      <c r="J1717" s="1449">
        <v>0</v>
      </c>
      <c r="K1717" s="1451"/>
      <c r="L1717" s="1451"/>
      <c r="M1717" s="1451">
        <f t="shared" si="233"/>
        <v>0</v>
      </c>
      <c r="N1717" s="1451">
        <f t="shared" si="235"/>
        <v>0</v>
      </c>
    </row>
    <row r="1718" spans="1:16" ht="43.5" outlineLevel="1" x14ac:dyDescent="0.25">
      <c r="A1718" s="1457">
        <f t="shared" si="239"/>
        <v>95</v>
      </c>
      <c r="B1718" s="1463" t="str">
        <f t="shared" si="239"/>
        <v>Supply installation, commissioning and testing of 220 V, 800 Ah Ni-Cadmium/ 220 V, 965 Ah Plante Type battery sets for Stage III WHRP 120 MW A0 &amp; B0 Units at Gas Turbine Power Station, Uran.</v>
      </c>
      <c r="C1718" s="1455">
        <f t="shared" si="239"/>
        <v>0</v>
      </c>
      <c r="D1718" s="1384" t="str">
        <f t="shared" si="239"/>
        <v>-</v>
      </c>
      <c r="E1718" s="1450">
        <f t="shared" si="239"/>
        <v>0</v>
      </c>
      <c r="F1718" s="1451">
        <f t="shared" si="237"/>
        <v>3.628028</v>
      </c>
      <c r="G1718" s="1451">
        <f t="shared" si="238"/>
        <v>3.628028</v>
      </c>
      <c r="H1718" s="1451">
        <f t="shared" si="234"/>
        <v>0</v>
      </c>
      <c r="I1718" s="1449">
        <v>0</v>
      </c>
      <c r="J1718" s="1449">
        <v>0</v>
      </c>
      <c r="K1718" s="1451"/>
      <c r="L1718" s="1451"/>
      <c r="M1718" s="1451">
        <f t="shared" si="233"/>
        <v>0</v>
      </c>
      <c r="N1718" s="1451">
        <f t="shared" si="235"/>
        <v>0</v>
      </c>
    </row>
    <row r="1719" spans="1:16" ht="29" outlineLevel="1" x14ac:dyDescent="0.25">
      <c r="A1719" s="1457">
        <f t="shared" si="239"/>
        <v>96</v>
      </c>
      <c r="B1719" s="1463" t="str">
        <f t="shared" si="239"/>
        <v>Supply, installation and commissioning of Actuators for HP bypass, LP bypass and HP bypass injection spray control valve at GTPS, Uran.</v>
      </c>
      <c r="C1719" s="1455">
        <f t="shared" si="239"/>
        <v>0</v>
      </c>
      <c r="D1719" s="1384" t="str">
        <f t="shared" si="239"/>
        <v>-</v>
      </c>
      <c r="E1719" s="1450">
        <f t="shared" si="239"/>
        <v>0</v>
      </c>
      <c r="F1719" s="1451">
        <f t="shared" si="237"/>
        <v>3.6969400000000001</v>
      </c>
      <c r="G1719" s="1451">
        <f t="shared" si="238"/>
        <v>3.6969400000000001</v>
      </c>
      <c r="H1719" s="1451">
        <f t="shared" si="234"/>
        <v>0</v>
      </c>
      <c r="I1719" s="1449">
        <v>0</v>
      </c>
      <c r="J1719" s="1449">
        <v>0</v>
      </c>
      <c r="K1719" s="1451"/>
      <c r="L1719" s="1451"/>
      <c r="M1719" s="1451">
        <f t="shared" si="233"/>
        <v>0</v>
      </c>
      <c r="N1719" s="1451">
        <f t="shared" si="235"/>
        <v>0</v>
      </c>
    </row>
    <row r="1720" spans="1:16" ht="43.5" outlineLevel="1" x14ac:dyDescent="0.25">
      <c r="A1720" s="1457">
        <f t="shared" si="239"/>
        <v>97</v>
      </c>
      <c r="B1720" s="1463" t="str">
        <f t="shared" si="239"/>
        <v>Procurement of rotating blades of 29th, 30th and 31st stage (along with installation materials) for 120MW KWU Steam Turbine B-0 at GTPS, Uran</v>
      </c>
      <c r="C1720" s="1455">
        <f t="shared" si="239"/>
        <v>0</v>
      </c>
      <c r="D1720" s="1384" t="str">
        <f t="shared" si="239"/>
        <v>-</v>
      </c>
      <c r="E1720" s="1450">
        <f t="shared" si="239"/>
        <v>0</v>
      </c>
      <c r="F1720" s="1451">
        <f t="shared" si="237"/>
        <v>4.1154506</v>
      </c>
      <c r="G1720" s="1451">
        <f t="shared" si="238"/>
        <v>4.1154506</v>
      </c>
      <c r="H1720" s="1451">
        <f t="shared" si="234"/>
        <v>0</v>
      </c>
      <c r="I1720" s="1449">
        <v>0</v>
      </c>
      <c r="J1720" s="1449">
        <v>0</v>
      </c>
      <c r="K1720" s="1451"/>
      <c r="L1720" s="1451"/>
      <c r="M1720" s="1451">
        <f t="shared" si="233"/>
        <v>0</v>
      </c>
      <c r="N1720" s="1451">
        <f t="shared" si="235"/>
        <v>0</v>
      </c>
    </row>
    <row r="1721" spans="1:16" ht="15.5" x14ac:dyDescent="0.25">
      <c r="A1721" s="1370"/>
      <c r="B1721" s="1387" t="str">
        <f>B1435</f>
        <v>Total</v>
      </c>
      <c r="C1721" s="1369"/>
      <c r="D1721" s="1373"/>
      <c r="E1721" s="1464"/>
      <c r="F1721" s="1464">
        <f>SUM(F1440:F1720)</f>
        <v>719.1001286540594</v>
      </c>
      <c r="G1721" s="1464">
        <f t="shared" ref="G1721:N1721" si="240">SUM(G1440:G1720)</f>
        <v>775.54558615405938</v>
      </c>
      <c r="H1721" s="1464">
        <f t="shared" si="240"/>
        <v>-56.445457500000003</v>
      </c>
      <c r="I1721" s="1464">
        <f t="shared" si="240"/>
        <v>267.10000000000002</v>
      </c>
      <c r="J1721" s="1464">
        <f t="shared" si="240"/>
        <v>267.10000000000002</v>
      </c>
      <c r="K1721" s="1464">
        <f t="shared" si="240"/>
        <v>0</v>
      </c>
      <c r="L1721" s="1464">
        <f t="shared" si="240"/>
        <v>0</v>
      </c>
      <c r="M1721" s="1464">
        <f t="shared" si="240"/>
        <v>267.10000000000002</v>
      </c>
      <c r="N1721" s="1464">
        <f t="shared" si="240"/>
        <v>-56.445457500000003</v>
      </c>
    </row>
    <row r="1723" spans="1:16" ht="14.5" x14ac:dyDescent="0.25">
      <c r="A1723" s="1377"/>
      <c r="B1723" s="1378" t="s">
        <v>962</v>
      </c>
      <c r="C1723" s="1379"/>
      <c r="D1723" s="1380"/>
      <c r="E1723" s="1444"/>
      <c r="F1723" s="1444"/>
      <c r="G1723" s="1444"/>
      <c r="H1723" s="1444"/>
      <c r="I1723" s="1444"/>
      <c r="J1723" s="1444"/>
      <c r="K1723" s="1444"/>
      <c r="L1723" s="1444"/>
      <c r="M1723" s="1444"/>
      <c r="N1723" s="1444"/>
    </row>
    <row r="1724" spans="1:16" ht="15.5" outlineLevel="1" x14ac:dyDescent="0.25">
      <c r="A1724" s="1318"/>
      <c r="B1724" s="1319" t="str">
        <f t="shared" ref="B1724:B1725" si="241">B1438</f>
        <v>a) DPR Schemes</v>
      </c>
      <c r="C1724" s="1379"/>
      <c r="D1724" s="1380"/>
      <c r="E1724" s="1444"/>
      <c r="F1724" s="1444"/>
      <c r="G1724" s="1444"/>
      <c r="H1724" s="1444"/>
      <c r="I1724" s="1444"/>
      <c r="J1724" s="1444"/>
      <c r="K1724" s="1444"/>
      <c r="L1724" s="1444"/>
      <c r="M1724" s="1444"/>
      <c r="N1724" s="1444"/>
    </row>
    <row r="1725" spans="1:16" ht="15.5" outlineLevel="1" x14ac:dyDescent="0.25">
      <c r="A1725" s="1318"/>
      <c r="B1725" s="1326" t="str">
        <f t="shared" si="241"/>
        <v>(i) Submitted to MERC</v>
      </c>
      <c r="C1725" s="1381"/>
      <c r="D1725" s="1382"/>
      <c r="E1725" s="1444"/>
      <c r="F1725" s="1444"/>
      <c r="G1725" s="1444"/>
      <c r="H1725" s="1444"/>
      <c r="I1725" s="1444"/>
      <c r="J1725" s="1444"/>
      <c r="K1725" s="1444"/>
      <c r="L1725" s="1444"/>
      <c r="M1725" s="1444"/>
      <c r="N1725" s="1444"/>
    </row>
    <row r="1726" spans="1:16" ht="31" outlineLevel="1" x14ac:dyDescent="0.25">
      <c r="A1726" s="1445">
        <f t="shared" ref="A1726:E1741" si="242">A1440</f>
        <v>1</v>
      </c>
      <c r="B1726" s="1446" t="str">
        <f t="shared" si="242"/>
        <v>Up gradation of Gas Turbine Automation system, SFC and Excitation system</v>
      </c>
      <c r="C1726" s="1447" t="str">
        <f t="shared" si="242"/>
        <v>MERC/CAPEX/20122013/02285</v>
      </c>
      <c r="D1726" s="1448">
        <f t="shared" si="242"/>
        <v>41283</v>
      </c>
      <c r="E1726" s="1449">
        <f t="shared" si="242"/>
        <v>23.310000000000002</v>
      </c>
      <c r="F1726" s="1449">
        <f t="shared" ref="F1726:F1789" si="243">F1440+I1440</f>
        <v>0</v>
      </c>
      <c r="G1726" s="1449">
        <f t="shared" ref="G1726:G1789" si="244">G1440+M1440</f>
        <v>0</v>
      </c>
      <c r="H1726" s="1449">
        <f>F1726-G1726</f>
        <v>0</v>
      </c>
      <c r="I1726" s="1449">
        <v>0</v>
      </c>
      <c r="J1726" s="1449">
        <v>0</v>
      </c>
      <c r="K1726" s="1449"/>
      <c r="L1726" s="1449"/>
      <c r="M1726" s="1449">
        <f>SUM(J1726:L1726)</f>
        <v>0</v>
      </c>
      <c r="N1726" s="1449">
        <f>H1726+I1726-M1726</f>
        <v>0</v>
      </c>
      <c r="O1726" s="1452">
        <f t="shared" ref="O1726:O1754" si="245">MAX(0,IF(M1726=0,0,IF(G1726+M1726&lt;E1726,M1726,E1726-G1726)))</f>
        <v>0</v>
      </c>
      <c r="P1726" s="1383">
        <f t="shared" ref="P1726:P1754" si="246">M1726-O1726</f>
        <v>0</v>
      </c>
    </row>
    <row r="1727" spans="1:16" ht="31" outlineLevel="1" x14ac:dyDescent="0.35">
      <c r="A1727" s="1453">
        <f t="shared" si="242"/>
        <v>1.1000000000000001</v>
      </c>
      <c r="B1727" s="1454" t="str">
        <f t="shared" si="242"/>
        <v>Up-gradation of GT Automation System (Automation System PPA T3000) for Unit - 8 Stage-II</v>
      </c>
      <c r="C1727" s="1455" t="str">
        <f t="shared" si="242"/>
        <v>MERC/CAPEX/20122013/02285</v>
      </c>
      <c r="D1727" s="1384">
        <f t="shared" si="242"/>
        <v>41283</v>
      </c>
      <c r="E1727" s="1450">
        <f t="shared" si="242"/>
        <v>12.4</v>
      </c>
      <c r="F1727" s="1451">
        <f t="shared" si="243"/>
        <v>11.25</v>
      </c>
      <c r="G1727" s="1451">
        <f t="shared" si="244"/>
        <v>11.25</v>
      </c>
      <c r="H1727" s="1451">
        <f t="shared" ref="H1727:H1910" si="247">F1727-G1727</f>
        <v>0</v>
      </c>
      <c r="I1727" s="1449">
        <v>0</v>
      </c>
      <c r="J1727" s="1449">
        <v>0</v>
      </c>
      <c r="K1727" s="1451"/>
      <c r="L1727" s="1451"/>
      <c r="M1727" s="1451">
        <f t="shared" ref="M1727:M1754" si="248">SUM(J1727:L1727)</f>
        <v>0</v>
      </c>
      <c r="N1727" s="1451">
        <f t="shared" ref="N1727:N1910" si="249">H1727+I1727-M1727</f>
        <v>0</v>
      </c>
      <c r="O1727" s="1452">
        <f t="shared" si="245"/>
        <v>0</v>
      </c>
      <c r="P1727" s="1383">
        <f t="shared" si="246"/>
        <v>0</v>
      </c>
    </row>
    <row r="1728" spans="1:16" ht="31" outlineLevel="1" x14ac:dyDescent="0.35">
      <c r="A1728" s="1453">
        <f t="shared" si="242"/>
        <v>1.2</v>
      </c>
      <c r="B1728" s="1454" t="str">
        <f t="shared" si="242"/>
        <v>Up-Gradation of Starting Frequency Converter &amp; Static Excitation Equipment for GT-7 &amp; GT-8 of Stage-II</v>
      </c>
      <c r="C1728" s="1455" t="str">
        <f t="shared" si="242"/>
        <v>MERC/CAPEX/20122013/02285</v>
      </c>
      <c r="D1728" s="1384">
        <f t="shared" si="242"/>
        <v>41283</v>
      </c>
      <c r="E1728" s="1450">
        <f t="shared" si="242"/>
        <v>10.91</v>
      </c>
      <c r="F1728" s="1451">
        <f t="shared" si="243"/>
        <v>9.8699999999999992</v>
      </c>
      <c r="G1728" s="1451">
        <f t="shared" si="244"/>
        <v>9.8699999999999992</v>
      </c>
      <c r="H1728" s="1451">
        <f t="shared" si="247"/>
        <v>0</v>
      </c>
      <c r="I1728" s="1449">
        <v>0</v>
      </c>
      <c r="J1728" s="1449">
        <v>0</v>
      </c>
      <c r="K1728" s="1451"/>
      <c r="L1728" s="1451"/>
      <c r="M1728" s="1451">
        <f t="shared" si="248"/>
        <v>0</v>
      </c>
      <c r="N1728" s="1451">
        <f t="shared" si="249"/>
        <v>0</v>
      </c>
      <c r="O1728" s="1452">
        <f t="shared" si="245"/>
        <v>0</v>
      </c>
      <c r="P1728" s="1383">
        <f t="shared" si="246"/>
        <v>0</v>
      </c>
    </row>
    <row r="1729" spans="1:16" ht="31" outlineLevel="1" x14ac:dyDescent="0.25">
      <c r="A1729" s="1445">
        <f t="shared" si="242"/>
        <v>2</v>
      </c>
      <c r="B1729" s="1446" t="str">
        <f t="shared" si="242"/>
        <v>Procurement of Turbine 1st &amp; 2nd stage blades for Gas Turbine U#6</v>
      </c>
      <c r="C1729" s="1447" t="str">
        <f t="shared" si="242"/>
        <v>MERC/TECH 1/CAPEX/20142015/00087</v>
      </c>
      <c r="D1729" s="1448">
        <f t="shared" si="242"/>
        <v>41739</v>
      </c>
      <c r="E1729" s="1449">
        <f t="shared" si="242"/>
        <v>17.21</v>
      </c>
      <c r="F1729" s="1449">
        <f t="shared" si="243"/>
        <v>0</v>
      </c>
      <c r="G1729" s="1449">
        <f t="shared" si="244"/>
        <v>0</v>
      </c>
      <c r="H1729" s="1449">
        <f t="shared" si="247"/>
        <v>0</v>
      </c>
      <c r="I1729" s="1449">
        <v>0</v>
      </c>
      <c r="J1729" s="1449">
        <v>0</v>
      </c>
      <c r="K1729" s="1449"/>
      <c r="L1729" s="1449"/>
      <c r="M1729" s="1449">
        <f t="shared" si="248"/>
        <v>0</v>
      </c>
      <c r="N1729" s="1449">
        <f t="shared" si="249"/>
        <v>0</v>
      </c>
      <c r="O1729" s="1452">
        <f t="shared" si="245"/>
        <v>0</v>
      </c>
      <c r="P1729" s="1383">
        <f t="shared" si="246"/>
        <v>0</v>
      </c>
    </row>
    <row r="1730" spans="1:16" ht="31" outlineLevel="1" x14ac:dyDescent="0.35">
      <c r="A1730" s="1453">
        <f t="shared" si="242"/>
        <v>2.1</v>
      </c>
      <c r="B1730" s="1454" t="str">
        <f t="shared" si="242"/>
        <v>Procurement of Turbine 1st &amp; 2nd stage blades for Gas Turbine U#6</v>
      </c>
      <c r="C1730" s="1455" t="str">
        <f t="shared" si="242"/>
        <v>MERC/TECH 1/CAPEX/20142015/00087</v>
      </c>
      <c r="D1730" s="1384">
        <f t="shared" si="242"/>
        <v>41739</v>
      </c>
      <c r="E1730" s="1450">
        <f t="shared" si="242"/>
        <v>17.21</v>
      </c>
      <c r="F1730" s="1451">
        <f t="shared" si="243"/>
        <v>17.552469592000001</v>
      </c>
      <c r="G1730" s="1451">
        <f t="shared" si="244"/>
        <v>17.552469592000001</v>
      </c>
      <c r="H1730" s="1451">
        <f t="shared" si="247"/>
        <v>0</v>
      </c>
      <c r="I1730" s="1449">
        <v>0</v>
      </c>
      <c r="J1730" s="1449">
        <v>0</v>
      </c>
      <c r="K1730" s="1451"/>
      <c r="L1730" s="1451"/>
      <c r="M1730" s="1451">
        <f t="shared" si="248"/>
        <v>0</v>
      </c>
      <c r="N1730" s="1451">
        <f t="shared" si="249"/>
        <v>0</v>
      </c>
      <c r="O1730" s="1452">
        <f t="shared" si="245"/>
        <v>0</v>
      </c>
      <c r="P1730" s="1383">
        <f t="shared" si="246"/>
        <v>0</v>
      </c>
    </row>
    <row r="1731" spans="1:16" ht="15.5" outlineLevel="1" x14ac:dyDescent="0.25">
      <c r="A1731" s="1447">
        <f t="shared" si="242"/>
        <v>3</v>
      </c>
      <c r="B1731" s="1456" t="str">
        <f t="shared" si="242"/>
        <v>A0/B0 WHRP Unit Automation at GTPS Uran</v>
      </c>
      <c r="C1731" s="1447" t="str">
        <f t="shared" si="242"/>
        <v>MERC/CAPEX/20172018/4321</v>
      </c>
      <c r="D1731" s="1448">
        <f t="shared" si="242"/>
        <v>43019</v>
      </c>
      <c r="E1731" s="1449">
        <f t="shared" si="242"/>
        <v>24.6</v>
      </c>
      <c r="F1731" s="1449">
        <f t="shared" si="243"/>
        <v>0</v>
      </c>
      <c r="G1731" s="1449">
        <f t="shared" si="244"/>
        <v>0</v>
      </c>
      <c r="H1731" s="1449">
        <f t="shared" si="247"/>
        <v>0</v>
      </c>
      <c r="I1731" s="1449">
        <v>0</v>
      </c>
      <c r="J1731" s="1449">
        <v>0</v>
      </c>
      <c r="K1731" s="1449"/>
      <c r="L1731" s="1449"/>
      <c r="M1731" s="1449">
        <f t="shared" si="248"/>
        <v>0</v>
      </c>
      <c r="N1731" s="1449">
        <f t="shared" si="249"/>
        <v>0</v>
      </c>
      <c r="O1731" s="1452">
        <f t="shared" si="245"/>
        <v>0</v>
      </c>
      <c r="P1731" s="1383">
        <f t="shared" si="246"/>
        <v>0</v>
      </c>
    </row>
    <row r="1732" spans="1:16" ht="62" outlineLevel="1" x14ac:dyDescent="0.25">
      <c r="A1732" s="1457">
        <f t="shared" si="242"/>
        <v>3.1</v>
      </c>
      <c r="B1732" s="1458" t="str">
        <f t="shared" si="242"/>
        <v>Supply of Siemens automation system and operation, monitoring and information system (SPPA-T3000 DCS) along with all necessary accessories for up-gradation and 10% mandatory spares.</v>
      </c>
      <c r="C1732" s="1455" t="str">
        <f t="shared" si="242"/>
        <v>MERC/CAPEX/20172018/4321</v>
      </c>
      <c r="D1732" s="1384">
        <f t="shared" si="242"/>
        <v>43019</v>
      </c>
      <c r="E1732" s="1450">
        <f t="shared" si="242"/>
        <v>20.39</v>
      </c>
      <c r="F1732" s="1451">
        <f t="shared" si="243"/>
        <v>17.043667899999999</v>
      </c>
      <c r="G1732" s="1451">
        <f t="shared" si="244"/>
        <v>8.5236678999999995</v>
      </c>
      <c r="H1732" s="1451">
        <f t="shared" si="247"/>
        <v>8.52</v>
      </c>
      <c r="I1732" s="1449">
        <v>0</v>
      </c>
      <c r="J1732" s="1449">
        <v>0</v>
      </c>
      <c r="K1732" s="1451"/>
      <c r="L1732" s="1451"/>
      <c r="M1732" s="1451">
        <f t="shared" si="248"/>
        <v>0</v>
      </c>
      <c r="N1732" s="1451">
        <f t="shared" si="249"/>
        <v>8.52</v>
      </c>
      <c r="O1732" s="1452">
        <f t="shared" si="245"/>
        <v>0</v>
      </c>
      <c r="P1732" s="1383">
        <f t="shared" si="246"/>
        <v>0</v>
      </c>
    </row>
    <row r="1733" spans="1:16" ht="31" outlineLevel="1" x14ac:dyDescent="0.25">
      <c r="A1733" s="1457">
        <f t="shared" si="242"/>
        <v>3.2</v>
      </c>
      <c r="B1733" s="1458" t="str">
        <f t="shared" si="242"/>
        <v xml:space="preserve">Service price for design, engineering, testing, erection, supervision, commissioning and training.   </v>
      </c>
      <c r="C1733" s="1455" t="str">
        <f t="shared" si="242"/>
        <v>MERC/CAPEX/20172018/4321</v>
      </c>
      <c r="D1733" s="1384">
        <f t="shared" si="242"/>
        <v>43019</v>
      </c>
      <c r="E1733" s="1450">
        <f t="shared" si="242"/>
        <v>3.57</v>
      </c>
      <c r="F1733" s="1451">
        <f t="shared" si="243"/>
        <v>0.75469280000000005</v>
      </c>
      <c r="G1733" s="1451">
        <f t="shared" si="244"/>
        <v>0.75469280000000005</v>
      </c>
      <c r="H1733" s="1451">
        <f t="shared" si="247"/>
        <v>0</v>
      </c>
      <c r="I1733" s="1449">
        <v>0</v>
      </c>
      <c r="J1733" s="1449">
        <v>0</v>
      </c>
      <c r="K1733" s="1451"/>
      <c r="L1733" s="1451"/>
      <c r="M1733" s="1451">
        <f t="shared" si="248"/>
        <v>0</v>
      </c>
      <c r="N1733" s="1451">
        <f t="shared" si="249"/>
        <v>0</v>
      </c>
      <c r="O1733" s="1452">
        <f t="shared" si="245"/>
        <v>0</v>
      </c>
      <c r="P1733" s="1383">
        <f t="shared" si="246"/>
        <v>0</v>
      </c>
    </row>
    <row r="1734" spans="1:16" ht="15.5" outlineLevel="1" x14ac:dyDescent="0.25">
      <c r="A1734" s="1457">
        <f t="shared" si="242"/>
        <v>0</v>
      </c>
      <c r="B1734" s="1458" t="str">
        <f t="shared" si="242"/>
        <v>IDC</v>
      </c>
      <c r="C1734" s="1455" t="str">
        <f t="shared" si="242"/>
        <v>MERC/CAPEX/20172018/4321</v>
      </c>
      <c r="D1734" s="1384">
        <f t="shared" si="242"/>
        <v>43019</v>
      </c>
      <c r="E1734" s="1450">
        <f t="shared" si="242"/>
        <v>0.64</v>
      </c>
      <c r="F1734" s="1451">
        <f t="shared" si="243"/>
        <v>1.1986755680000001</v>
      </c>
      <c r="G1734" s="1451">
        <f t="shared" si="244"/>
        <v>1.1986755680000001</v>
      </c>
      <c r="H1734" s="1451">
        <f t="shared" si="247"/>
        <v>0</v>
      </c>
      <c r="I1734" s="1449">
        <v>0</v>
      </c>
      <c r="J1734" s="1449">
        <v>0</v>
      </c>
      <c r="K1734" s="1451"/>
      <c r="L1734" s="1451"/>
      <c r="M1734" s="1451">
        <f t="shared" si="248"/>
        <v>0</v>
      </c>
      <c r="N1734" s="1451">
        <f t="shared" si="249"/>
        <v>0</v>
      </c>
      <c r="O1734" s="1452">
        <f t="shared" si="245"/>
        <v>0</v>
      </c>
      <c r="P1734" s="1383">
        <f t="shared" si="246"/>
        <v>0</v>
      </c>
    </row>
    <row r="1735" spans="1:16" ht="31" outlineLevel="1" x14ac:dyDescent="0.25">
      <c r="A1735" s="1447">
        <f t="shared" si="242"/>
        <v>4</v>
      </c>
      <c r="B1735" s="1456" t="str">
        <f t="shared" si="242"/>
        <v>Renovation of Gas Turbine Air Intake System (Filter house for two units) at GTPS Uran</v>
      </c>
      <c r="C1735" s="1447" t="str">
        <f t="shared" si="242"/>
        <v>MERC/CAPEX/20172018/4645</v>
      </c>
      <c r="D1735" s="1448">
        <f t="shared" si="242"/>
        <v>43049</v>
      </c>
      <c r="E1735" s="1449">
        <f t="shared" si="242"/>
        <v>17</v>
      </c>
      <c r="F1735" s="1449">
        <f t="shared" si="243"/>
        <v>20.059999999999999</v>
      </c>
      <c r="G1735" s="1449">
        <f t="shared" si="244"/>
        <v>20.059999999999999</v>
      </c>
      <c r="H1735" s="1449">
        <f t="shared" si="247"/>
        <v>0</v>
      </c>
      <c r="I1735" s="1449">
        <v>0</v>
      </c>
      <c r="J1735" s="1449">
        <v>0</v>
      </c>
      <c r="K1735" s="1449"/>
      <c r="L1735" s="1449"/>
      <c r="M1735" s="1449">
        <f t="shared" si="248"/>
        <v>0</v>
      </c>
      <c r="N1735" s="1449">
        <f t="shared" si="249"/>
        <v>0</v>
      </c>
      <c r="O1735" s="1452">
        <f t="shared" si="245"/>
        <v>0</v>
      </c>
      <c r="P1735" s="1383">
        <f t="shared" si="246"/>
        <v>0</v>
      </c>
    </row>
    <row r="1736" spans="1:16" ht="15.5" outlineLevel="1" x14ac:dyDescent="0.25">
      <c r="A1736" s="1457">
        <f t="shared" si="242"/>
        <v>4.0999999999999996</v>
      </c>
      <c r="B1736" s="1458" t="str">
        <f t="shared" si="242"/>
        <v>SUPPLY &amp; Work COST for 2 GT Units.</v>
      </c>
      <c r="C1736" s="1455" t="str">
        <f t="shared" si="242"/>
        <v>MERC/CAPEX/20172018/4645</v>
      </c>
      <c r="D1736" s="1384">
        <f t="shared" si="242"/>
        <v>43049</v>
      </c>
      <c r="E1736" s="1450">
        <f t="shared" si="242"/>
        <v>17</v>
      </c>
      <c r="F1736" s="1451">
        <f t="shared" si="243"/>
        <v>0</v>
      </c>
      <c r="G1736" s="1451">
        <f t="shared" si="244"/>
        <v>0</v>
      </c>
      <c r="H1736" s="1451">
        <f t="shared" si="247"/>
        <v>0</v>
      </c>
      <c r="I1736" s="1449">
        <v>0</v>
      </c>
      <c r="J1736" s="1449">
        <v>0</v>
      </c>
      <c r="K1736" s="1451"/>
      <c r="L1736" s="1451"/>
      <c r="M1736" s="1451">
        <f t="shared" si="248"/>
        <v>0</v>
      </c>
      <c r="N1736" s="1451">
        <f t="shared" si="249"/>
        <v>0</v>
      </c>
      <c r="O1736" s="1452">
        <f t="shared" si="245"/>
        <v>0</v>
      </c>
      <c r="P1736" s="1383">
        <f t="shared" si="246"/>
        <v>0</v>
      </c>
    </row>
    <row r="1737" spans="1:16" ht="15.5" outlineLevel="1" x14ac:dyDescent="0.35">
      <c r="A1737" s="1457">
        <f t="shared" si="242"/>
        <v>0</v>
      </c>
      <c r="B1737" s="1459">
        <f t="shared" si="242"/>
        <v>0</v>
      </c>
      <c r="C1737" s="1455">
        <f t="shared" si="242"/>
        <v>0</v>
      </c>
      <c r="D1737" s="1384" t="str">
        <f t="shared" si="242"/>
        <v>-</v>
      </c>
      <c r="E1737" s="1450">
        <f t="shared" si="242"/>
        <v>0</v>
      </c>
      <c r="F1737" s="1451">
        <f t="shared" si="243"/>
        <v>0</v>
      </c>
      <c r="G1737" s="1451">
        <f t="shared" si="244"/>
        <v>0</v>
      </c>
      <c r="H1737" s="1451">
        <f t="shared" si="247"/>
        <v>0</v>
      </c>
      <c r="I1737" s="1449">
        <v>0</v>
      </c>
      <c r="J1737" s="1449">
        <v>0</v>
      </c>
      <c r="K1737" s="1451"/>
      <c r="L1737" s="1451"/>
      <c r="M1737" s="1451">
        <f t="shared" si="248"/>
        <v>0</v>
      </c>
      <c r="N1737" s="1451">
        <f t="shared" si="249"/>
        <v>0</v>
      </c>
      <c r="O1737" s="1452">
        <f t="shared" si="245"/>
        <v>0</v>
      </c>
      <c r="P1737" s="1383">
        <f t="shared" si="246"/>
        <v>0</v>
      </c>
    </row>
    <row r="1738" spans="1:16" ht="31" outlineLevel="1" x14ac:dyDescent="0.25">
      <c r="A1738" s="1447">
        <f t="shared" si="242"/>
        <v>5</v>
      </c>
      <c r="B1738" s="1456" t="str">
        <f t="shared" si="242"/>
        <v>Procurement of compressor rotor blades and tie rod with front hollow shaft for GT Unit No. 8 at GTPS Uran</v>
      </c>
      <c r="C1738" s="1447" t="str">
        <f t="shared" si="242"/>
        <v>MERC/CAPEX/20172018/0151</v>
      </c>
      <c r="D1738" s="1448">
        <f t="shared" si="242"/>
        <v>43131</v>
      </c>
      <c r="E1738" s="1449">
        <f t="shared" si="242"/>
        <v>19.196999999999996</v>
      </c>
      <c r="F1738" s="1449">
        <f t="shared" si="243"/>
        <v>0</v>
      </c>
      <c r="G1738" s="1449">
        <f t="shared" si="244"/>
        <v>0</v>
      </c>
      <c r="H1738" s="1449">
        <f t="shared" si="247"/>
        <v>0</v>
      </c>
      <c r="I1738" s="1449">
        <v>0</v>
      </c>
      <c r="J1738" s="1449">
        <v>0</v>
      </c>
      <c r="K1738" s="1449"/>
      <c r="L1738" s="1449"/>
      <c r="M1738" s="1449">
        <f t="shared" si="248"/>
        <v>0</v>
      </c>
      <c r="N1738" s="1449">
        <f t="shared" si="249"/>
        <v>0</v>
      </c>
      <c r="O1738" s="1452">
        <f t="shared" si="245"/>
        <v>0</v>
      </c>
      <c r="P1738" s="1383">
        <f t="shared" si="246"/>
        <v>0</v>
      </c>
    </row>
    <row r="1739" spans="1:16" ht="15.5" outlineLevel="1" x14ac:dyDescent="0.25">
      <c r="A1739" s="1457">
        <f t="shared" si="242"/>
        <v>5.0999999999999996</v>
      </c>
      <c r="B1739" s="1458" t="str">
        <f t="shared" si="242"/>
        <v>Procurement of GT-8 Compressor rotor blades (complete set)</v>
      </c>
      <c r="C1739" s="1455" t="str">
        <f t="shared" si="242"/>
        <v>MERC/CAPEX/20172018/0151</v>
      </c>
      <c r="D1739" s="1384">
        <f t="shared" si="242"/>
        <v>43131</v>
      </c>
      <c r="E1739" s="1450">
        <f t="shared" si="242"/>
        <v>9.0399999999999991</v>
      </c>
      <c r="F1739" s="1451">
        <f t="shared" si="243"/>
        <v>7.6515065</v>
      </c>
      <c r="G1739" s="1451">
        <f t="shared" si="244"/>
        <v>7.6515065</v>
      </c>
      <c r="H1739" s="1451">
        <f t="shared" si="247"/>
        <v>0</v>
      </c>
      <c r="I1739" s="1449">
        <v>0</v>
      </c>
      <c r="J1739" s="1449">
        <v>0</v>
      </c>
      <c r="K1739" s="1451"/>
      <c r="L1739" s="1451"/>
      <c r="M1739" s="1451">
        <f t="shared" si="248"/>
        <v>0</v>
      </c>
      <c r="N1739" s="1451">
        <f t="shared" si="249"/>
        <v>0</v>
      </c>
      <c r="O1739" s="1452">
        <f t="shared" si="245"/>
        <v>0</v>
      </c>
      <c r="P1739" s="1383">
        <f t="shared" si="246"/>
        <v>0</v>
      </c>
    </row>
    <row r="1740" spans="1:16" ht="31" outlineLevel="1" x14ac:dyDescent="0.25">
      <c r="A1740" s="1457">
        <f t="shared" si="242"/>
        <v>5.2</v>
      </c>
      <c r="B1740" s="1458" t="str">
        <f t="shared" si="242"/>
        <v>Procurement of GT-8 Tie rod &amp; front hollow shaft along with installation materials</v>
      </c>
      <c r="C1740" s="1455" t="str">
        <f t="shared" si="242"/>
        <v>MERC/CAPEX/20172018/0151</v>
      </c>
      <c r="D1740" s="1384">
        <f t="shared" si="242"/>
        <v>43131</v>
      </c>
      <c r="E1740" s="1450">
        <f t="shared" si="242"/>
        <v>9.8059999999999992</v>
      </c>
      <c r="F1740" s="1451">
        <f t="shared" si="243"/>
        <v>9.0830830000000002</v>
      </c>
      <c r="G1740" s="1451">
        <f t="shared" si="244"/>
        <v>9.0830830000000002</v>
      </c>
      <c r="H1740" s="1451">
        <f t="shared" si="247"/>
        <v>0</v>
      </c>
      <c r="I1740" s="1449">
        <v>0</v>
      </c>
      <c r="J1740" s="1449">
        <v>0</v>
      </c>
      <c r="K1740" s="1451"/>
      <c r="L1740" s="1451"/>
      <c r="M1740" s="1451">
        <f t="shared" si="248"/>
        <v>0</v>
      </c>
      <c r="N1740" s="1451">
        <f t="shared" si="249"/>
        <v>0</v>
      </c>
      <c r="O1740" s="1452">
        <f t="shared" si="245"/>
        <v>0</v>
      </c>
      <c r="P1740" s="1383">
        <f t="shared" si="246"/>
        <v>0</v>
      </c>
    </row>
    <row r="1741" spans="1:16" ht="15.5" outlineLevel="1" x14ac:dyDescent="0.25">
      <c r="A1741" s="1457">
        <f t="shared" si="242"/>
        <v>0</v>
      </c>
      <c r="B1741" s="1458" t="str">
        <f t="shared" si="242"/>
        <v>IDC</v>
      </c>
      <c r="C1741" s="1455" t="str">
        <f t="shared" si="242"/>
        <v>MERC/CAPEX/20172018/0151</v>
      </c>
      <c r="D1741" s="1384">
        <f t="shared" si="242"/>
        <v>43131</v>
      </c>
      <c r="E1741" s="1450">
        <f t="shared" si="242"/>
        <v>0.35099999999999998</v>
      </c>
      <c r="F1741" s="1451">
        <f t="shared" si="243"/>
        <v>2.1674433</v>
      </c>
      <c r="G1741" s="1451">
        <f t="shared" si="244"/>
        <v>2.1674433</v>
      </c>
      <c r="H1741" s="1451">
        <f t="shared" si="247"/>
        <v>0</v>
      </c>
      <c r="I1741" s="1449">
        <v>0</v>
      </c>
      <c r="J1741" s="1449">
        <v>0</v>
      </c>
      <c r="K1741" s="1451"/>
      <c r="L1741" s="1451"/>
      <c r="M1741" s="1451">
        <f t="shared" si="248"/>
        <v>0</v>
      </c>
      <c r="N1741" s="1451">
        <f t="shared" si="249"/>
        <v>0</v>
      </c>
      <c r="O1741" s="1452">
        <f t="shared" si="245"/>
        <v>0</v>
      </c>
      <c r="P1741" s="1383">
        <f t="shared" si="246"/>
        <v>0</v>
      </c>
    </row>
    <row r="1742" spans="1:16" ht="31" outlineLevel="1" x14ac:dyDescent="0.25">
      <c r="A1742" s="1447">
        <f t="shared" ref="A1742:E1757" si="250">A1456</f>
        <v>6</v>
      </c>
      <c r="B1742" s="1456" t="str">
        <f t="shared" si="250"/>
        <v>Upgradation of Automation Systems of GT-7 &amp; Static Excitation Equipment of B0 Unit at GTPS Uran</v>
      </c>
      <c r="C1742" s="1447" t="str">
        <f t="shared" si="250"/>
        <v>MERC/CAPEX/2019-2020/422</v>
      </c>
      <c r="D1742" s="1448">
        <f t="shared" si="250"/>
        <v>43675</v>
      </c>
      <c r="E1742" s="1449">
        <f t="shared" si="250"/>
        <v>22.569999999999997</v>
      </c>
      <c r="F1742" s="1449">
        <f t="shared" si="243"/>
        <v>8.8971999999999998</v>
      </c>
      <c r="G1742" s="1449">
        <f t="shared" si="244"/>
        <v>8.8971999999999998</v>
      </c>
      <c r="H1742" s="1449">
        <f t="shared" si="247"/>
        <v>0</v>
      </c>
      <c r="I1742" s="1449">
        <v>0</v>
      </c>
      <c r="J1742" s="1449">
        <v>0</v>
      </c>
      <c r="K1742" s="1449"/>
      <c r="L1742" s="1449"/>
      <c r="M1742" s="1449">
        <f t="shared" si="248"/>
        <v>0</v>
      </c>
      <c r="N1742" s="1449">
        <f t="shared" si="249"/>
        <v>0</v>
      </c>
      <c r="O1742" s="1452">
        <f t="shared" si="245"/>
        <v>0</v>
      </c>
      <c r="P1742" s="1383">
        <f t="shared" si="246"/>
        <v>0</v>
      </c>
    </row>
    <row r="1743" spans="1:16" ht="15.5" outlineLevel="1" x14ac:dyDescent="0.35">
      <c r="A1743" s="1457">
        <f t="shared" si="250"/>
        <v>6.1</v>
      </c>
      <c r="B1743" s="1459" t="str">
        <f t="shared" si="250"/>
        <v>Up-gradation of GT Automation System for Unit – 7 (Stage – II)</v>
      </c>
      <c r="C1743" s="1455" t="str">
        <f t="shared" si="250"/>
        <v>MERC/CAPEX/2019-2020/422</v>
      </c>
      <c r="D1743" s="1384">
        <f t="shared" si="250"/>
        <v>43675</v>
      </c>
      <c r="E1743" s="1450">
        <f t="shared" si="250"/>
        <v>15.62</v>
      </c>
      <c r="F1743" s="1451">
        <f t="shared" si="243"/>
        <v>0</v>
      </c>
      <c r="G1743" s="1451">
        <f t="shared" si="244"/>
        <v>0</v>
      </c>
      <c r="H1743" s="1451">
        <f t="shared" si="247"/>
        <v>0</v>
      </c>
      <c r="I1743" s="1449">
        <v>0</v>
      </c>
      <c r="J1743" s="1449">
        <v>0</v>
      </c>
      <c r="K1743" s="1451"/>
      <c r="L1743" s="1451"/>
      <c r="M1743" s="1451">
        <f t="shared" si="248"/>
        <v>0</v>
      </c>
      <c r="N1743" s="1451">
        <f t="shared" si="249"/>
        <v>0</v>
      </c>
      <c r="O1743" s="1452">
        <f t="shared" si="245"/>
        <v>0</v>
      </c>
      <c r="P1743" s="1383">
        <f t="shared" si="246"/>
        <v>0</v>
      </c>
    </row>
    <row r="1744" spans="1:16" ht="15.5" outlineLevel="1" x14ac:dyDescent="0.25">
      <c r="A1744" s="1457">
        <f t="shared" si="250"/>
        <v>6.2</v>
      </c>
      <c r="B1744" s="1458" t="str">
        <f t="shared" si="250"/>
        <v>Up-gradation of B0 Static Excitation System for Stage – III</v>
      </c>
      <c r="C1744" s="1455" t="str">
        <f t="shared" si="250"/>
        <v>MERC/CAPEX/2019-2020/422</v>
      </c>
      <c r="D1744" s="1384">
        <f t="shared" si="250"/>
        <v>43675</v>
      </c>
      <c r="E1744" s="1450">
        <f t="shared" si="250"/>
        <v>6.43</v>
      </c>
      <c r="F1744" s="1451">
        <f t="shared" si="243"/>
        <v>2.79591674</v>
      </c>
      <c r="G1744" s="1451">
        <f t="shared" si="244"/>
        <v>2.79591674</v>
      </c>
      <c r="H1744" s="1451">
        <f t="shared" si="247"/>
        <v>0</v>
      </c>
      <c r="I1744" s="1449">
        <v>0</v>
      </c>
      <c r="J1744" s="1449">
        <v>0</v>
      </c>
      <c r="K1744" s="1451"/>
      <c r="L1744" s="1451"/>
      <c r="M1744" s="1451">
        <f t="shared" si="248"/>
        <v>0</v>
      </c>
      <c r="N1744" s="1451">
        <f t="shared" si="249"/>
        <v>0</v>
      </c>
      <c r="O1744" s="1452">
        <f t="shared" si="245"/>
        <v>0</v>
      </c>
      <c r="P1744" s="1383">
        <f t="shared" si="246"/>
        <v>0</v>
      </c>
    </row>
    <row r="1745" spans="1:16" ht="15.5" outlineLevel="1" x14ac:dyDescent="0.35">
      <c r="A1745" s="1457">
        <f t="shared" si="250"/>
        <v>0</v>
      </c>
      <c r="B1745" s="1459" t="str">
        <f t="shared" si="250"/>
        <v>IDC</v>
      </c>
      <c r="C1745" s="1455" t="str">
        <f t="shared" si="250"/>
        <v>MERC/CAPEX/2019-2020/422</v>
      </c>
      <c r="D1745" s="1384">
        <f t="shared" si="250"/>
        <v>43675</v>
      </c>
      <c r="E1745" s="1450">
        <f t="shared" si="250"/>
        <v>0.52</v>
      </c>
      <c r="F1745" s="1451">
        <f t="shared" si="243"/>
        <v>0</v>
      </c>
      <c r="G1745" s="1451">
        <f t="shared" si="244"/>
        <v>0</v>
      </c>
      <c r="H1745" s="1451">
        <f t="shared" si="247"/>
        <v>0</v>
      </c>
      <c r="I1745" s="1449">
        <v>0</v>
      </c>
      <c r="J1745" s="1449">
        <v>0</v>
      </c>
      <c r="K1745" s="1451"/>
      <c r="L1745" s="1451"/>
      <c r="M1745" s="1451">
        <f t="shared" si="248"/>
        <v>0</v>
      </c>
      <c r="N1745" s="1451">
        <f t="shared" si="249"/>
        <v>0</v>
      </c>
      <c r="O1745" s="1452">
        <f t="shared" si="245"/>
        <v>0</v>
      </c>
      <c r="P1745" s="1383">
        <f t="shared" si="246"/>
        <v>0</v>
      </c>
    </row>
    <row r="1746" spans="1:16" ht="31" outlineLevel="1" x14ac:dyDescent="0.25">
      <c r="A1746" s="1447">
        <f t="shared" si="250"/>
        <v>7</v>
      </c>
      <c r="B1746" s="1456" t="str">
        <f t="shared" si="250"/>
        <v>Procurement of MOH Spares &amp; Insurance Spares for Unit-8 at GTPS Uran</v>
      </c>
      <c r="C1746" s="1447" t="str">
        <f t="shared" si="250"/>
        <v>MERC/CAPEX/2019-2020/121</v>
      </c>
      <c r="D1746" s="1448">
        <f t="shared" si="250"/>
        <v>43865</v>
      </c>
      <c r="E1746" s="1449">
        <f t="shared" si="250"/>
        <v>36.138058000000001</v>
      </c>
      <c r="F1746" s="1449">
        <f t="shared" si="243"/>
        <v>1.5551078399999998</v>
      </c>
      <c r="G1746" s="1449">
        <f t="shared" si="244"/>
        <v>1.5551078399999998</v>
      </c>
      <c r="H1746" s="1449">
        <f t="shared" si="247"/>
        <v>0</v>
      </c>
      <c r="I1746" s="1449">
        <v>0</v>
      </c>
      <c r="J1746" s="1449">
        <v>0</v>
      </c>
      <c r="K1746" s="1449"/>
      <c r="L1746" s="1449"/>
      <c r="M1746" s="1449">
        <f t="shared" si="248"/>
        <v>0</v>
      </c>
      <c r="N1746" s="1449">
        <f t="shared" si="249"/>
        <v>0</v>
      </c>
      <c r="O1746" s="1452">
        <f t="shared" si="245"/>
        <v>0</v>
      </c>
      <c r="P1746" s="1383">
        <f t="shared" si="246"/>
        <v>0</v>
      </c>
    </row>
    <row r="1747" spans="1:16" ht="15.5" outlineLevel="1" x14ac:dyDescent="0.35">
      <c r="A1747" s="1457">
        <f t="shared" si="250"/>
        <v>7.1</v>
      </c>
      <c r="B1747" s="1459" t="str">
        <f t="shared" si="250"/>
        <v>GT Unit no.8 Major Over Haul (MOH) Spares</v>
      </c>
      <c r="C1747" s="1455" t="str">
        <f t="shared" si="250"/>
        <v>MERC/CAPEX/2019-2020/121</v>
      </c>
      <c r="D1747" s="1384">
        <f t="shared" si="250"/>
        <v>43865</v>
      </c>
      <c r="E1747" s="1450">
        <f t="shared" si="250"/>
        <v>22.178205999999999</v>
      </c>
      <c r="F1747" s="1451">
        <f t="shared" si="243"/>
        <v>18.973146014000001</v>
      </c>
      <c r="G1747" s="1451">
        <f t="shared" si="244"/>
        <v>18.973146014000001</v>
      </c>
      <c r="H1747" s="1451">
        <f t="shared" si="247"/>
        <v>0</v>
      </c>
      <c r="I1747" s="1449">
        <v>0</v>
      </c>
      <c r="J1747" s="1449">
        <v>0</v>
      </c>
      <c r="K1747" s="1451"/>
      <c r="L1747" s="1451"/>
      <c r="M1747" s="1451">
        <f t="shared" si="248"/>
        <v>0</v>
      </c>
      <c r="N1747" s="1451">
        <f t="shared" si="249"/>
        <v>0</v>
      </c>
      <c r="O1747" s="1452">
        <f t="shared" si="245"/>
        <v>0</v>
      </c>
      <c r="P1747" s="1383">
        <f t="shared" si="246"/>
        <v>0</v>
      </c>
    </row>
    <row r="1748" spans="1:16" ht="15.5" outlineLevel="1" x14ac:dyDescent="0.25">
      <c r="A1748" s="1457">
        <f t="shared" si="250"/>
        <v>7.2</v>
      </c>
      <c r="B1748" s="1458" t="str">
        <f t="shared" si="250"/>
        <v>GT Unit no.8 Insurance Spares</v>
      </c>
      <c r="C1748" s="1455" t="str">
        <f t="shared" si="250"/>
        <v>MERC/CAPEX/2019-2020/121</v>
      </c>
      <c r="D1748" s="1384">
        <f t="shared" si="250"/>
        <v>43865</v>
      </c>
      <c r="E1748" s="1450">
        <f t="shared" si="250"/>
        <v>13.959852</v>
      </c>
      <c r="F1748" s="1451">
        <f t="shared" si="243"/>
        <v>2.8426537339999998</v>
      </c>
      <c r="G1748" s="1451">
        <f t="shared" si="244"/>
        <v>2.8426537339999998</v>
      </c>
      <c r="H1748" s="1451">
        <f t="shared" si="247"/>
        <v>0</v>
      </c>
      <c r="I1748" s="1449">
        <v>0</v>
      </c>
      <c r="J1748" s="1449">
        <v>0</v>
      </c>
      <c r="K1748" s="1451"/>
      <c r="L1748" s="1451"/>
      <c r="M1748" s="1451">
        <f t="shared" si="248"/>
        <v>0</v>
      </c>
      <c r="N1748" s="1451">
        <f t="shared" si="249"/>
        <v>0</v>
      </c>
      <c r="O1748" s="1452">
        <f t="shared" si="245"/>
        <v>0</v>
      </c>
      <c r="P1748" s="1383">
        <f t="shared" si="246"/>
        <v>0</v>
      </c>
    </row>
    <row r="1749" spans="1:16" ht="15.5" outlineLevel="1" x14ac:dyDescent="0.35">
      <c r="A1749" s="1457">
        <f t="shared" si="250"/>
        <v>0</v>
      </c>
      <c r="B1749" s="1459" t="str">
        <f t="shared" si="250"/>
        <v>IDC</v>
      </c>
      <c r="C1749" s="1455" t="str">
        <f t="shared" si="250"/>
        <v>MERC/CAPEX/2019-2020/121</v>
      </c>
      <c r="D1749" s="1384">
        <f t="shared" si="250"/>
        <v>43865</v>
      </c>
      <c r="E1749" s="1450">
        <f t="shared" si="250"/>
        <v>0</v>
      </c>
      <c r="F1749" s="1451">
        <f t="shared" si="243"/>
        <v>0</v>
      </c>
      <c r="G1749" s="1451">
        <f t="shared" si="244"/>
        <v>0</v>
      </c>
      <c r="H1749" s="1451">
        <f t="shared" si="247"/>
        <v>0</v>
      </c>
      <c r="I1749" s="1449">
        <v>0</v>
      </c>
      <c r="J1749" s="1449">
        <v>0</v>
      </c>
      <c r="K1749" s="1451"/>
      <c r="L1749" s="1451"/>
      <c r="M1749" s="1451">
        <f t="shared" si="248"/>
        <v>0</v>
      </c>
      <c r="N1749" s="1451">
        <f t="shared" si="249"/>
        <v>0</v>
      </c>
      <c r="O1749" s="1452">
        <f t="shared" si="245"/>
        <v>0</v>
      </c>
      <c r="P1749" s="1383">
        <f t="shared" si="246"/>
        <v>0</v>
      </c>
    </row>
    <row r="1750" spans="1:16" ht="46.5" outlineLevel="1" x14ac:dyDescent="0.25">
      <c r="A1750" s="1447">
        <f t="shared" si="250"/>
        <v>8</v>
      </c>
      <c r="B1750" s="1456" t="str">
        <f t="shared" si="250"/>
        <v>Implementation of Energy Saving Scheme with VFD for HP Feed Water Pump (HPFWP) and Condensate Extraction Pumps (CEP) for Stage-III at GTPS, Uran</v>
      </c>
      <c r="C1750" s="1447" t="str">
        <f t="shared" si="250"/>
        <v>MERC/CAPEX/2020-21/WFH/SBR/1</v>
      </c>
      <c r="D1750" s="1448">
        <f t="shared" si="250"/>
        <v>43942</v>
      </c>
      <c r="E1750" s="1449">
        <f t="shared" si="250"/>
        <v>11.206</v>
      </c>
      <c r="F1750" s="1449">
        <f t="shared" si="243"/>
        <v>11.173445427999999</v>
      </c>
      <c r="G1750" s="1449">
        <f t="shared" si="244"/>
        <v>11.173445427999999</v>
      </c>
      <c r="H1750" s="1449">
        <f t="shared" si="247"/>
        <v>0</v>
      </c>
      <c r="I1750" s="1449">
        <v>0</v>
      </c>
      <c r="J1750" s="1449">
        <v>0</v>
      </c>
      <c r="K1750" s="1449"/>
      <c r="L1750" s="1449"/>
      <c r="M1750" s="1449">
        <f t="shared" si="248"/>
        <v>0</v>
      </c>
      <c r="N1750" s="1449">
        <f t="shared" si="249"/>
        <v>0</v>
      </c>
      <c r="O1750" s="1452">
        <f t="shared" si="245"/>
        <v>0</v>
      </c>
      <c r="P1750" s="1383">
        <f t="shared" si="246"/>
        <v>0</v>
      </c>
    </row>
    <row r="1751" spans="1:16" ht="46.5" outlineLevel="1" x14ac:dyDescent="0.25">
      <c r="A1751" s="1457">
        <f t="shared" si="250"/>
        <v>8.1</v>
      </c>
      <c r="B1751" s="1458" t="str">
        <f t="shared" si="250"/>
        <v>Implementation of VFD with Bypass system for HP Feed Water Pumps (HPFWP) and Condensate Extraction Pumps (CEP) for St-III at GTPS, Uran.(Supply + Works)</v>
      </c>
      <c r="C1751" s="1455" t="str">
        <f t="shared" si="250"/>
        <v>MERC/CAPEX/2020-21/WFH/SBR/1</v>
      </c>
      <c r="D1751" s="1384">
        <f t="shared" si="250"/>
        <v>43942</v>
      </c>
      <c r="E1751" s="1450">
        <f t="shared" si="250"/>
        <v>10.856</v>
      </c>
      <c r="F1751" s="1451">
        <f t="shared" si="243"/>
        <v>0.35</v>
      </c>
      <c r="G1751" s="1451">
        <f t="shared" si="244"/>
        <v>0.35</v>
      </c>
      <c r="H1751" s="1451">
        <f t="shared" si="247"/>
        <v>0</v>
      </c>
      <c r="I1751" s="1449">
        <v>0</v>
      </c>
      <c r="J1751" s="1449">
        <v>0</v>
      </c>
      <c r="K1751" s="1451"/>
      <c r="L1751" s="1451"/>
      <c r="M1751" s="1451">
        <f t="shared" si="248"/>
        <v>0</v>
      </c>
      <c r="N1751" s="1451">
        <f t="shared" si="249"/>
        <v>0</v>
      </c>
      <c r="O1751" s="1452">
        <f t="shared" si="245"/>
        <v>0</v>
      </c>
      <c r="P1751" s="1383">
        <f t="shared" si="246"/>
        <v>0</v>
      </c>
    </row>
    <row r="1752" spans="1:16" ht="15.5" outlineLevel="1" x14ac:dyDescent="0.25">
      <c r="A1752" s="1457">
        <f t="shared" si="250"/>
        <v>0</v>
      </c>
      <c r="B1752" s="1458" t="str">
        <f t="shared" si="250"/>
        <v>IDC</v>
      </c>
      <c r="C1752" s="1455" t="str">
        <f t="shared" si="250"/>
        <v>MERC/CAPEX/2020-21/WFH/SBR/1</v>
      </c>
      <c r="D1752" s="1384">
        <f t="shared" si="250"/>
        <v>43942</v>
      </c>
      <c r="E1752" s="1450">
        <f t="shared" si="250"/>
        <v>0.35</v>
      </c>
      <c r="F1752" s="1451">
        <f t="shared" si="243"/>
        <v>0</v>
      </c>
      <c r="G1752" s="1451">
        <f t="shared" si="244"/>
        <v>0</v>
      </c>
      <c r="H1752" s="1451">
        <f t="shared" si="247"/>
        <v>0</v>
      </c>
      <c r="I1752" s="1449">
        <v>0</v>
      </c>
      <c r="J1752" s="1449">
        <v>0</v>
      </c>
      <c r="K1752" s="1451"/>
      <c r="L1752" s="1451"/>
      <c r="M1752" s="1451">
        <f t="shared" si="248"/>
        <v>0</v>
      </c>
      <c r="N1752" s="1451">
        <f t="shared" si="249"/>
        <v>0</v>
      </c>
      <c r="O1752" s="1452">
        <f t="shared" si="245"/>
        <v>0</v>
      </c>
      <c r="P1752" s="1383">
        <f t="shared" si="246"/>
        <v>0</v>
      </c>
    </row>
    <row r="1753" spans="1:16" ht="31" outlineLevel="1" x14ac:dyDescent="0.25">
      <c r="A1753" s="1447">
        <f t="shared" si="250"/>
        <v>9</v>
      </c>
      <c r="B1753" s="1456" t="str">
        <f t="shared" si="250"/>
        <v>Plant Civil Works &amp; Renovation of Colony Civil Works at GTPS Uran</v>
      </c>
      <c r="C1753" s="1447" t="str">
        <f t="shared" si="250"/>
        <v>MERC/CAPEX/FY 2021-22/MSPGCL /25</v>
      </c>
      <c r="D1753" s="1448">
        <f t="shared" si="250"/>
        <v>44609</v>
      </c>
      <c r="E1753" s="1449">
        <f t="shared" si="250"/>
        <v>19.281199999999998</v>
      </c>
      <c r="F1753" s="1449">
        <f t="shared" si="243"/>
        <v>0</v>
      </c>
      <c r="G1753" s="1449">
        <f t="shared" si="244"/>
        <v>0</v>
      </c>
      <c r="H1753" s="1449">
        <f t="shared" si="247"/>
        <v>0</v>
      </c>
      <c r="I1753" s="1449">
        <v>0</v>
      </c>
      <c r="J1753" s="1449">
        <v>0</v>
      </c>
      <c r="K1753" s="1449"/>
      <c r="L1753" s="1449"/>
      <c r="M1753" s="1449">
        <f t="shared" si="248"/>
        <v>0</v>
      </c>
      <c r="N1753" s="1449">
        <f t="shared" si="249"/>
        <v>0</v>
      </c>
      <c r="O1753" s="1452">
        <f t="shared" si="245"/>
        <v>0</v>
      </c>
      <c r="P1753" s="1383">
        <f t="shared" si="246"/>
        <v>0</v>
      </c>
    </row>
    <row r="1754" spans="1:16" ht="31" outlineLevel="1" x14ac:dyDescent="0.35">
      <c r="A1754" s="1457">
        <f t="shared" si="250"/>
        <v>9.1</v>
      </c>
      <c r="B1754" s="1459" t="str">
        <f t="shared" si="250"/>
        <v>Renovations, refurbishment of Residential colony at GTPS, Uran.</v>
      </c>
      <c r="C1754" s="1455" t="str">
        <f t="shared" si="250"/>
        <v>MERC/CAPEX/FY 2021-22/MSPGCL /25</v>
      </c>
      <c r="D1754" s="1384">
        <f t="shared" si="250"/>
        <v>44609</v>
      </c>
      <c r="E1754" s="1450">
        <f t="shared" si="250"/>
        <v>7.5637999999999996</v>
      </c>
      <c r="F1754" s="1451">
        <f t="shared" si="243"/>
        <v>0</v>
      </c>
      <c r="G1754" s="1451">
        <f t="shared" si="244"/>
        <v>0</v>
      </c>
      <c r="H1754" s="1451">
        <f t="shared" si="247"/>
        <v>0</v>
      </c>
      <c r="I1754" s="1449">
        <v>0</v>
      </c>
      <c r="J1754" s="1449">
        <v>0</v>
      </c>
      <c r="K1754" s="1451"/>
      <c r="L1754" s="1451"/>
      <c r="M1754" s="1451">
        <f t="shared" si="248"/>
        <v>0</v>
      </c>
      <c r="N1754" s="1451">
        <f t="shared" si="249"/>
        <v>0</v>
      </c>
      <c r="O1754" s="1452">
        <f t="shared" si="245"/>
        <v>0</v>
      </c>
      <c r="P1754" s="1383">
        <f t="shared" si="246"/>
        <v>0</v>
      </c>
    </row>
    <row r="1755" spans="1:16" ht="31" outlineLevel="1" x14ac:dyDescent="0.35">
      <c r="A1755" s="1457" t="str">
        <f t="shared" si="250"/>
        <v>9.1.1</v>
      </c>
      <c r="B1755" s="1459" t="str">
        <f t="shared" si="250"/>
        <v>Providing weather shed over the parpet at Type-I, Type-II, Type-D, Type- III &amp; Type-IV quarters at GTPS , Uran.</v>
      </c>
      <c r="C1755" s="1455">
        <f t="shared" si="250"/>
        <v>0</v>
      </c>
      <c r="D1755" s="1384" t="str">
        <f t="shared" si="250"/>
        <v>-</v>
      </c>
      <c r="E1755" s="1450">
        <f t="shared" si="250"/>
        <v>1.4278</v>
      </c>
      <c r="F1755" s="1451">
        <f t="shared" si="243"/>
        <v>1.41</v>
      </c>
      <c r="G1755" s="1451">
        <f t="shared" si="244"/>
        <v>1.41</v>
      </c>
      <c r="H1755" s="1451">
        <f t="shared" si="247"/>
        <v>0</v>
      </c>
      <c r="I1755" s="1449">
        <v>0</v>
      </c>
      <c r="J1755" s="1449">
        <v>0</v>
      </c>
      <c r="K1755" s="1451"/>
      <c r="L1755" s="1451"/>
      <c r="M1755" s="1451">
        <f t="shared" ref="M1755:M1775" si="251">SUM(J1755:L1755)</f>
        <v>0</v>
      </c>
      <c r="N1755" s="1451">
        <f t="shared" si="249"/>
        <v>0</v>
      </c>
      <c r="O1755" s="1452"/>
      <c r="P1755" s="1383"/>
    </row>
    <row r="1756" spans="1:16" ht="15.5" outlineLevel="1" x14ac:dyDescent="0.35">
      <c r="A1756" s="1457">
        <f t="shared" si="250"/>
        <v>0</v>
      </c>
      <c r="B1756" s="1459" t="str">
        <f t="shared" si="250"/>
        <v>IDC</v>
      </c>
      <c r="C1756" s="1455">
        <f t="shared" si="250"/>
        <v>0</v>
      </c>
      <c r="D1756" s="1384" t="str">
        <f t="shared" si="250"/>
        <v>-</v>
      </c>
      <c r="E1756" s="1450">
        <f t="shared" si="250"/>
        <v>0</v>
      </c>
      <c r="F1756" s="1451">
        <f t="shared" si="243"/>
        <v>3.1791899999999998E-2</v>
      </c>
      <c r="G1756" s="1451">
        <f t="shared" si="244"/>
        <v>3.1791899999999998E-2</v>
      </c>
      <c r="H1756" s="1451">
        <f t="shared" si="247"/>
        <v>0</v>
      </c>
      <c r="I1756" s="1449">
        <v>0</v>
      </c>
      <c r="J1756" s="1449">
        <v>0</v>
      </c>
      <c r="K1756" s="1451"/>
      <c r="L1756" s="1451"/>
      <c r="M1756" s="1451">
        <f t="shared" si="251"/>
        <v>0</v>
      </c>
      <c r="N1756" s="1451">
        <f t="shared" si="249"/>
        <v>0</v>
      </c>
      <c r="O1756" s="1452"/>
      <c r="P1756" s="1383"/>
    </row>
    <row r="1757" spans="1:16" ht="31" outlineLevel="1" x14ac:dyDescent="0.35">
      <c r="A1757" s="1457" t="str">
        <f t="shared" si="250"/>
        <v>9.1.2</v>
      </c>
      <c r="B1757" s="1459" t="str">
        <f t="shared" si="250"/>
        <v>Providing vitrified flooring to  Type-I, Type-II, Type-D, Type- III &amp;  E quarters at GTPS , Uran.</v>
      </c>
      <c r="C1757" s="1455">
        <f t="shared" si="250"/>
        <v>0</v>
      </c>
      <c r="D1757" s="1384" t="str">
        <f t="shared" si="250"/>
        <v>-</v>
      </c>
      <c r="E1757" s="1450">
        <f t="shared" si="250"/>
        <v>2.0177999999999998</v>
      </c>
      <c r="F1757" s="1451">
        <f t="shared" si="243"/>
        <v>1.9088066450000001</v>
      </c>
      <c r="G1757" s="1451">
        <f t="shared" si="244"/>
        <v>1.9088066450000001</v>
      </c>
      <c r="H1757" s="1451">
        <f t="shared" si="247"/>
        <v>0</v>
      </c>
      <c r="I1757" s="1449">
        <v>0</v>
      </c>
      <c r="J1757" s="1449">
        <v>0</v>
      </c>
      <c r="K1757" s="1451"/>
      <c r="L1757" s="1451"/>
      <c r="M1757" s="1451">
        <f t="shared" si="251"/>
        <v>0</v>
      </c>
      <c r="N1757" s="1451">
        <f t="shared" si="249"/>
        <v>0</v>
      </c>
      <c r="O1757" s="1452"/>
      <c r="P1757" s="1383"/>
    </row>
    <row r="1758" spans="1:16" ht="15.5" outlineLevel="1" x14ac:dyDescent="0.35">
      <c r="A1758" s="1457">
        <f t="shared" ref="A1758:E1773" si="252">A1472</f>
        <v>0</v>
      </c>
      <c r="B1758" s="1459" t="str">
        <f t="shared" si="252"/>
        <v>IDC</v>
      </c>
      <c r="C1758" s="1455">
        <f t="shared" si="252"/>
        <v>0</v>
      </c>
      <c r="D1758" s="1384" t="str">
        <f t="shared" si="252"/>
        <v>-</v>
      </c>
      <c r="E1758" s="1450">
        <f t="shared" si="252"/>
        <v>0</v>
      </c>
      <c r="F1758" s="1451">
        <f t="shared" si="243"/>
        <v>0</v>
      </c>
      <c r="G1758" s="1451">
        <f t="shared" si="244"/>
        <v>0</v>
      </c>
      <c r="H1758" s="1451">
        <f t="shared" si="247"/>
        <v>0</v>
      </c>
      <c r="I1758" s="1449">
        <v>0</v>
      </c>
      <c r="J1758" s="1449">
        <v>0</v>
      </c>
      <c r="K1758" s="1451"/>
      <c r="L1758" s="1451"/>
      <c r="M1758" s="1451">
        <f t="shared" si="251"/>
        <v>0</v>
      </c>
      <c r="N1758" s="1451">
        <f t="shared" si="249"/>
        <v>0</v>
      </c>
      <c r="O1758" s="1452"/>
      <c r="P1758" s="1383"/>
    </row>
    <row r="1759" spans="1:16" ht="46.5" outlineLevel="1" x14ac:dyDescent="0.35">
      <c r="A1759" s="1457" t="str">
        <f t="shared" si="252"/>
        <v>9.1.3</v>
      </c>
      <c r="B1759" s="1459" t="str">
        <f t="shared" si="252"/>
        <v>Renovation/ Refurbishment including internal structural strangthing of  Type-I, Type-II, Type-D, Type- III &amp; Type- E &amp; F quarters at GTPS , Uran.</v>
      </c>
      <c r="C1759" s="1455">
        <f t="shared" si="252"/>
        <v>0</v>
      </c>
      <c r="D1759" s="1384" t="str">
        <f t="shared" si="252"/>
        <v>-</v>
      </c>
      <c r="E1759" s="1450">
        <f t="shared" si="252"/>
        <v>0.88500000000000001</v>
      </c>
      <c r="F1759" s="1451">
        <f t="shared" si="243"/>
        <v>0.80812447706000001</v>
      </c>
      <c r="G1759" s="1451">
        <f t="shared" si="244"/>
        <v>0.80812447706000001</v>
      </c>
      <c r="H1759" s="1451">
        <f t="shared" si="247"/>
        <v>0</v>
      </c>
      <c r="I1759" s="1449">
        <v>0</v>
      </c>
      <c r="J1759" s="1449">
        <v>0</v>
      </c>
      <c r="K1759" s="1451"/>
      <c r="L1759" s="1451"/>
      <c r="M1759" s="1451">
        <f t="shared" si="251"/>
        <v>0</v>
      </c>
      <c r="N1759" s="1451">
        <f t="shared" si="249"/>
        <v>0</v>
      </c>
      <c r="O1759" s="1452"/>
      <c r="P1759" s="1383"/>
    </row>
    <row r="1760" spans="1:16" ht="15.5" outlineLevel="1" x14ac:dyDescent="0.35">
      <c r="A1760" s="1457">
        <f t="shared" si="252"/>
        <v>0</v>
      </c>
      <c r="B1760" s="1459" t="str">
        <f t="shared" si="252"/>
        <v>IDC</v>
      </c>
      <c r="C1760" s="1455">
        <f t="shared" si="252"/>
        <v>0</v>
      </c>
      <c r="D1760" s="1384" t="str">
        <f t="shared" si="252"/>
        <v>-</v>
      </c>
      <c r="E1760" s="1450">
        <f t="shared" si="252"/>
        <v>0</v>
      </c>
      <c r="F1760" s="1451">
        <f t="shared" si="243"/>
        <v>0</v>
      </c>
      <c r="G1760" s="1451">
        <f t="shared" si="244"/>
        <v>0</v>
      </c>
      <c r="H1760" s="1451">
        <f t="shared" si="247"/>
        <v>0</v>
      </c>
      <c r="I1760" s="1449">
        <v>0</v>
      </c>
      <c r="J1760" s="1449">
        <v>0</v>
      </c>
      <c r="K1760" s="1451"/>
      <c r="L1760" s="1451"/>
      <c r="M1760" s="1451">
        <f t="shared" si="251"/>
        <v>0</v>
      </c>
      <c r="N1760" s="1451">
        <f t="shared" si="249"/>
        <v>0</v>
      </c>
      <c r="O1760" s="1452"/>
      <c r="P1760" s="1383"/>
    </row>
    <row r="1761" spans="1:16" ht="31" outlineLevel="1" x14ac:dyDescent="0.35">
      <c r="A1761" s="1457" t="str">
        <f t="shared" si="252"/>
        <v>9.1.4</v>
      </c>
      <c r="B1761" s="1459" t="str">
        <f t="shared" si="252"/>
        <v>External face-lifting including structural strengthening to walls and RCC structures of TYPE-I, TYPE-II, &amp; D-TYPE quarters:</v>
      </c>
      <c r="C1761" s="1455">
        <f t="shared" si="252"/>
        <v>0</v>
      </c>
      <c r="D1761" s="1384" t="str">
        <f t="shared" si="252"/>
        <v>-</v>
      </c>
      <c r="E1761" s="1450">
        <f t="shared" si="252"/>
        <v>3.2332000000000001</v>
      </c>
      <c r="F1761" s="1451">
        <f t="shared" si="243"/>
        <v>2.8465722370000002</v>
      </c>
      <c r="G1761" s="1451">
        <f t="shared" si="244"/>
        <v>2.8465722370000002</v>
      </c>
      <c r="H1761" s="1451">
        <f t="shared" si="247"/>
        <v>0</v>
      </c>
      <c r="I1761" s="1449">
        <v>0</v>
      </c>
      <c r="J1761" s="1449">
        <v>0</v>
      </c>
      <c r="K1761" s="1451"/>
      <c r="L1761" s="1451"/>
      <c r="M1761" s="1451">
        <f t="shared" si="251"/>
        <v>0</v>
      </c>
      <c r="N1761" s="1451">
        <f t="shared" si="249"/>
        <v>0</v>
      </c>
      <c r="O1761" s="1452"/>
      <c r="P1761" s="1383"/>
    </row>
    <row r="1762" spans="1:16" ht="15.5" outlineLevel="1" x14ac:dyDescent="0.35">
      <c r="A1762" s="1457">
        <f t="shared" si="252"/>
        <v>9.1999999999999993</v>
      </c>
      <c r="B1762" s="1459" t="str">
        <f t="shared" si="252"/>
        <v>Internal colony Road at GTPS, Uran.</v>
      </c>
      <c r="C1762" s="1455" t="str">
        <f t="shared" si="252"/>
        <v>MERC/CAPEX/FY 2021-22/MSPGCL /25</v>
      </c>
      <c r="D1762" s="1384">
        <f t="shared" si="252"/>
        <v>44609</v>
      </c>
      <c r="E1762" s="1450">
        <f t="shared" si="252"/>
        <v>1.0973999999999999</v>
      </c>
      <c r="F1762" s="1451">
        <f t="shared" si="243"/>
        <v>1.0382794</v>
      </c>
      <c r="G1762" s="1451">
        <f t="shared" si="244"/>
        <v>1.0382794</v>
      </c>
      <c r="H1762" s="1451">
        <f t="shared" si="247"/>
        <v>0</v>
      </c>
      <c r="I1762" s="1449">
        <v>0</v>
      </c>
      <c r="J1762" s="1449">
        <v>0</v>
      </c>
      <c r="K1762" s="1451"/>
      <c r="L1762" s="1451"/>
      <c r="M1762" s="1451">
        <f t="shared" si="251"/>
        <v>0</v>
      </c>
      <c r="N1762" s="1451">
        <f t="shared" si="249"/>
        <v>0</v>
      </c>
      <c r="O1762" s="1452">
        <f t="shared" ref="O1762:O1775" si="253">MAX(0,IF(M1762=0,0,IF(G1762+M1762&lt;E1762,M1762,E1762-G1762)))</f>
        <v>0</v>
      </c>
      <c r="P1762" s="1383">
        <f t="shared" ref="P1762:P1775" si="254">M1762-O1762</f>
        <v>0</v>
      </c>
    </row>
    <row r="1763" spans="1:16" ht="31" outlineLevel="1" x14ac:dyDescent="0.35">
      <c r="A1763" s="1457">
        <f t="shared" si="252"/>
        <v>9.3000000000000007</v>
      </c>
      <c r="B1763" s="1459" t="str">
        <f t="shared" si="252"/>
        <v>Renovation of sanitary system including Replacing sanitary and storm water drainage pipelines in colony area.</v>
      </c>
      <c r="C1763" s="1455" t="str">
        <f t="shared" si="252"/>
        <v>MERC/CAPEX/FY 2021-22/MSPGCL /25</v>
      </c>
      <c r="D1763" s="1384">
        <f t="shared" si="252"/>
        <v>44609</v>
      </c>
      <c r="E1763" s="1450">
        <f t="shared" si="252"/>
        <v>1.5458000000000001</v>
      </c>
      <c r="F1763" s="1451">
        <f t="shared" si="243"/>
        <v>1.5079282650000001</v>
      </c>
      <c r="G1763" s="1451">
        <f t="shared" si="244"/>
        <v>1.5079282650000001</v>
      </c>
      <c r="H1763" s="1451">
        <f t="shared" si="247"/>
        <v>0</v>
      </c>
      <c r="I1763" s="1449">
        <v>0</v>
      </c>
      <c r="J1763" s="1449">
        <v>0</v>
      </c>
      <c r="K1763" s="1451"/>
      <c r="L1763" s="1451"/>
      <c r="M1763" s="1451">
        <f t="shared" si="251"/>
        <v>0</v>
      </c>
      <c r="N1763" s="1451">
        <f t="shared" si="249"/>
        <v>0</v>
      </c>
      <c r="O1763" s="1452">
        <f t="shared" si="253"/>
        <v>0</v>
      </c>
      <c r="P1763" s="1383">
        <f t="shared" si="254"/>
        <v>0</v>
      </c>
    </row>
    <row r="1764" spans="1:16" ht="31" outlineLevel="1" x14ac:dyDescent="0.35">
      <c r="A1764" s="1453">
        <f t="shared" si="252"/>
        <v>9.4</v>
      </c>
      <c r="B1764" s="1454" t="str">
        <f t="shared" si="252"/>
        <v>Renovations, refurbishment of Recreation Club Building in colony at GTPS Uran</v>
      </c>
      <c r="C1764" s="1455" t="str">
        <f t="shared" si="252"/>
        <v>MERC/CAPEX/FY 2021-22/MSPGCL /25</v>
      </c>
      <c r="D1764" s="1384">
        <f t="shared" si="252"/>
        <v>44609</v>
      </c>
      <c r="E1764" s="1450">
        <f t="shared" si="252"/>
        <v>0</v>
      </c>
      <c r="F1764" s="1451">
        <f t="shared" si="243"/>
        <v>0</v>
      </c>
      <c r="G1764" s="1451">
        <f t="shared" si="244"/>
        <v>0</v>
      </c>
      <c r="H1764" s="1451">
        <f t="shared" si="247"/>
        <v>0</v>
      </c>
      <c r="I1764" s="1449">
        <v>0</v>
      </c>
      <c r="J1764" s="1449">
        <v>0</v>
      </c>
      <c r="K1764" s="1451"/>
      <c r="L1764" s="1451"/>
      <c r="M1764" s="1451">
        <f t="shared" si="251"/>
        <v>0</v>
      </c>
      <c r="N1764" s="1451">
        <f t="shared" si="249"/>
        <v>0</v>
      </c>
      <c r="O1764" s="1452">
        <f t="shared" si="253"/>
        <v>0</v>
      </c>
      <c r="P1764" s="1383">
        <f t="shared" si="254"/>
        <v>0</v>
      </c>
    </row>
    <row r="1765" spans="1:16" ht="31" outlineLevel="1" x14ac:dyDescent="0.35">
      <c r="A1765" s="1457">
        <f t="shared" si="252"/>
        <v>9.5</v>
      </c>
      <c r="B1765" s="1459" t="str">
        <f t="shared" si="252"/>
        <v>Strengthening to steel structures by epoxy painting within the plant area at GTPS, Uran</v>
      </c>
      <c r="C1765" s="1455" t="str">
        <f t="shared" si="252"/>
        <v>MERC/CAPEX/FY 2021-22/MSPGCL /25</v>
      </c>
      <c r="D1765" s="1384">
        <f t="shared" si="252"/>
        <v>44609</v>
      </c>
      <c r="E1765" s="1450">
        <f t="shared" si="252"/>
        <v>1.5104</v>
      </c>
      <c r="F1765" s="1451">
        <f t="shared" si="243"/>
        <v>1.3037510000000001</v>
      </c>
      <c r="G1765" s="1451">
        <f t="shared" si="244"/>
        <v>1.3037510000000001</v>
      </c>
      <c r="H1765" s="1451">
        <f t="shared" si="247"/>
        <v>0</v>
      </c>
      <c r="I1765" s="1449">
        <v>0</v>
      </c>
      <c r="J1765" s="1449">
        <v>0</v>
      </c>
      <c r="K1765" s="1451"/>
      <c r="L1765" s="1451"/>
      <c r="M1765" s="1451">
        <f t="shared" si="251"/>
        <v>0</v>
      </c>
      <c r="N1765" s="1451">
        <f t="shared" si="249"/>
        <v>0</v>
      </c>
      <c r="O1765" s="1452">
        <f t="shared" si="253"/>
        <v>0</v>
      </c>
      <c r="P1765" s="1383">
        <f t="shared" si="254"/>
        <v>0</v>
      </c>
    </row>
    <row r="1766" spans="1:16" ht="46.5" outlineLevel="1" x14ac:dyDescent="0.25">
      <c r="A1766" s="1447">
        <f t="shared" si="252"/>
        <v>10</v>
      </c>
      <c r="B1766" s="1456" t="str">
        <f t="shared" si="252"/>
        <v>Procurement of Turbine Rotor blades of all 4 stages &amp; Compressor Rotor blades set (along with installation materials) for GT Unit no.7 at GTPS Uran</v>
      </c>
      <c r="C1766" s="1447" t="str">
        <f t="shared" si="252"/>
        <v>MERC/CAPEX/FY 2022-23/0162</v>
      </c>
      <c r="D1766" s="1448">
        <f t="shared" si="252"/>
        <v>44669</v>
      </c>
      <c r="E1766" s="1449">
        <f t="shared" si="252"/>
        <v>36.9</v>
      </c>
      <c r="F1766" s="1449">
        <f t="shared" si="243"/>
        <v>30.623202469999999</v>
      </c>
      <c r="G1766" s="1449">
        <f t="shared" si="244"/>
        <v>30.623202469999999</v>
      </c>
      <c r="H1766" s="1449">
        <f t="shared" si="247"/>
        <v>0</v>
      </c>
      <c r="I1766" s="1449">
        <v>0</v>
      </c>
      <c r="J1766" s="1449">
        <v>0</v>
      </c>
      <c r="K1766" s="1449"/>
      <c r="L1766" s="1449"/>
      <c r="M1766" s="1449">
        <f t="shared" si="251"/>
        <v>0</v>
      </c>
      <c r="N1766" s="1449">
        <f t="shared" si="249"/>
        <v>0</v>
      </c>
      <c r="O1766" s="1452">
        <f t="shared" si="253"/>
        <v>0</v>
      </c>
      <c r="P1766" s="1383">
        <f t="shared" si="254"/>
        <v>0</v>
      </c>
    </row>
    <row r="1767" spans="1:16" ht="46.5" outlineLevel="1" x14ac:dyDescent="0.35">
      <c r="A1767" s="1457">
        <f t="shared" si="252"/>
        <v>10.1</v>
      </c>
      <c r="B1767" s="1459" t="str">
        <f t="shared" si="252"/>
        <v>Procurement of Turbine Rotor blades of all 4 stages &amp; Compressor Rotor blades set (along with installation materials) for GT Unit no.7 at GTPS Uran</v>
      </c>
      <c r="C1767" s="1455" t="str">
        <f t="shared" si="252"/>
        <v>MERC/CAPEX/FY 2022-23/0162</v>
      </c>
      <c r="D1767" s="1384">
        <f t="shared" si="252"/>
        <v>44669</v>
      </c>
      <c r="E1767" s="1450">
        <f t="shared" si="252"/>
        <v>36.43</v>
      </c>
      <c r="F1767" s="1451">
        <f t="shared" si="243"/>
        <v>0.47199999999999998</v>
      </c>
      <c r="G1767" s="1451">
        <f t="shared" si="244"/>
        <v>0.47199999999999998</v>
      </c>
      <c r="H1767" s="1451">
        <f t="shared" si="247"/>
        <v>0</v>
      </c>
      <c r="I1767" s="1449">
        <v>0</v>
      </c>
      <c r="J1767" s="1449">
        <v>0</v>
      </c>
      <c r="K1767" s="1451"/>
      <c r="L1767" s="1451"/>
      <c r="M1767" s="1451">
        <f t="shared" si="251"/>
        <v>0</v>
      </c>
      <c r="N1767" s="1451">
        <f t="shared" si="249"/>
        <v>0</v>
      </c>
      <c r="O1767" s="1452">
        <f t="shared" si="253"/>
        <v>0</v>
      </c>
      <c r="P1767" s="1383">
        <f t="shared" si="254"/>
        <v>0</v>
      </c>
    </row>
    <row r="1768" spans="1:16" ht="15.5" outlineLevel="1" x14ac:dyDescent="0.35">
      <c r="A1768" s="1457">
        <f t="shared" si="252"/>
        <v>0</v>
      </c>
      <c r="B1768" s="1459" t="str">
        <f t="shared" si="252"/>
        <v>IDC</v>
      </c>
      <c r="C1768" s="1455" t="str">
        <f t="shared" si="252"/>
        <v>MERC/CAPEX/FY 2022-23/0162</v>
      </c>
      <c r="D1768" s="1384">
        <f t="shared" si="252"/>
        <v>44669</v>
      </c>
      <c r="E1768" s="1450">
        <f t="shared" si="252"/>
        <v>0.47</v>
      </c>
      <c r="F1768" s="1451">
        <f t="shared" si="243"/>
        <v>0</v>
      </c>
      <c r="G1768" s="1451">
        <f t="shared" si="244"/>
        <v>0</v>
      </c>
      <c r="H1768" s="1451">
        <f t="shared" si="247"/>
        <v>0</v>
      </c>
      <c r="I1768" s="1449">
        <v>0</v>
      </c>
      <c r="J1768" s="1449">
        <v>0</v>
      </c>
      <c r="K1768" s="1451"/>
      <c r="L1768" s="1451"/>
      <c r="M1768" s="1451">
        <f t="shared" si="251"/>
        <v>0</v>
      </c>
      <c r="N1768" s="1451">
        <f t="shared" si="249"/>
        <v>0</v>
      </c>
      <c r="O1768" s="1452">
        <f t="shared" si="253"/>
        <v>0</v>
      </c>
      <c r="P1768" s="1383">
        <f t="shared" si="254"/>
        <v>0</v>
      </c>
    </row>
    <row r="1769" spans="1:16" ht="31" outlineLevel="1" x14ac:dyDescent="0.25">
      <c r="A1769" s="1447" t="str">
        <f t="shared" si="252"/>
        <v>HO
DPR 8</v>
      </c>
      <c r="B1769" s="1456" t="str">
        <f t="shared" si="252"/>
        <v>Replacement of Fire Tenders at Various Power Stations of Mahagenco</v>
      </c>
      <c r="C1769" s="1447" t="str">
        <f t="shared" si="252"/>
        <v>MERC/CAPEX/20172018/4653</v>
      </c>
      <c r="D1769" s="1448">
        <f t="shared" si="252"/>
        <v>43052</v>
      </c>
      <c r="E1769" s="1449">
        <f t="shared" si="252"/>
        <v>2.5</v>
      </c>
      <c r="F1769" s="1449">
        <f t="shared" si="243"/>
        <v>0</v>
      </c>
      <c r="G1769" s="1449">
        <f t="shared" si="244"/>
        <v>0</v>
      </c>
      <c r="H1769" s="1449">
        <f t="shared" si="247"/>
        <v>0</v>
      </c>
      <c r="I1769" s="1449">
        <v>0</v>
      </c>
      <c r="J1769" s="1449">
        <v>0</v>
      </c>
      <c r="K1769" s="1449"/>
      <c r="L1769" s="1449"/>
      <c r="M1769" s="1449">
        <f t="shared" si="251"/>
        <v>0</v>
      </c>
      <c r="N1769" s="1449">
        <f t="shared" si="249"/>
        <v>0</v>
      </c>
      <c r="O1769" s="1452">
        <f t="shared" si="253"/>
        <v>0</v>
      </c>
      <c r="P1769" s="1383">
        <f t="shared" si="254"/>
        <v>0</v>
      </c>
    </row>
    <row r="1770" spans="1:16" ht="31" outlineLevel="1" x14ac:dyDescent="0.35">
      <c r="A1770" s="1457" t="str">
        <f t="shared" si="252"/>
        <v>HO
DPR 8.2</v>
      </c>
      <c r="B1770" s="1459" t="str">
        <f t="shared" si="252"/>
        <v>Normal Multipurpose Fire Tender</v>
      </c>
      <c r="C1770" s="1455" t="str">
        <f t="shared" si="252"/>
        <v>MERC/CAPEX/20172018/4653</v>
      </c>
      <c r="D1770" s="1384">
        <f t="shared" si="252"/>
        <v>43052</v>
      </c>
      <c r="E1770" s="1450">
        <f t="shared" si="252"/>
        <v>2.5</v>
      </c>
      <c r="F1770" s="1451">
        <f t="shared" si="243"/>
        <v>2.1846524</v>
      </c>
      <c r="G1770" s="1451">
        <f t="shared" si="244"/>
        <v>2.1846524</v>
      </c>
      <c r="H1770" s="1451">
        <f t="shared" si="247"/>
        <v>0</v>
      </c>
      <c r="I1770" s="1449">
        <v>0</v>
      </c>
      <c r="J1770" s="1449">
        <v>0</v>
      </c>
      <c r="K1770" s="1451"/>
      <c r="L1770" s="1451"/>
      <c r="M1770" s="1451">
        <f t="shared" si="251"/>
        <v>0</v>
      </c>
      <c r="N1770" s="1451">
        <f t="shared" si="249"/>
        <v>0</v>
      </c>
      <c r="O1770" s="1452">
        <f t="shared" si="253"/>
        <v>0</v>
      </c>
      <c r="P1770" s="1383">
        <f t="shared" si="254"/>
        <v>0</v>
      </c>
    </row>
    <row r="1771" spans="1:16" ht="15.5" outlineLevel="1" x14ac:dyDescent="0.25">
      <c r="A1771" s="1457">
        <f t="shared" si="252"/>
        <v>0</v>
      </c>
      <c r="B1771" s="1460" t="str">
        <f t="shared" si="252"/>
        <v>IDC</v>
      </c>
      <c r="C1771" s="1455" t="str">
        <f t="shared" si="252"/>
        <v>MERC/CAPEX/20172018/4653</v>
      </c>
      <c r="D1771" s="1384">
        <f t="shared" si="252"/>
        <v>43052</v>
      </c>
      <c r="E1771" s="1450">
        <f t="shared" si="252"/>
        <v>0</v>
      </c>
      <c r="F1771" s="1451">
        <f t="shared" si="243"/>
        <v>4.2562000000000003E-2</v>
      </c>
      <c r="G1771" s="1451">
        <f t="shared" si="244"/>
        <v>4.2562000000000003E-2</v>
      </c>
      <c r="H1771" s="1451">
        <f t="shared" si="247"/>
        <v>0</v>
      </c>
      <c r="I1771" s="1449">
        <v>0</v>
      </c>
      <c r="J1771" s="1449">
        <v>0</v>
      </c>
      <c r="K1771" s="1451"/>
      <c r="L1771" s="1451"/>
      <c r="M1771" s="1451">
        <f t="shared" si="251"/>
        <v>0</v>
      </c>
      <c r="N1771" s="1451">
        <f t="shared" si="249"/>
        <v>0</v>
      </c>
      <c r="O1771" s="1452">
        <f t="shared" si="253"/>
        <v>0</v>
      </c>
      <c r="P1771" s="1383">
        <f t="shared" si="254"/>
        <v>0</v>
      </c>
    </row>
    <row r="1772" spans="1:16" ht="31" outlineLevel="1" x14ac:dyDescent="0.25">
      <c r="A1772" s="1447" t="str">
        <f t="shared" si="252"/>
        <v>HO
DPR-10</v>
      </c>
      <c r="B1772" s="1456" t="str">
        <f t="shared" si="252"/>
        <v>Implementation of IB recommendations- Civil works at various TPS of Mahagenco</v>
      </c>
      <c r="C1772" s="1447" t="str">
        <f t="shared" si="252"/>
        <v>MERC/CAPEX/20172018/0177</v>
      </c>
      <c r="D1772" s="1448">
        <f t="shared" si="252"/>
        <v>43137</v>
      </c>
      <c r="E1772" s="1449">
        <f t="shared" si="252"/>
        <v>0.94399999999999995</v>
      </c>
      <c r="F1772" s="1449">
        <f t="shared" si="243"/>
        <v>0</v>
      </c>
      <c r="G1772" s="1449">
        <f t="shared" si="244"/>
        <v>0</v>
      </c>
      <c r="H1772" s="1449">
        <f t="shared" si="247"/>
        <v>0</v>
      </c>
      <c r="I1772" s="1449">
        <v>0</v>
      </c>
      <c r="J1772" s="1449">
        <v>0</v>
      </c>
      <c r="K1772" s="1449"/>
      <c r="L1772" s="1449"/>
      <c r="M1772" s="1449">
        <f t="shared" si="251"/>
        <v>0</v>
      </c>
      <c r="N1772" s="1449">
        <f t="shared" si="249"/>
        <v>0</v>
      </c>
      <c r="O1772" s="1452">
        <f t="shared" si="253"/>
        <v>0</v>
      </c>
      <c r="P1772" s="1383">
        <f t="shared" si="254"/>
        <v>0</v>
      </c>
    </row>
    <row r="1773" spans="1:16" ht="46.5" outlineLevel="1" x14ac:dyDescent="0.35">
      <c r="A1773" s="1457" t="str">
        <f t="shared" si="252"/>
        <v>HO
DPR 10.1</v>
      </c>
      <c r="B1773" s="1459" t="str">
        <f t="shared" si="252"/>
        <v>GTPS Uran</v>
      </c>
      <c r="C1773" s="1455" t="str">
        <f t="shared" si="252"/>
        <v>MERC/CAPEX/20172018/0177</v>
      </c>
      <c r="D1773" s="1384">
        <f t="shared" si="252"/>
        <v>43137</v>
      </c>
      <c r="E1773" s="1450">
        <f t="shared" si="252"/>
        <v>0.94399999999999995</v>
      </c>
      <c r="F1773" s="1451">
        <f t="shared" si="243"/>
        <v>0</v>
      </c>
      <c r="G1773" s="1451">
        <f t="shared" si="244"/>
        <v>0</v>
      </c>
      <c r="H1773" s="1451">
        <f t="shared" si="247"/>
        <v>0</v>
      </c>
      <c r="I1773" s="1449">
        <v>0</v>
      </c>
      <c r="J1773" s="1449">
        <v>0</v>
      </c>
      <c r="K1773" s="1451"/>
      <c r="L1773" s="1451"/>
      <c r="M1773" s="1451">
        <f t="shared" si="251"/>
        <v>0</v>
      </c>
      <c r="N1773" s="1451">
        <f t="shared" si="249"/>
        <v>0</v>
      </c>
      <c r="O1773" s="1452">
        <f t="shared" si="253"/>
        <v>0</v>
      </c>
      <c r="P1773" s="1383">
        <f t="shared" si="254"/>
        <v>0</v>
      </c>
    </row>
    <row r="1774" spans="1:16" ht="15.5" outlineLevel="1" x14ac:dyDescent="0.35">
      <c r="A1774" s="1457">
        <f t="shared" ref="A1774:E1789" si="255">A1488</f>
        <v>0</v>
      </c>
      <c r="B1774" s="1459" t="str">
        <f t="shared" si="255"/>
        <v>IDC</v>
      </c>
      <c r="C1774" s="1455" t="str">
        <f t="shared" si="255"/>
        <v>MERC/CAPEX/20172018/0177</v>
      </c>
      <c r="D1774" s="1384">
        <f t="shared" si="255"/>
        <v>43137</v>
      </c>
      <c r="E1774" s="1450">
        <f t="shared" si="255"/>
        <v>0</v>
      </c>
      <c r="F1774" s="1451">
        <f t="shared" si="243"/>
        <v>0</v>
      </c>
      <c r="G1774" s="1451">
        <f t="shared" si="244"/>
        <v>0</v>
      </c>
      <c r="H1774" s="1451">
        <f t="shared" si="247"/>
        <v>0</v>
      </c>
      <c r="I1774" s="1449">
        <v>0</v>
      </c>
      <c r="J1774" s="1449">
        <v>0</v>
      </c>
      <c r="K1774" s="1451"/>
      <c r="L1774" s="1451"/>
      <c r="M1774" s="1451">
        <f t="shared" si="251"/>
        <v>0</v>
      </c>
      <c r="N1774" s="1451">
        <f t="shared" si="249"/>
        <v>0</v>
      </c>
      <c r="O1774" s="1452">
        <f t="shared" si="253"/>
        <v>0</v>
      </c>
      <c r="P1774" s="1383">
        <f t="shared" si="254"/>
        <v>0</v>
      </c>
    </row>
    <row r="1775" spans="1:16" ht="31" outlineLevel="1" x14ac:dyDescent="0.25">
      <c r="A1775" s="1289" t="str">
        <f t="shared" si="255"/>
        <v>HO
DPR 11</v>
      </c>
      <c r="B1775" s="1352" t="str">
        <f t="shared" si="255"/>
        <v>Construction of new Administrative Building for Mahagenco at Vidyut Bhawan, Katol Road, Nagpur</v>
      </c>
      <c r="C1775" s="1447" t="str">
        <f t="shared" si="255"/>
        <v>MERC/CAPEX/2021-2022/MSPGCL/063</v>
      </c>
      <c r="D1775" s="1448">
        <f t="shared" si="255"/>
        <v>44604</v>
      </c>
      <c r="E1775" s="1449">
        <f t="shared" si="255"/>
        <v>57</v>
      </c>
      <c r="F1775" s="1449">
        <f t="shared" si="243"/>
        <v>0</v>
      </c>
      <c r="G1775" s="1449">
        <f t="shared" si="244"/>
        <v>0</v>
      </c>
      <c r="H1775" s="1449">
        <f t="shared" si="247"/>
        <v>0</v>
      </c>
      <c r="I1775" s="1449">
        <v>0</v>
      </c>
      <c r="J1775" s="1449">
        <v>0</v>
      </c>
      <c r="K1775" s="1449"/>
      <c r="L1775" s="1449"/>
      <c r="M1775" s="1449">
        <f t="shared" si="251"/>
        <v>0</v>
      </c>
      <c r="N1775" s="1449">
        <f t="shared" si="249"/>
        <v>0</v>
      </c>
      <c r="O1775" s="1452">
        <f t="shared" si="253"/>
        <v>0</v>
      </c>
      <c r="P1775" s="1383">
        <f t="shared" si="254"/>
        <v>0</v>
      </c>
    </row>
    <row r="1776" spans="1:16" ht="46.5" outlineLevel="1" x14ac:dyDescent="0.25">
      <c r="A1776" s="1293" t="str">
        <f t="shared" si="255"/>
        <v>HO
DPR 11.1</v>
      </c>
      <c r="B1776" s="1355" t="str">
        <f t="shared" si="255"/>
        <v>Construction of new Administrative Building for Mahagenco at Vidyut Bhawan, Katol Road, Nagpur</v>
      </c>
      <c r="C1776" s="1455" t="str">
        <f t="shared" si="255"/>
        <v>MERC/CAPEX/2021-2022/MSPGCL/063</v>
      </c>
      <c r="D1776" s="1384">
        <f t="shared" si="255"/>
        <v>44604</v>
      </c>
      <c r="E1776" s="1450">
        <f t="shared" si="255"/>
        <v>54.24</v>
      </c>
      <c r="F1776" s="1451">
        <f t="shared" si="243"/>
        <v>0</v>
      </c>
      <c r="G1776" s="1451">
        <f t="shared" si="244"/>
        <v>0</v>
      </c>
      <c r="H1776" s="1451">
        <f t="shared" si="247"/>
        <v>0</v>
      </c>
      <c r="I1776" s="1449">
        <v>0</v>
      </c>
      <c r="J1776" s="1449">
        <v>0</v>
      </c>
      <c r="K1776" s="1451"/>
      <c r="L1776" s="1451"/>
      <c r="M1776" s="1451">
        <f t="shared" ref="M1776:M1839" si="256">SUM(J1776:L1776)</f>
        <v>0</v>
      </c>
      <c r="N1776" s="1451">
        <f t="shared" si="249"/>
        <v>0</v>
      </c>
      <c r="O1776" s="1452"/>
      <c r="P1776" s="1383"/>
    </row>
    <row r="1777" spans="1:16" ht="15.5" outlineLevel="1" x14ac:dyDescent="0.25">
      <c r="A1777" s="1385">
        <f t="shared" si="255"/>
        <v>0</v>
      </c>
      <c r="B1777" s="1355" t="str">
        <f t="shared" si="255"/>
        <v>IDC</v>
      </c>
      <c r="C1777" s="1455" t="str">
        <f t="shared" si="255"/>
        <v>MERC/CAPEX/2021-2022/MSPGCL/063</v>
      </c>
      <c r="D1777" s="1384">
        <f t="shared" si="255"/>
        <v>44604</v>
      </c>
      <c r="E1777" s="1450">
        <f t="shared" si="255"/>
        <v>2.76</v>
      </c>
      <c r="F1777" s="1451">
        <f t="shared" si="243"/>
        <v>0</v>
      </c>
      <c r="G1777" s="1451">
        <f t="shared" si="244"/>
        <v>0</v>
      </c>
      <c r="H1777" s="1451">
        <f t="shared" si="247"/>
        <v>0</v>
      </c>
      <c r="I1777" s="1449">
        <v>0</v>
      </c>
      <c r="J1777" s="1449">
        <v>0</v>
      </c>
      <c r="K1777" s="1451"/>
      <c r="L1777" s="1451"/>
      <c r="M1777" s="1451">
        <f t="shared" si="256"/>
        <v>0</v>
      </c>
      <c r="N1777" s="1451">
        <f t="shared" si="249"/>
        <v>0</v>
      </c>
      <c r="O1777" s="1452"/>
      <c r="P1777" s="1383"/>
    </row>
    <row r="1778" spans="1:16" ht="31" outlineLevel="1" x14ac:dyDescent="0.25">
      <c r="A1778" s="1289" t="str">
        <f t="shared" si="255"/>
        <v>HO
DPR 12</v>
      </c>
      <c r="B1778" s="1352" t="str">
        <f t="shared" si="255"/>
        <v>Centralized Monitoring Solution</v>
      </c>
      <c r="C1778" s="1447" t="str">
        <f t="shared" si="255"/>
        <v>MERC/CAPEX/MSPGCL/2023-24/0576</v>
      </c>
      <c r="D1778" s="1448">
        <f t="shared" si="255"/>
        <v>45232</v>
      </c>
      <c r="E1778" s="1449">
        <f t="shared" si="255"/>
        <v>69.308999999999997</v>
      </c>
      <c r="F1778" s="1449">
        <f t="shared" si="243"/>
        <v>0</v>
      </c>
      <c r="G1778" s="1449">
        <f t="shared" si="244"/>
        <v>0</v>
      </c>
      <c r="H1778" s="1449">
        <f t="shared" si="247"/>
        <v>0</v>
      </c>
      <c r="I1778" s="1449">
        <v>0</v>
      </c>
      <c r="J1778" s="1449">
        <v>0</v>
      </c>
      <c r="K1778" s="1449"/>
      <c r="L1778" s="1449"/>
      <c r="M1778" s="1449">
        <f t="shared" si="256"/>
        <v>0</v>
      </c>
      <c r="N1778" s="1449">
        <f t="shared" si="249"/>
        <v>0</v>
      </c>
      <c r="O1778" s="1452"/>
      <c r="P1778" s="1383"/>
    </row>
    <row r="1779" spans="1:16" ht="46.5" outlineLevel="1" x14ac:dyDescent="0.25">
      <c r="A1779" s="1293" t="str">
        <f t="shared" si="255"/>
        <v>HO
DPR 12.1</v>
      </c>
      <c r="B1779" s="1355" t="str">
        <f t="shared" si="255"/>
        <v>Centralized Monitoring Solution</v>
      </c>
      <c r="C1779" s="1455" t="str">
        <f t="shared" si="255"/>
        <v>MERC/CAPEX/MSPGCL/2023-24/0576</v>
      </c>
      <c r="D1779" s="1384">
        <f t="shared" si="255"/>
        <v>45232</v>
      </c>
      <c r="E1779" s="1450">
        <f t="shared" si="255"/>
        <v>66.009</v>
      </c>
      <c r="F1779" s="1451">
        <f t="shared" si="243"/>
        <v>0</v>
      </c>
      <c r="G1779" s="1451">
        <f t="shared" si="244"/>
        <v>3.8</v>
      </c>
      <c r="H1779" s="1451">
        <f t="shared" si="247"/>
        <v>-3.8</v>
      </c>
      <c r="I1779" s="1449">
        <v>0</v>
      </c>
      <c r="J1779" s="1449">
        <v>0</v>
      </c>
      <c r="K1779" s="1451"/>
      <c r="L1779" s="1451"/>
      <c r="M1779" s="1451">
        <f t="shared" si="256"/>
        <v>0</v>
      </c>
      <c r="N1779" s="1451">
        <f t="shared" si="249"/>
        <v>-3.8</v>
      </c>
      <c r="O1779" s="1452"/>
      <c r="P1779" s="1383"/>
    </row>
    <row r="1780" spans="1:16" ht="15.5" outlineLevel="1" x14ac:dyDescent="0.25">
      <c r="A1780" s="1385">
        <f t="shared" si="255"/>
        <v>0</v>
      </c>
      <c r="B1780" s="1355" t="str">
        <f t="shared" si="255"/>
        <v>IDC</v>
      </c>
      <c r="C1780" s="1455" t="str">
        <f t="shared" si="255"/>
        <v>MERC/CAPEX/MSPGCL/2023-24/0576</v>
      </c>
      <c r="D1780" s="1384">
        <f t="shared" si="255"/>
        <v>45232</v>
      </c>
      <c r="E1780" s="1450">
        <f t="shared" si="255"/>
        <v>3.3</v>
      </c>
      <c r="F1780" s="1451">
        <f t="shared" si="243"/>
        <v>0</v>
      </c>
      <c r="G1780" s="1451">
        <f t="shared" si="244"/>
        <v>0</v>
      </c>
      <c r="H1780" s="1451">
        <f t="shared" si="247"/>
        <v>0</v>
      </c>
      <c r="I1780" s="1449">
        <v>0</v>
      </c>
      <c r="J1780" s="1449">
        <v>0</v>
      </c>
      <c r="K1780" s="1451"/>
      <c r="L1780" s="1451"/>
      <c r="M1780" s="1451">
        <f t="shared" si="256"/>
        <v>0</v>
      </c>
      <c r="N1780" s="1451">
        <f t="shared" si="249"/>
        <v>0</v>
      </c>
      <c r="O1780" s="1452"/>
      <c r="P1780" s="1383"/>
    </row>
    <row r="1781" spans="1:16" ht="15.5" outlineLevel="1" x14ac:dyDescent="0.25">
      <c r="A1781" s="1349">
        <f t="shared" si="255"/>
        <v>0</v>
      </c>
      <c r="B1781" s="1326" t="str">
        <f t="shared" si="255"/>
        <v>(ii) Yet to be submitted to MERC</v>
      </c>
      <c r="C1781" s="1455">
        <f t="shared" si="255"/>
        <v>0</v>
      </c>
      <c r="D1781" s="1384" t="str">
        <f t="shared" si="255"/>
        <v>-</v>
      </c>
      <c r="E1781" s="1450">
        <f t="shared" si="255"/>
        <v>0</v>
      </c>
      <c r="F1781" s="1451">
        <f t="shared" si="243"/>
        <v>0</v>
      </c>
      <c r="G1781" s="1451">
        <f t="shared" si="244"/>
        <v>0</v>
      </c>
      <c r="H1781" s="1451">
        <f t="shared" si="247"/>
        <v>0</v>
      </c>
      <c r="I1781" s="1449">
        <v>0</v>
      </c>
      <c r="J1781" s="1449">
        <v>0</v>
      </c>
      <c r="K1781" s="1451"/>
      <c r="L1781" s="1451"/>
      <c r="M1781" s="1451">
        <f t="shared" si="256"/>
        <v>0</v>
      </c>
      <c r="N1781" s="1451">
        <f t="shared" si="249"/>
        <v>0</v>
      </c>
      <c r="O1781" s="1452"/>
      <c r="P1781" s="1383"/>
    </row>
    <row r="1782" spans="1:16" ht="31" outlineLevel="1" x14ac:dyDescent="0.25">
      <c r="A1782" s="1351">
        <f t="shared" si="255"/>
        <v>1</v>
      </c>
      <c r="B1782" s="1352" t="str">
        <f t="shared" si="255"/>
        <v xml:space="preserve">Procurement of GT blades  &amp; other essential GT Hot gas components </v>
      </c>
      <c r="C1782" s="1455">
        <f t="shared" si="255"/>
        <v>0</v>
      </c>
      <c r="D1782" s="1384" t="str">
        <f t="shared" si="255"/>
        <v>-</v>
      </c>
      <c r="E1782" s="1450">
        <f t="shared" si="255"/>
        <v>0</v>
      </c>
      <c r="F1782" s="1451">
        <f t="shared" si="243"/>
        <v>0</v>
      </c>
      <c r="G1782" s="1451">
        <f t="shared" si="244"/>
        <v>0</v>
      </c>
      <c r="H1782" s="1451">
        <f t="shared" si="247"/>
        <v>0</v>
      </c>
      <c r="I1782" s="1449">
        <v>0</v>
      </c>
      <c r="J1782" s="1449">
        <v>0</v>
      </c>
      <c r="K1782" s="1451"/>
      <c r="L1782" s="1451"/>
      <c r="M1782" s="1451">
        <f t="shared" si="256"/>
        <v>0</v>
      </c>
      <c r="N1782" s="1451">
        <f t="shared" si="249"/>
        <v>0</v>
      </c>
      <c r="O1782" s="1452"/>
      <c r="P1782" s="1383"/>
    </row>
    <row r="1783" spans="1:16" ht="15.5" outlineLevel="1" x14ac:dyDescent="0.25">
      <c r="A1783" s="1351">
        <f t="shared" si="255"/>
        <v>0</v>
      </c>
      <c r="B1783" s="1355" t="str">
        <f t="shared" si="255"/>
        <v>1) Procurement of GT Stator blades of stages 1&amp;2</v>
      </c>
      <c r="C1783" s="1455">
        <f t="shared" si="255"/>
        <v>0</v>
      </c>
      <c r="D1783" s="1384" t="str">
        <f t="shared" si="255"/>
        <v>-</v>
      </c>
      <c r="E1783" s="1450">
        <f t="shared" si="255"/>
        <v>0</v>
      </c>
      <c r="F1783" s="1451">
        <f t="shared" si="243"/>
        <v>17</v>
      </c>
      <c r="G1783" s="1451">
        <f t="shared" si="244"/>
        <v>17</v>
      </c>
      <c r="H1783" s="1451">
        <f t="shared" si="247"/>
        <v>0</v>
      </c>
      <c r="I1783" s="1449">
        <v>0</v>
      </c>
      <c r="J1783" s="1449">
        <v>0</v>
      </c>
      <c r="K1783" s="1451"/>
      <c r="L1783" s="1451"/>
      <c r="M1783" s="1451">
        <f t="shared" si="256"/>
        <v>0</v>
      </c>
      <c r="N1783" s="1451">
        <f t="shared" si="249"/>
        <v>0</v>
      </c>
      <c r="O1783" s="1452"/>
      <c r="P1783" s="1383"/>
    </row>
    <row r="1784" spans="1:16" ht="15.5" outlineLevel="1" x14ac:dyDescent="0.25">
      <c r="A1784" s="1351">
        <f t="shared" si="255"/>
        <v>0</v>
      </c>
      <c r="B1784" s="1355" t="str">
        <f t="shared" si="255"/>
        <v>2) Procurement of Bricks / Tiles &amp; tile holders for GT</v>
      </c>
      <c r="C1784" s="1455">
        <f t="shared" si="255"/>
        <v>0</v>
      </c>
      <c r="D1784" s="1384" t="str">
        <f t="shared" si="255"/>
        <v>-</v>
      </c>
      <c r="E1784" s="1450">
        <f t="shared" si="255"/>
        <v>0</v>
      </c>
      <c r="F1784" s="1451">
        <f t="shared" si="243"/>
        <v>2.5</v>
      </c>
      <c r="G1784" s="1451">
        <f t="shared" si="244"/>
        <v>2.5</v>
      </c>
      <c r="H1784" s="1451">
        <f t="shared" si="247"/>
        <v>0</v>
      </c>
      <c r="I1784" s="1449">
        <v>0</v>
      </c>
      <c r="J1784" s="1449">
        <v>0</v>
      </c>
      <c r="K1784" s="1451"/>
      <c r="L1784" s="1451"/>
      <c r="M1784" s="1451">
        <f t="shared" si="256"/>
        <v>0</v>
      </c>
      <c r="N1784" s="1451">
        <f t="shared" si="249"/>
        <v>0</v>
      </c>
      <c r="O1784" s="1452"/>
      <c r="P1784" s="1383"/>
    </row>
    <row r="1785" spans="1:16" ht="15.5" outlineLevel="1" x14ac:dyDescent="0.25">
      <c r="A1785" s="1351">
        <f t="shared" si="255"/>
        <v>0</v>
      </c>
      <c r="B1785" s="1355" t="str">
        <f t="shared" si="255"/>
        <v>3) Procurement of mixing chambers (02 Nos)</v>
      </c>
      <c r="C1785" s="1455">
        <f t="shared" si="255"/>
        <v>0</v>
      </c>
      <c r="D1785" s="1384" t="str">
        <f t="shared" si="255"/>
        <v>-</v>
      </c>
      <c r="E1785" s="1450">
        <f t="shared" si="255"/>
        <v>0</v>
      </c>
      <c r="F1785" s="1451">
        <f t="shared" si="243"/>
        <v>8.5</v>
      </c>
      <c r="G1785" s="1451">
        <f t="shared" si="244"/>
        <v>8.5</v>
      </c>
      <c r="H1785" s="1451">
        <f t="shared" si="247"/>
        <v>0</v>
      </c>
      <c r="I1785" s="1449">
        <v>0</v>
      </c>
      <c r="J1785" s="1449">
        <v>0</v>
      </c>
      <c r="K1785" s="1451"/>
      <c r="L1785" s="1451"/>
      <c r="M1785" s="1451">
        <f t="shared" si="256"/>
        <v>0</v>
      </c>
      <c r="N1785" s="1451">
        <f t="shared" si="249"/>
        <v>0</v>
      </c>
      <c r="O1785" s="1452"/>
      <c r="P1785" s="1383"/>
    </row>
    <row r="1786" spans="1:16" ht="15.5" outlineLevel="1" x14ac:dyDescent="0.25">
      <c r="A1786" s="1351">
        <f t="shared" si="255"/>
        <v>0</v>
      </c>
      <c r="B1786" s="1355" t="str">
        <f t="shared" si="255"/>
        <v>14) Procurement of stage2 rotor blades</v>
      </c>
      <c r="C1786" s="1455">
        <f t="shared" si="255"/>
        <v>0</v>
      </c>
      <c r="D1786" s="1384" t="str">
        <f t="shared" si="255"/>
        <v>-</v>
      </c>
      <c r="E1786" s="1450">
        <f t="shared" si="255"/>
        <v>0</v>
      </c>
      <c r="F1786" s="1451">
        <f t="shared" si="243"/>
        <v>5.7</v>
      </c>
      <c r="G1786" s="1451">
        <f t="shared" si="244"/>
        <v>5.7</v>
      </c>
      <c r="H1786" s="1451">
        <f t="shared" si="247"/>
        <v>0</v>
      </c>
      <c r="I1786" s="1449">
        <v>0</v>
      </c>
      <c r="J1786" s="1449">
        <v>0</v>
      </c>
      <c r="K1786" s="1451"/>
      <c r="L1786" s="1451"/>
      <c r="M1786" s="1451">
        <f t="shared" si="256"/>
        <v>0</v>
      </c>
      <c r="N1786" s="1451">
        <f t="shared" si="249"/>
        <v>0</v>
      </c>
      <c r="O1786" s="1452"/>
      <c r="P1786" s="1383"/>
    </row>
    <row r="1787" spans="1:16" ht="15.5" outlineLevel="1" x14ac:dyDescent="0.25">
      <c r="A1787" s="1351">
        <f t="shared" si="255"/>
        <v>2</v>
      </c>
      <c r="B1787" s="1352" t="str">
        <f t="shared" si="255"/>
        <v>Procurement of all 16 stage Compressor Diaphragms</v>
      </c>
      <c r="C1787" s="1455">
        <f t="shared" si="255"/>
        <v>0</v>
      </c>
      <c r="D1787" s="1384" t="str">
        <f t="shared" si="255"/>
        <v>-</v>
      </c>
      <c r="E1787" s="1450">
        <f t="shared" si="255"/>
        <v>0</v>
      </c>
      <c r="F1787" s="1451">
        <f t="shared" si="243"/>
        <v>36</v>
      </c>
      <c r="G1787" s="1451">
        <f t="shared" si="244"/>
        <v>36</v>
      </c>
      <c r="H1787" s="1451">
        <f t="shared" si="247"/>
        <v>0</v>
      </c>
      <c r="I1787" s="1449">
        <v>0</v>
      </c>
      <c r="J1787" s="1449">
        <v>0</v>
      </c>
      <c r="K1787" s="1451"/>
      <c r="L1787" s="1451"/>
      <c r="M1787" s="1451">
        <f t="shared" si="256"/>
        <v>0</v>
      </c>
      <c r="N1787" s="1451">
        <f t="shared" si="249"/>
        <v>0</v>
      </c>
      <c r="O1787" s="1452"/>
      <c r="P1787" s="1383"/>
    </row>
    <row r="1788" spans="1:16" ht="15.5" outlineLevel="1" x14ac:dyDescent="0.25">
      <c r="A1788" s="1351">
        <f t="shared" si="255"/>
        <v>3</v>
      </c>
      <c r="B1788" s="1352" t="str">
        <f t="shared" si="255"/>
        <v>Procurement of insurance spares for GT units</v>
      </c>
      <c r="C1788" s="1455">
        <f t="shared" si="255"/>
        <v>0</v>
      </c>
      <c r="D1788" s="1384" t="str">
        <f t="shared" si="255"/>
        <v>-</v>
      </c>
      <c r="E1788" s="1450">
        <f t="shared" si="255"/>
        <v>0</v>
      </c>
      <c r="F1788" s="1451">
        <f t="shared" si="243"/>
        <v>0</v>
      </c>
      <c r="G1788" s="1451">
        <f t="shared" si="244"/>
        <v>0</v>
      </c>
      <c r="H1788" s="1451">
        <f t="shared" si="247"/>
        <v>0</v>
      </c>
      <c r="I1788" s="1449">
        <v>0</v>
      </c>
      <c r="J1788" s="1449">
        <v>0</v>
      </c>
      <c r="K1788" s="1451"/>
      <c r="L1788" s="1451"/>
      <c r="M1788" s="1451">
        <f t="shared" si="256"/>
        <v>0</v>
      </c>
      <c r="N1788" s="1451">
        <f t="shared" si="249"/>
        <v>0</v>
      </c>
      <c r="O1788" s="1452"/>
      <c r="P1788" s="1383"/>
    </row>
    <row r="1789" spans="1:16" ht="15.5" outlineLevel="1" x14ac:dyDescent="0.25">
      <c r="A1789" s="1351">
        <f t="shared" si="255"/>
        <v>0</v>
      </c>
      <c r="B1789" s="1355" t="str">
        <f t="shared" si="255"/>
        <v xml:space="preserve">1) Procurement of Inconel plates </v>
      </c>
      <c r="C1789" s="1455">
        <f t="shared" si="255"/>
        <v>0</v>
      </c>
      <c r="D1789" s="1384" t="str">
        <f t="shared" si="255"/>
        <v>-</v>
      </c>
      <c r="E1789" s="1450">
        <f t="shared" si="255"/>
        <v>0</v>
      </c>
      <c r="F1789" s="1451">
        <f t="shared" si="243"/>
        <v>5</v>
      </c>
      <c r="G1789" s="1451">
        <f t="shared" si="244"/>
        <v>5</v>
      </c>
      <c r="H1789" s="1451">
        <f t="shared" si="247"/>
        <v>0</v>
      </c>
      <c r="I1789" s="1449">
        <v>0</v>
      </c>
      <c r="J1789" s="1449">
        <v>0</v>
      </c>
      <c r="K1789" s="1451"/>
      <c r="L1789" s="1451"/>
      <c r="M1789" s="1451">
        <f t="shared" si="256"/>
        <v>0</v>
      </c>
      <c r="N1789" s="1451">
        <f t="shared" si="249"/>
        <v>0</v>
      </c>
      <c r="O1789" s="1452"/>
      <c r="P1789" s="1383"/>
    </row>
    <row r="1790" spans="1:16" ht="15.5" outlineLevel="1" x14ac:dyDescent="0.25">
      <c r="A1790" s="1351">
        <f t="shared" ref="A1790:E1805" si="257">A1504</f>
        <v>0</v>
      </c>
      <c r="B1790" s="1355" t="str">
        <f t="shared" si="257"/>
        <v>2) Procurement of Inner casing washers</v>
      </c>
      <c r="C1790" s="1455">
        <f t="shared" si="257"/>
        <v>0</v>
      </c>
      <c r="D1790" s="1384" t="str">
        <f t="shared" si="257"/>
        <v>-</v>
      </c>
      <c r="E1790" s="1450">
        <f t="shared" si="257"/>
        <v>0</v>
      </c>
      <c r="F1790" s="1451">
        <f t="shared" ref="F1790:F1853" si="258">F1504+I1504</f>
        <v>1.5</v>
      </c>
      <c r="G1790" s="1451">
        <f t="shared" ref="G1790:G1853" si="259">G1504+M1504</f>
        <v>1.5</v>
      </c>
      <c r="H1790" s="1451">
        <f t="shared" si="247"/>
        <v>0</v>
      </c>
      <c r="I1790" s="1449">
        <v>0</v>
      </c>
      <c r="J1790" s="1449">
        <v>0</v>
      </c>
      <c r="K1790" s="1451"/>
      <c r="L1790" s="1451"/>
      <c r="M1790" s="1451">
        <f t="shared" si="256"/>
        <v>0</v>
      </c>
      <c r="N1790" s="1451">
        <f t="shared" si="249"/>
        <v>0</v>
      </c>
      <c r="O1790" s="1452"/>
      <c r="P1790" s="1383"/>
    </row>
    <row r="1791" spans="1:16" ht="15.5" outlineLevel="1" x14ac:dyDescent="0.25">
      <c r="A1791" s="1351">
        <f t="shared" si="257"/>
        <v>0</v>
      </c>
      <c r="B1791" s="1355" t="str">
        <f t="shared" si="257"/>
        <v>3) Procurement of Upper conical section</v>
      </c>
      <c r="C1791" s="1455">
        <f t="shared" si="257"/>
        <v>0</v>
      </c>
      <c r="D1791" s="1384" t="str">
        <f t="shared" si="257"/>
        <v>-</v>
      </c>
      <c r="E1791" s="1450">
        <f t="shared" si="257"/>
        <v>0</v>
      </c>
      <c r="F1791" s="1451">
        <f t="shared" si="258"/>
        <v>3</v>
      </c>
      <c r="G1791" s="1451">
        <f t="shared" si="259"/>
        <v>3</v>
      </c>
      <c r="H1791" s="1451">
        <f t="shared" si="247"/>
        <v>0</v>
      </c>
      <c r="I1791" s="1449">
        <v>0</v>
      </c>
      <c r="J1791" s="1449">
        <v>0</v>
      </c>
      <c r="K1791" s="1451"/>
      <c r="L1791" s="1451"/>
      <c r="M1791" s="1451">
        <f t="shared" si="256"/>
        <v>0</v>
      </c>
      <c r="N1791" s="1451">
        <f t="shared" si="249"/>
        <v>0</v>
      </c>
      <c r="O1791" s="1452"/>
      <c r="P1791" s="1383"/>
    </row>
    <row r="1792" spans="1:16" ht="15.5" outlineLevel="1" x14ac:dyDescent="0.25">
      <c r="A1792" s="1351">
        <f t="shared" si="257"/>
        <v>0</v>
      </c>
      <c r="B1792" s="1355" t="str">
        <f t="shared" si="257"/>
        <v>4) Procurement of LUWA cooler panels</v>
      </c>
      <c r="C1792" s="1455">
        <f t="shared" si="257"/>
        <v>0</v>
      </c>
      <c r="D1792" s="1384" t="str">
        <f t="shared" si="257"/>
        <v>-</v>
      </c>
      <c r="E1792" s="1450">
        <f t="shared" si="257"/>
        <v>0</v>
      </c>
      <c r="F1792" s="1451">
        <f t="shared" si="258"/>
        <v>1.4</v>
      </c>
      <c r="G1792" s="1451">
        <f t="shared" si="259"/>
        <v>1.4</v>
      </c>
      <c r="H1792" s="1451">
        <f t="shared" si="247"/>
        <v>0</v>
      </c>
      <c r="I1792" s="1449">
        <v>0</v>
      </c>
      <c r="J1792" s="1449">
        <v>0</v>
      </c>
      <c r="K1792" s="1451"/>
      <c r="L1792" s="1451"/>
      <c r="M1792" s="1451">
        <f t="shared" si="256"/>
        <v>0</v>
      </c>
      <c r="N1792" s="1451">
        <f t="shared" si="249"/>
        <v>0</v>
      </c>
      <c r="O1792" s="1452"/>
      <c r="P1792" s="1383"/>
    </row>
    <row r="1793" spans="1:16" ht="15.5" outlineLevel="1" x14ac:dyDescent="0.25">
      <c r="A1793" s="1351">
        <f t="shared" si="257"/>
        <v>0</v>
      </c>
      <c r="B1793" s="1355" t="str">
        <f t="shared" si="257"/>
        <v>5) Procurement of Burners</v>
      </c>
      <c r="C1793" s="1455">
        <f t="shared" si="257"/>
        <v>0</v>
      </c>
      <c r="D1793" s="1384" t="str">
        <f t="shared" si="257"/>
        <v>-</v>
      </c>
      <c r="E1793" s="1450">
        <f t="shared" si="257"/>
        <v>0</v>
      </c>
      <c r="F1793" s="1451">
        <f t="shared" si="258"/>
        <v>1</v>
      </c>
      <c r="G1793" s="1451">
        <f t="shared" si="259"/>
        <v>1</v>
      </c>
      <c r="H1793" s="1451">
        <f t="shared" si="247"/>
        <v>0</v>
      </c>
      <c r="I1793" s="1449">
        <v>0</v>
      </c>
      <c r="J1793" s="1449">
        <v>0</v>
      </c>
      <c r="K1793" s="1451"/>
      <c r="L1793" s="1451"/>
      <c r="M1793" s="1451">
        <f t="shared" si="256"/>
        <v>0</v>
      </c>
      <c r="N1793" s="1451">
        <f t="shared" si="249"/>
        <v>0</v>
      </c>
      <c r="O1793" s="1452"/>
      <c r="P1793" s="1383"/>
    </row>
    <row r="1794" spans="1:16" ht="15.5" outlineLevel="1" x14ac:dyDescent="0.25">
      <c r="A1794" s="1351">
        <f t="shared" si="257"/>
        <v>0</v>
      </c>
      <c r="B1794" s="1355" t="str">
        <f t="shared" si="257"/>
        <v>6) Procurement of K rings</v>
      </c>
      <c r="C1794" s="1455">
        <f t="shared" si="257"/>
        <v>0</v>
      </c>
      <c r="D1794" s="1384" t="str">
        <f t="shared" si="257"/>
        <v>-</v>
      </c>
      <c r="E1794" s="1450">
        <f t="shared" si="257"/>
        <v>0</v>
      </c>
      <c r="F1794" s="1451">
        <f t="shared" si="258"/>
        <v>1</v>
      </c>
      <c r="G1794" s="1451">
        <f t="shared" si="259"/>
        <v>1</v>
      </c>
      <c r="H1794" s="1451">
        <f t="shared" si="247"/>
        <v>0</v>
      </c>
      <c r="I1794" s="1449">
        <v>0</v>
      </c>
      <c r="J1794" s="1449">
        <v>0</v>
      </c>
      <c r="K1794" s="1451"/>
      <c r="L1794" s="1451"/>
      <c r="M1794" s="1451">
        <f t="shared" si="256"/>
        <v>0</v>
      </c>
      <c r="N1794" s="1451">
        <f t="shared" si="249"/>
        <v>0</v>
      </c>
      <c r="O1794" s="1452"/>
      <c r="P1794" s="1383"/>
    </row>
    <row r="1795" spans="1:16" ht="15.5" outlineLevel="1" x14ac:dyDescent="0.25">
      <c r="A1795" s="1351">
        <f t="shared" si="257"/>
        <v>0</v>
      </c>
      <c r="B1795" s="1355" t="str">
        <f t="shared" si="257"/>
        <v>7) GT Fasteners (Mixing chamber, dome fastners)</v>
      </c>
      <c r="C1795" s="1455">
        <f t="shared" si="257"/>
        <v>0</v>
      </c>
      <c r="D1795" s="1384" t="str">
        <f t="shared" si="257"/>
        <v>-</v>
      </c>
      <c r="E1795" s="1450">
        <f t="shared" si="257"/>
        <v>0</v>
      </c>
      <c r="F1795" s="1451">
        <f t="shared" si="258"/>
        <v>1</v>
      </c>
      <c r="G1795" s="1451">
        <f t="shared" si="259"/>
        <v>1</v>
      </c>
      <c r="H1795" s="1451">
        <f t="shared" si="247"/>
        <v>0</v>
      </c>
      <c r="I1795" s="1449">
        <v>0</v>
      </c>
      <c r="J1795" s="1449">
        <v>0</v>
      </c>
      <c r="K1795" s="1451"/>
      <c r="L1795" s="1451"/>
      <c r="M1795" s="1451">
        <f t="shared" si="256"/>
        <v>0</v>
      </c>
      <c r="N1795" s="1451">
        <f t="shared" si="249"/>
        <v>0</v>
      </c>
      <c r="O1795" s="1452"/>
      <c r="P1795" s="1383"/>
    </row>
    <row r="1796" spans="1:16" ht="15.5" outlineLevel="1" x14ac:dyDescent="0.25">
      <c r="A1796" s="1351">
        <f t="shared" si="257"/>
        <v>0</v>
      </c>
      <c r="B1796" s="1355" t="str">
        <f t="shared" si="257"/>
        <v>8) Procurement of Blow off valves</v>
      </c>
      <c r="C1796" s="1455">
        <f t="shared" si="257"/>
        <v>0</v>
      </c>
      <c r="D1796" s="1384" t="str">
        <f t="shared" si="257"/>
        <v>-</v>
      </c>
      <c r="E1796" s="1450">
        <f t="shared" si="257"/>
        <v>0</v>
      </c>
      <c r="F1796" s="1451">
        <f t="shared" si="258"/>
        <v>0.5</v>
      </c>
      <c r="G1796" s="1451">
        <f t="shared" si="259"/>
        <v>0.5</v>
      </c>
      <c r="H1796" s="1451">
        <f t="shared" si="247"/>
        <v>0</v>
      </c>
      <c r="I1796" s="1449">
        <v>0</v>
      </c>
      <c r="J1796" s="1449">
        <v>0</v>
      </c>
      <c r="K1796" s="1451"/>
      <c r="L1796" s="1451"/>
      <c r="M1796" s="1451">
        <f t="shared" si="256"/>
        <v>0</v>
      </c>
      <c r="N1796" s="1451">
        <f t="shared" si="249"/>
        <v>0</v>
      </c>
      <c r="O1796" s="1452"/>
      <c r="P1796" s="1383"/>
    </row>
    <row r="1797" spans="1:16" ht="15.5" outlineLevel="1" x14ac:dyDescent="0.25">
      <c r="A1797" s="1351">
        <f t="shared" si="257"/>
        <v>0</v>
      </c>
      <c r="B1797" s="1355" t="str">
        <f t="shared" si="257"/>
        <v>9) Procurement of two Flame tubes for one GT unit</v>
      </c>
      <c r="C1797" s="1455">
        <f t="shared" si="257"/>
        <v>0</v>
      </c>
      <c r="D1797" s="1384" t="str">
        <f t="shared" si="257"/>
        <v>-</v>
      </c>
      <c r="E1797" s="1450">
        <f t="shared" si="257"/>
        <v>0</v>
      </c>
      <c r="F1797" s="1451">
        <f t="shared" si="258"/>
        <v>18</v>
      </c>
      <c r="G1797" s="1451">
        <f t="shared" si="259"/>
        <v>18</v>
      </c>
      <c r="H1797" s="1451">
        <f t="shared" si="247"/>
        <v>0</v>
      </c>
      <c r="I1797" s="1449">
        <v>0</v>
      </c>
      <c r="J1797" s="1449">
        <v>0</v>
      </c>
      <c r="K1797" s="1451"/>
      <c r="L1797" s="1451"/>
      <c r="M1797" s="1451">
        <f t="shared" si="256"/>
        <v>0</v>
      </c>
      <c r="N1797" s="1451">
        <f t="shared" si="249"/>
        <v>0</v>
      </c>
      <c r="O1797" s="1452"/>
      <c r="P1797" s="1383"/>
    </row>
    <row r="1798" spans="1:16" ht="31" outlineLevel="1" x14ac:dyDescent="0.25">
      <c r="A1798" s="1351">
        <f t="shared" si="257"/>
        <v>4</v>
      </c>
      <c r="B1798" s="1352" t="str">
        <f t="shared" si="257"/>
        <v>Procurement of various spares &amp; retrofitting of existing systems for reliability improvement of WHRP Boilers at GTPS Uran</v>
      </c>
      <c r="C1798" s="1455">
        <f t="shared" si="257"/>
        <v>0</v>
      </c>
      <c r="D1798" s="1384" t="str">
        <f t="shared" si="257"/>
        <v>-</v>
      </c>
      <c r="E1798" s="1450">
        <f t="shared" si="257"/>
        <v>0</v>
      </c>
      <c r="F1798" s="1451">
        <f t="shared" si="258"/>
        <v>0</v>
      </c>
      <c r="G1798" s="1451">
        <f t="shared" si="259"/>
        <v>0</v>
      </c>
      <c r="H1798" s="1451">
        <f t="shared" si="247"/>
        <v>0</v>
      </c>
      <c r="I1798" s="1449">
        <v>0</v>
      </c>
      <c r="J1798" s="1449">
        <v>0</v>
      </c>
      <c r="K1798" s="1451"/>
      <c r="L1798" s="1451"/>
      <c r="M1798" s="1451">
        <f t="shared" si="256"/>
        <v>0</v>
      </c>
      <c r="N1798" s="1451">
        <f t="shared" si="249"/>
        <v>0</v>
      </c>
      <c r="O1798" s="1452"/>
      <c r="P1798" s="1383"/>
    </row>
    <row r="1799" spans="1:16" ht="15.5" outlineLevel="1" x14ac:dyDescent="0.25">
      <c r="A1799" s="1351">
        <f t="shared" si="257"/>
        <v>0</v>
      </c>
      <c r="B1799" s="1355" t="str">
        <f t="shared" si="257"/>
        <v>1) HP BCP (4 Nos) , LP BCP (4 Nos)  pump set</v>
      </c>
      <c r="C1799" s="1455">
        <f t="shared" si="257"/>
        <v>0</v>
      </c>
      <c r="D1799" s="1384" t="str">
        <f t="shared" si="257"/>
        <v>-</v>
      </c>
      <c r="E1799" s="1450">
        <f t="shared" si="257"/>
        <v>0</v>
      </c>
      <c r="F1799" s="1451">
        <f t="shared" si="258"/>
        <v>10</v>
      </c>
      <c r="G1799" s="1451">
        <f t="shared" si="259"/>
        <v>10</v>
      </c>
      <c r="H1799" s="1451">
        <f t="shared" si="247"/>
        <v>0</v>
      </c>
      <c r="I1799" s="1449">
        <v>0</v>
      </c>
      <c r="J1799" s="1449">
        <v>0</v>
      </c>
      <c r="K1799" s="1451"/>
      <c r="L1799" s="1451"/>
      <c r="M1799" s="1451">
        <f t="shared" si="256"/>
        <v>0</v>
      </c>
      <c r="N1799" s="1451">
        <f t="shared" si="249"/>
        <v>0</v>
      </c>
      <c r="O1799" s="1452"/>
      <c r="P1799" s="1383"/>
    </row>
    <row r="1800" spans="1:16" ht="31" outlineLevel="1" x14ac:dyDescent="0.25">
      <c r="A1800" s="1351">
        <f t="shared" si="257"/>
        <v>0</v>
      </c>
      <c r="B1800" s="1355" t="str">
        <f t="shared" si="257"/>
        <v>2) Preheat pump set ,DM make up pump set, clean drain pump set and CEP pump set</v>
      </c>
      <c r="C1800" s="1455">
        <f t="shared" si="257"/>
        <v>0</v>
      </c>
      <c r="D1800" s="1384" t="str">
        <f t="shared" si="257"/>
        <v>-</v>
      </c>
      <c r="E1800" s="1450">
        <f t="shared" si="257"/>
        <v>0</v>
      </c>
      <c r="F1800" s="1451">
        <f t="shared" si="258"/>
        <v>1</v>
      </c>
      <c r="G1800" s="1451">
        <f t="shared" si="259"/>
        <v>1</v>
      </c>
      <c r="H1800" s="1451">
        <f t="shared" si="247"/>
        <v>0</v>
      </c>
      <c r="I1800" s="1449">
        <v>0</v>
      </c>
      <c r="J1800" s="1449">
        <v>0</v>
      </c>
      <c r="K1800" s="1451"/>
      <c r="L1800" s="1451"/>
      <c r="M1800" s="1451">
        <f t="shared" si="256"/>
        <v>0</v>
      </c>
      <c r="N1800" s="1451">
        <f t="shared" si="249"/>
        <v>0</v>
      </c>
      <c r="O1800" s="1452"/>
      <c r="P1800" s="1383"/>
    </row>
    <row r="1801" spans="1:16" ht="15.5" outlineLevel="1" x14ac:dyDescent="0.25">
      <c r="A1801" s="1351">
        <f t="shared" si="257"/>
        <v>0</v>
      </c>
      <c r="B1801" s="1355" t="str">
        <f t="shared" si="257"/>
        <v>3) Complete Boiler (2 Nos) duct plate replacement</v>
      </c>
      <c r="C1801" s="1455">
        <f t="shared" si="257"/>
        <v>0</v>
      </c>
      <c r="D1801" s="1384" t="str">
        <f t="shared" si="257"/>
        <v>-</v>
      </c>
      <c r="E1801" s="1450">
        <f t="shared" si="257"/>
        <v>0</v>
      </c>
      <c r="F1801" s="1451">
        <f t="shared" si="258"/>
        <v>5</v>
      </c>
      <c r="G1801" s="1451">
        <f t="shared" si="259"/>
        <v>5</v>
      </c>
      <c r="H1801" s="1451">
        <f t="shared" si="247"/>
        <v>0</v>
      </c>
      <c r="I1801" s="1449">
        <v>0</v>
      </c>
      <c r="J1801" s="1449">
        <v>0</v>
      </c>
      <c r="K1801" s="1451"/>
      <c r="L1801" s="1451"/>
      <c r="M1801" s="1451">
        <f t="shared" si="256"/>
        <v>0</v>
      </c>
      <c r="N1801" s="1451">
        <f t="shared" si="249"/>
        <v>0</v>
      </c>
      <c r="O1801" s="1452"/>
      <c r="P1801" s="1383"/>
    </row>
    <row r="1802" spans="1:16" ht="15.5" outlineLevel="1" x14ac:dyDescent="0.25">
      <c r="A1802" s="1351">
        <f t="shared" si="257"/>
        <v>0</v>
      </c>
      <c r="B1802" s="1355" t="str">
        <f t="shared" si="257"/>
        <v>4) Insulation replacement of A1 and B2 boiler.</v>
      </c>
      <c r="C1802" s="1455">
        <f t="shared" si="257"/>
        <v>0</v>
      </c>
      <c r="D1802" s="1384" t="str">
        <f t="shared" si="257"/>
        <v>-</v>
      </c>
      <c r="E1802" s="1450">
        <f t="shared" si="257"/>
        <v>0</v>
      </c>
      <c r="F1802" s="1451">
        <f t="shared" si="258"/>
        <v>1.8</v>
      </c>
      <c r="G1802" s="1451">
        <f t="shared" si="259"/>
        <v>1.8</v>
      </c>
      <c r="H1802" s="1451">
        <f t="shared" si="247"/>
        <v>0</v>
      </c>
      <c r="I1802" s="1449">
        <v>0</v>
      </c>
      <c r="J1802" s="1449">
        <v>0</v>
      </c>
      <c r="K1802" s="1451"/>
      <c r="L1802" s="1451"/>
      <c r="M1802" s="1451">
        <f t="shared" si="256"/>
        <v>0</v>
      </c>
      <c r="N1802" s="1451">
        <f t="shared" si="249"/>
        <v>0</v>
      </c>
      <c r="O1802" s="1452"/>
      <c r="P1802" s="1383"/>
    </row>
    <row r="1803" spans="1:16" ht="15.5" outlineLevel="1" x14ac:dyDescent="0.25">
      <c r="A1803" s="1351">
        <f t="shared" si="257"/>
        <v>0</v>
      </c>
      <c r="B1803" s="1355" t="str">
        <f t="shared" si="257"/>
        <v>5) Chimeny insulation of A1,B1 and B2 boiler</v>
      </c>
      <c r="C1803" s="1455">
        <f t="shared" si="257"/>
        <v>0</v>
      </c>
      <c r="D1803" s="1384" t="str">
        <f t="shared" si="257"/>
        <v>-</v>
      </c>
      <c r="E1803" s="1450">
        <f t="shared" si="257"/>
        <v>0</v>
      </c>
      <c r="F1803" s="1451">
        <f t="shared" si="258"/>
        <v>0.85</v>
      </c>
      <c r="G1803" s="1451">
        <f t="shared" si="259"/>
        <v>0.85</v>
      </c>
      <c r="H1803" s="1451">
        <f t="shared" si="247"/>
        <v>0</v>
      </c>
      <c r="I1803" s="1449">
        <v>0</v>
      </c>
      <c r="J1803" s="1449">
        <v>0</v>
      </c>
      <c r="K1803" s="1451"/>
      <c r="L1803" s="1451"/>
      <c r="M1803" s="1451">
        <f t="shared" si="256"/>
        <v>0</v>
      </c>
      <c r="N1803" s="1451">
        <f t="shared" si="249"/>
        <v>0</v>
      </c>
      <c r="O1803" s="1452"/>
      <c r="P1803" s="1383"/>
    </row>
    <row r="1804" spans="1:16" ht="15.5" outlineLevel="1" x14ac:dyDescent="0.25">
      <c r="A1804" s="1351">
        <f t="shared" si="257"/>
        <v>0</v>
      </c>
      <c r="B1804" s="1355" t="str">
        <f t="shared" si="257"/>
        <v>6) A1 boiler LP evaporator tube replacement work.</v>
      </c>
      <c r="C1804" s="1455">
        <f t="shared" si="257"/>
        <v>0</v>
      </c>
      <c r="D1804" s="1384" t="str">
        <f t="shared" si="257"/>
        <v>-</v>
      </c>
      <c r="E1804" s="1450">
        <f t="shared" si="257"/>
        <v>0</v>
      </c>
      <c r="F1804" s="1451">
        <f t="shared" si="258"/>
        <v>1.7</v>
      </c>
      <c r="G1804" s="1451">
        <f t="shared" si="259"/>
        <v>1.7</v>
      </c>
      <c r="H1804" s="1451">
        <f t="shared" si="247"/>
        <v>0</v>
      </c>
      <c r="I1804" s="1449">
        <v>0</v>
      </c>
      <c r="J1804" s="1449">
        <v>0</v>
      </c>
      <c r="K1804" s="1451"/>
      <c r="L1804" s="1451"/>
      <c r="M1804" s="1451">
        <f t="shared" si="256"/>
        <v>0</v>
      </c>
      <c r="N1804" s="1451">
        <f t="shared" si="249"/>
        <v>0</v>
      </c>
      <c r="O1804" s="1452"/>
      <c r="P1804" s="1383"/>
    </row>
    <row r="1805" spans="1:16" ht="31" outlineLevel="1" x14ac:dyDescent="0.25">
      <c r="A1805" s="1351">
        <f t="shared" si="257"/>
        <v>0</v>
      </c>
      <c r="B1805" s="1355" t="str">
        <f t="shared" si="257"/>
        <v>7)B2 boiler HP Evaporator and HP Economiser sagged and need to be replaced</v>
      </c>
      <c r="C1805" s="1455">
        <f t="shared" si="257"/>
        <v>0</v>
      </c>
      <c r="D1805" s="1384" t="str">
        <f t="shared" si="257"/>
        <v>-</v>
      </c>
      <c r="E1805" s="1450">
        <f t="shared" si="257"/>
        <v>0</v>
      </c>
      <c r="F1805" s="1451">
        <f t="shared" si="258"/>
        <v>1</v>
      </c>
      <c r="G1805" s="1451">
        <f t="shared" si="259"/>
        <v>1</v>
      </c>
      <c r="H1805" s="1451">
        <f t="shared" si="247"/>
        <v>0</v>
      </c>
      <c r="I1805" s="1449">
        <v>0</v>
      </c>
      <c r="J1805" s="1449">
        <v>0</v>
      </c>
      <c r="K1805" s="1451"/>
      <c r="L1805" s="1451"/>
      <c r="M1805" s="1451">
        <f t="shared" si="256"/>
        <v>0</v>
      </c>
      <c r="N1805" s="1451">
        <f t="shared" si="249"/>
        <v>0</v>
      </c>
      <c r="O1805" s="1452"/>
      <c r="P1805" s="1383"/>
    </row>
    <row r="1806" spans="1:16" ht="31" outlineLevel="1" x14ac:dyDescent="0.25">
      <c r="A1806" s="1351">
        <f t="shared" ref="A1806:E1821" si="260">A1520</f>
        <v>0</v>
      </c>
      <c r="B1806" s="1355" t="str">
        <f t="shared" si="260"/>
        <v>8) B1 boiler Hp evaporator tube sagged and need to be replaced</v>
      </c>
      <c r="C1806" s="1455">
        <f t="shared" si="260"/>
        <v>0</v>
      </c>
      <c r="D1806" s="1384" t="str">
        <f t="shared" si="260"/>
        <v>-</v>
      </c>
      <c r="E1806" s="1450">
        <f t="shared" si="260"/>
        <v>0</v>
      </c>
      <c r="F1806" s="1451">
        <f t="shared" si="258"/>
        <v>1</v>
      </c>
      <c r="G1806" s="1451">
        <f t="shared" si="259"/>
        <v>1</v>
      </c>
      <c r="H1806" s="1451">
        <f t="shared" si="247"/>
        <v>0</v>
      </c>
      <c r="I1806" s="1449">
        <v>0</v>
      </c>
      <c r="J1806" s="1449">
        <v>0</v>
      </c>
      <c r="K1806" s="1451"/>
      <c r="L1806" s="1451"/>
      <c r="M1806" s="1451">
        <f t="shared" si="256"/>
        <v>0</v>
      </c>
      <c r="N1806" s="1451">
        <f t="shared" si="249"/>
        <v>0</v>
      </c>
      <c r="O1806" s="1452"/>
      <c r="P1806" s="1383"/>
    </row>
    <row r="1807" spans="1:16" ht="15.5" outlineLevel="1" x14ac:dyDescent="0.25">
      <c r="A1807" s="1351">
        <f t="shared" si="260"/>
        <v>0</v>
      </c>
      <c r="B1807" s="1355" t="str">
        <f t="shared" si="260"/>
        <v>9) Seal Air FAN WITH MOTOR</v>
      </c>
      <c r="C1807" s="1455">
        <f t="shared" si="260"/>
        <v>0</v>
      </c>
      <c r="D1807" s="1384" t="str">
        <f t="shared" si="260"/>
        <v>-</v>
      </c>
      <c r="E1807" s="1450">
        <f t="shared" si="260"/>
        <v>0</v>
      </c>
      <c r="F1807" s="1451">
        <f t="shared" si="258"/>
        <v>2</v>
      </c>
      <c r="G1807" s="1451">
        <f t="shared" si="259"/>
        <v>2</v>
      </c>
      <c r="H1807" s="1451">
        <f t="shared" si="247"/>
        <v>0</v>
      </c>
      <c r="I1807" s="1449">
        <v>0</v>
      </c>
      <c r="J1807" s="1449">
        <v>0</v>
      </c>
      <c r="K1807" s="1451"/>
      <c r="L1807" s="1451"/>
      <c r="M1807" s="1451">
        <f t="shared" si="256"/>
        <v>0</v>
      </c>
      <c r="N1807" s="1451">
        <f t="shared" si="249"/>
        <v>0</v>
      </c>
      <c r="O1807" s="1452"/>
      <c r="P1807" s="1383"/>
    </row>
    <row r="1808" spans="1:16" ht="31" outlineLevel="1" x14ac:dyDescent="0.25">
      <c r="A1808" s="1351">
        <f t="shared" si="260"/>
        <v>0</v>
      </c>
      <c r="B1808" s="1355" t="str">
        <f t="shared" si="260"/>
        <v>10) B1 and B2 Boiler BID and BYD Damper Control System Upgradation.</v>
      </c>
      <c r="C1808" s="1455">
        <f t="shared" si="260"/>
        <v>0</v>
      </c>
      <c r="D1808" s="1384" t="str">
        <f t="shared" si="260"/>
        <v>-</v>
      </c>
      <c r="E1808" s="1450">
        <f t="shared" si="260"/>
        <v>0</v>
      </c>
      <c r="F1808" s="1451">
        <f t="shared" si="258"/>
        <v>1.25</v>
      </c>
      <c r="G1808" s="1451">
        <f t="shared" si="259"/>
        <v>1.25</v>
      </c>
      <c r="H1808" s="1451">
        <f t="shared" si="247"/>
        <v>0</v>
      </c>
      <c r="I1808" s="1449">
        <v>0</v>
      </c>
      <c r="J1808" s="1449">
        <v>0</v>
      </c>
      <c r="K1808" s="1451"/>
      <c r="L1808" s="1451"/>
      <c r="M1808" s="1451">
        <f t="shared" si="256"/>
        <v>0</v>
      </c>
      <c r="N1808" s="1451">
        <f t="shared" si="249"/>
        <v>0</v>
      </c>
      <c r="O1808" s="1452"/>
      <c r="P1808" s="1383"/>
    </row>
    <row r="1809" spans="1:16" ht="46.5" outlineLevel="1" x14ac:dyDescent="0.25">
      <c r="A1809" s="1351">
        <f t="shared" si="260"/>
        <v>5</v>
      </c>
      <c r="B1809" s="1352" t="str">
        <f t="shared" si="260"/>
        <v>Supply, Erection &amp; commissioning for GT Unit-5,6, WHRP Unit A0 Automation Up-gradation and up-gradation of 120MW A0 Unit SEE system</v>
      </c>
      <c r="C1809" s="1455">
        <f t="shared" si="260"/>
        <v>0</v>
      </c>
      <c r="D1809" s="1384" t="str">
        <f t="shared" si="260"/>
        <v>-</v>
      </c>
      <c r="E1809" s="1450">
        <f t="shared" si="260"/>
        <v>0</v>
      </c>
      <c r="F1809" s="1451">
        <f t="shared" si="258"/>
        <v>0</v>
      </c>
      <c r="G1809" s="1451">
        <f t="shared" si="259"/>
        <v>0</v>
      </c>
      <c r="H1809" s="1451">
        <f t="shared" si="247"/>
        <v>0</v>
      </c>
      <c r="I1809" s="1449">
        <v>0</v>
      </c>
      <c r="J1809" s="1449">
        <v>0</v>
      </c>
      <c r="K1809" s="1451"/>
      <c r="L1809" s="1451"/>
      <c r="M1809" s="1451">
        <f t="shared" si="256"/>
        <v>0</v>
      </c>
      <c r="N1809" s="1451">
        <f t="shared" si="249"/>
        <v>0</v>
      </c>
      <c r="O1809" s="1452"/>
      <c r="P1809" s="1383"/>
    </row>
    <row r="1810" spans="1:16" ht="31" outlineLevel="1" x14ac:dyDescent="0.25">
      <c r="A1810" s="1351">
        <f t="shared" si="260"/>
        <v>0</v>
      </c>
      <c r="B1810" s="1355" t="str">
        <f t="shared" si="260"/>
        <v xml:space="preserve">1) Supply, Erection &amp; commissioning for GT Unit-5  Automation Up-gradation at GTPS, Uran.                                                                                       </v>
      </c>
      <c r="C1810" s="1455">
        <f t="shared" si="260"/>
        <v>0</v>
      </c>
      <c r="D1810" s="1384" t="str">
        <f t="shared" si="260"/>
        <v>-</v>
      </c>
      <c r="E1810" s="1450">
        <f t="shared" si="260"/>
        <v>0</v>
      </c>
      <c r="F1810" s="1451">
        <f t="shared" si="258"/>
        <v>8.75</v>
      </c>
      <c r="G1810" s="1451">
        <f t="shared" si="259"/>
        <v>8.75</v>
      </c>
      <c r="H1810" s="1451">
        <f t="shared" si="247"/>
        <v>0</v>
      </c>
      <c r="I1810" s="1449">
        <v>0</v>
      </c>
      <c r="J1810" s="1449">
        <v>0</v>
      </c>
      <c r="K1810" s="1451"/>
      <c r="L1810" s="1451"/>
      <c r="M1810" s="1451">
        <f t="shared" si="256"/>
        <v>0</v>
      </c>
      <c r="N1810" s="1451">
        <f t="shared" si="249"/>
        <v>0</v>
      </c>
      <c r="O1810" s="1452"/>
      <c r="P1810" s="1383"/>
    </row>
    <row r="1811" spans="1:16" ht="31" outlineLevel="1" x14ac:dyDescent="0.25">
      <c r="A1811" s="1351">
        <f t="shared" si="260"/>
        <v>0</v>
      </c>
      <c r="B1811" s="1355" t="str">
        <f t="shared" si="260"/>
        <v>2) Supply, Erection &amp; commissioning for GT Unit-6 Automation Up-gradation at GTPS, Uran.</v>
      </c>
      <c r="C1811" s="1455">
        <f t="shared" si="260"/>
        <v>0</v>
      </c>
      <c r="D1811" s="1384" t="str">
        <f t="shared" si="260"/>
        <v>-</v>
      </c>
      <c r="E1811" s="1450">
        <f t="shared" si="260"/>
        <v>0</v>
      </c>
      <c r="F1811" s="1451">
        <f t="shared" si="258"/>
        <v>8.75</v>
      </c>
      <c r="G1811" s="1451">
        <f t="shared" si="259"/>
        <v>8.75</v>
      </c>
      <c r="H1811" s="1451">
        <f t="shared" si="247"/>
        <v>0</v>
      </c>
      <c r="I1811" s="1449">
        <v>0</v>
      </c>
      <c r="J1811" s="1449">
        <v>0</v>
      </c>
      <c r="K1811" s="1451"/>
      <c r="L1811" s="1451"/>
      <c r="M1811" s="1451">
        <f t="shared" si="256"/>
        <v>0</v>
      </c>
      <c r="N1811" s="1451">
        <f t="shared" si="249"/>
        <v>0</v>
      </c>
      <c r="O1811" s="1452"/>
      <c r="P1811" s="1383"/>
    </row>
    <row r="1812" spans="1:16" ht="31" outlineLevel="1" x14ac:dyDescent="0.25">
      <c r="A1812" s="1351">
        <f t="shared" si="260"/>
        <v>0</v>
      </c>
      <c r="B1812" s="1355" t="str">
        <f t="shared" si="260"/>
        <v>3) Supply, Erection &amp; commissioning for WHRP Unit- A0 Automation Up-gradation at GTPS, Uran.</v>
      </c>
      <c r="C1812" s="1455">
        <f t="shared" si="260"/>
        <v>0</v>
      </c>
      <c r="D1812" s="1384" t="str">
        <f t="shared" si="260"/>
        <v>-</v>
      </c>
      <c r="E1812" s="1450">
        <f t="shared" si="260"/>
        <v>0</v>
      </c>
      <c r="F1812" s="1451">
        <f t="shared" si="258"/>
        <v>15</v>
      </c>
      <c r="G1812" s="1451">
        <f t="shared" si="259"/>
        <v>15</v>
      </c>
      <c r="H1812" s="1451">
        <f t="shared" si="247"/>
        <v>0</v>
      </c>
      <c r="I1812" s="1449">
        <v>0</v>
      </c>
      <c r="J1812" s="1449">
        <v>0</v>
      </c>
      <c r="K1812" s="1451"/>
      <c r="L1812" s="1451"/>
      <c r="M1812" s="1451">
        <f t="shared" si="256"/>
        <v>0</v>
      </c>
      <c r="N1812" s="1451">
        <f t="shared" si="249"/>
        <v>0</v>
      </c>
      <c r="O1812" s="1452"/>
      <c r="P1812" s="1383"/>
    </row>
    <row r="1813" spans="1:16" ht="15.5" outlineLevel="1" x14ac:dyDescent="0.25">
      <c r="A1813" s="1351">
        <f t="shared" si="260"/>
        <v>0</v>
      </c>
      <c r="B1813" s="1355" t="str">
        <f t="shared" si="260"/>
        <v>4) Up-gradation of 120MW A0 Unit SEE system at GTPS, Uran. </v>
      </c>
      <c r="C1813" s="1455">
        <f t="shared" si="260"/>
        <v>0</v>
      </c>
      <c r="D1813" s="1384" t="str">
        <f t="shared" si="260"/>
        <v>-</v>
      </c>
      <c r="E1813" s="1450">
        <f t="shared" si="260"/>
        <v>0</v>
      </c>
      <c r="F1813" s="1451">
        <f t="shared" si="258"/>
        <v>2.65</v>
      </c>
      <c r="G1813" s="1451">
        <f t="shared" si="259"/>
        <v>2.65</v>
      </c>
      <c r="H1813" s="1451">
        <f t="shared" si="247"/>
        <v>0</v>
      </c>
      <c r="I1813" s="1449">
        <v>0</v>
      </c>
      <c r="J1813" s="1449">
        <v>0</v>
      </c>
      <c r="K1813" s="1451"/>
      <c r="L1813" s="1451"/>
      <c r="M1813" s="1451">
        <f t="shared" si="256"/>
        <v>0</v>
      </c>
      <c r="N1813" s="1451">
        <f t="shared" si="249"/>
        <v>0</v>
      </c>
      <c r="O1813" s="1452"/>
      <c r="P1813" s="1383"/>
    </row>
    <row r="1814" spans="1:16" ht="46.5" outlineLevel="1" x14ac:dyDescent="0.25">
      <c r="A1814" s="1351">
        <f t="shared" si="260"/>
        <v>6</v>
      </c>
      <c r="B1814" s="1352" t="str">
        <f t="shared" si="260"/>
        <v>Procurement of Steam Turbine spares for A0 restoaration at GTPS, Uran. (Procurement of Stator, Rotor casing alongwith blades &amp; Bearing.)</v>
      </c>
      <c r="C1814" s="1455">
        <f t="shared" si="260"/>
        <v>0</v>
      </c>
      <c r="D1814" s="1384" t="str">
        <f t="shared" si="260"/>
        <v>-</v>
      </c>
      <c r="E1814" s="1450">
        <f t="shared" si="260"/>
        <v>0</v>
      </c>
      <c r="F1814" s="1451">
        <f t="shared" si="258"/>
        <v>50</v>
      </c>
      <c r="G1814" s="1451">
        <f t="shared" si="259"/>
        <v>50</v>
      </c>
      <c r="H1814" s="1451">
        <f t="shared" si="247"/>
        <v>0</v>
      </c>
      <c r="I1814" s="1449">
        <v>0</v>
      </c>
      <c r="J1814" s="1449">
        <v>0</v>
      </c>
      <c r="K1814" s="1451"/>
      <c r="L1814" s="1451"/>
      <c r="M1814" s="1451">
        <f t="shared" si="256"/>
        <v>0</v>
      </c>
      <c r="N1814" s="1451">
        <f t="shared" si="249"/>
        <v>0</v>
      </c>
      <c r="O1814" s="1452"/>
      <c r="P1814" s="1383"/>
    </row>
    <row r="1815" spans="1:16" ht="31" outlineLevel="1" x14ac:dyDescent="0.25">
      <c r="A1815" s="1351">
        <f t="shared" si="260"/>
        <v>7</v>
      </c>
      <c r="B1815" s="1352" t="str">
        <f t="shared" si="260"/>
        <v>Procurement of various spares &amp; retrofitting of existing systems for reliability improvement of CCPP units at GTPS Uran</v>
      </c>
      <c r="C1815" s="1455">
        <f t="shared" si="260"/>
        <v>0</v>
      </c>
      <c r="D1815" s="1384" t="str">
        <f t="shared" si="260"/>
        <v>-</v>
      </c>
      <c r="E1815" s="1450">
        <f t="shared" si="260"/>
        <v>0</v>
      </c>
      <c r="F1815" s="1451">
        <f t="shared" si="258"/>
        <v>0</v>
      </c>
      <c r="G1815" s="1451">
        <f t="shared" si="259"/>
        <v>0</v>
      </c>
      <c r="H1815" s="1451">
        <f t="shared" si="247"/>
        <v>0</v>
      </c>
      <c r="I1815" s="1449">
        <v>0</v>
      </c>
      <c r="J1815" s="1449">
        <v>0</v>
      </c>
      <c r="K1815" s="1451"/>
      <c r="L1815" s="1451"/>
      <c r="M1815" s="1451">
        <f t="shared" si="256"/>
        <v>0</v>
      </c>
      <c r="N1815" s="1451">
        <f t="shared" si="249"/>
        <v>0</v>
      </c>
      <c r="O1815" s="1452"/>
      <c r="P1815" s="1383"/>
    </row>
    <row r="1816" spans="1:16" ht="15.5" outlineLevel="1" x14ac:dyDescent="0.25">
      <c r="A1816" s="1351">
        <f t="shared" si="260"/>
        <v>0</v>
      </c>
      <c r="B1816" s="1355" t="str">
        <f t="shared" si="260"/>
        <v>1) Modification of HT LT Radiators of 4MW DG set.</v>
      </c>
      <c r="C1816" s="1455">
        <f t="shared" si="260"/>
        <v>0</v>
      </c>
      <c r="D1816" s="1384" t="str">
        <f t="shared" si="260"/>
        <v>-</v>
      </c>
      <c r="E1816" s="1450">
        <f t="shared" si="260"/>
        <v>0</v>
      </c>
      <c r="F1816" s="1451">
        <f t="shared" si="258"/>
        <v>1</v>
      </c>
      <c r="G1816" s="1451">
        <f t="shared" si="259"/>
        <v>1</v>
      </c>
      <c r="H1816" s="1451">
        <f t="shared" si="247"/>
        <v>0</v>
      </c>
      <c r="I1816" s="1449">
        <v>0</v>
      </c>
      <c r="J1816" s="1449">
        <v>0</v>
      </c>
      <c r="K1816" s="1451"/>
      <c r="L1816" s="1451"/>
      <c r="M1816" s="1451">
        <f t="shared" si="256"/>
        <v>0</v>
      </c>
      <c r="N1816" s="1451">
        <f t="shared" si="249"/>
        <v>0</v>
      </c>
      <c r="O1816" s="1452"/>
      <c r="P1816" s="1383"/>
    </row>
    <row r="1817" spans="1:16" ht="15.5" outlineLevel="1" x14ac:dyDescent="0.25">
      <c r="A1817" s="1351">
        <f t="shared" si="260"/>
        <v>0</v>
      </c>
      <c r="B1817" s="1355" t="str">
        <f t="shared" si="260"/>
        <v>2) MODIFIED Air FILTERS FOR GT UNITS</v>
      </c>
      <c r="C1817" s="1455">
        <f t="shared" si="260"/>
        <v>0</v>
      </c>
      <c r="D1817" s="1384" t="str">
        <f t="shared" si="260"/>
        <v>-</v>
      </c>
      <c r="E1817" s="1450">
        <f t="shared" si="260"/>
        <v>0</v>
      </c>
      <c r="F1817" s="1451">
        <f t="shared" si="258"/>
        <v>0.7</v>
      </c>
      <c r="G1817" s="1451">
        <f t="shared" si="259"/>
        <v>0.7</v>
      </c>
      <c r="H1817" s="1451">
        <f t="shared" si="247"/>
        <v>0</v>
      </c>
      <c r="I1817" s="1449">
        <v>0</v>
      </c>
      <c r="J1817" s="1449">
        <v>0</v>
      </c>
      <c r="K1817" s="1451"/>
      <c r="L1817" s="1451"/>
      <c r="M1817" s="1451">
        <f t="shared" si="256"/>
        <v>0</v>
      </c>
      <c r="N1817" s="1451">
        <f t="shared" si="249"/>
        <v>0</v>
      </c>
      <c r="O1817" s="1452"/>
      <c r="P1817" s="1383"/>
    </row>
    <row r="1818" spans="1:16" ht="15.5" outlineLevel="1" x14ac:dyDescent="0.25">
      <c r="A1818" s="1351">
        <f t="shared" si="260"/>
        <v>0</v>
      </c>
      <c r="B1818" s="1355" t="str">
        <f t="shared" si="260"/>
        <v>3) Procurement of Oil Separator (2 Nos.)</v>
      </c>
      <c r="C1818" s="1455">
        <f t="shared" si="260"/>
        <v>0</v>
      </c>
      <c r="D1818" s="1384" t="str">
        <f t="shared" si="260"/>
        <v>-</v>
      </c>
      <c r="E1818" s="1450">
        <f t="shared" si="260"/>
        <v>0</v>
      </c>
      <c r="F1818" s="1451">
        <f t="shared" si="258"/>
        <v>0.5</v>
      </c>
      <c r="G1818" s="1451">
        <f t="shared" si="259"/>
        <v>0.5</v>
      </c>
      <c r="H1818" s="1451">
        <f t="shared" si="247"/>
        <v>0</v>
      </c>
      <c r="I1818" s="1449">
        <v>0</v>
      </c>
      <c r="J1818" s="1449">
        <v>0</v>
      </c>
      <c r="K1818" s="1451"/>
      <c r="L1818" s="1451"/>
      <c r="M1818" s="1451">
        <f t="shared" si="256"/>
        <v>0</v>
      </c>
      <c r="N1818" s="1451">
        <f t="shared" si="249"/>
        <v>0</v>
      </c>
      <c r="O1818" s="1452"/>
      <c r="P1818" s="1383"/>
    </row>
    <row r="1819" spans="1:16" ht="15.5" outlineLevel="1" x14ac:dyDescent="0.25">
      <c r="A1819" s="1351">
        <f t="shared" si="260"/>
        <v>0</v>
      </c>
      <c r="B1819" s="1355" t="str">
        <f t="shared" si="260"/>
        <v>4) CCR and Admin HVAC system replacement work</v>
      </c>
      <c r="C1819" s="1455">
        <f t="shared" si="260"/>
        <v>0</v>
      </c>
      <c r="D1819" s="1384" t="str">
        <f t="shared" si="260"/>
        <v>-</v>
      </c>
      <c r="E1819" s="1450">
        <f t="shared" si="260"/>
        <v>0</v>
      </c>
      <c r="F1819" s="1451">
        <f t="shared" si="258"/>
        <v>2</v>
      </c>
      <c r="G1819" s="1451">
        <f t="shared" si="259"/>
        <v>2</v>
      </c>
      <c r="H1819" s="1451">
        <f t="shared" si="247"/>
        <v>0</v>
      </c>
      <c r="I1819" s="1449">
        <v>0</v>
      </c>
      <c r="J1819" s="1449">
        <v>0</v>
      </c>
      <c r="K1819" s="1451"/>
      <c r="L1819" s="1451"/>
      <c r="M1819" s="1451">
        <f t="shared" si="256"/>
        <v>0</v>
      </c>
      <c r="N1819" s="1451">
        <f t="shared" si="249"/>
        <v>0</v>
      </c>
      <c r="O1819" s="1452"/>
      <c r="P1819" s="1383"/>
    </row>
    <row r="1820" spans="1:16" ht="15.5" outlineLevel="1" x14ac:dyDescent="0.25">
      <c r="A1820" s="1351">
        <f t="shared" si="260"/>
        <v>0</v>
      </c>
      <c r="B1820" s="1355" t="str">
        <f t="shared" si="260"/>
        <v>5) ACW  pumps and Pipeline procurement and replacement</v>
      </c>
      <c r="C1820" s="1455">
        <f t="shared" si="260"/>
        <v>0</v>
      </c>
      <c r="D1820" s="1384" t="str">
        <f t="shared" si="260"/>
        <v>-</v>
      </c>
      <c r="E1820" s="1450">
        <f t="shared" si="260"/>
        <v>0</v>
      </c>
      <c r="F1820" s="1451">
        <f t="shared" si="258"/>
        <v>1.5</v>
      </c>
      <c r="G1820" s="1451">
        <f t="shared" si="259"/>
        <v>1.5</v>
      </c>
      <c r="H1820" s="1451">
        <f t="shared" si="247"/>
        <v>0</v>
      </c>
      <c r="I1820" s="1449">
        <v>0</v>
      </c>
      <c r="J1820" s="1449">
        <v>0</v>
      </c>
      <c r="K1820" s="1451"/>
      <c r="L1820" s="1451"/>
      <c r="M1820" s="1451">
        <f t="shared" si="256"/>
        <v>0</v>
      </c>
      <c r="N1820" s="1451">
        <f t="shared" si="249"/>
        <v>0</v>
      </c>
      <c r="O1820" s="1452"/>
      <c r="P1820" s="1383"/>
    </row>
    <row r="1821" spans="1:16" ht="31" outlineLevel="1" x14ac:dyDescent="0.25">
      <c r="A1821" s="1351">
        <f t="shared" si="260"/>
        <v>0</v>
      </c>
      <c r="B1821" s="1355" t="str">
        <f t="shared" si="260"/>
        <v>6) Procurement and Replacement work of corroded cooling water line, Firefighting pipeline in the plant.</v>
      </c>
      <c r="C1821" s="1455">
        <f t="shared" si="260"/>
        <v>0</v>
      </c>
      <c r="D1821" s="1384" t="str">
        <f t="shared" si="260"/>
        <v>-</v>
      </c>
      <c r="E1821" s="1450">
        <f t="shared" si="260"/>
        <v>0</v>
      </c>
      <c r="F1821" s="1451">
        <f t="shared" si="258"/>
        <v>3</v>
      </c>
      <c r="G1821" s="1451">
        <f t="shared" si="259"/>
        <v>3</v>
      </c>
      <c r="H1821" s="1451">
        <f t="shared" si="247"/>
        <v>0</v>
      </c>
      <c r="I1821" s="1449">
        <v>0</v>
      </c>
      <c r="J1821" s="1449">
        <v>0</v>
      </c>
      <c r="K1821" s="1451"/>
      <c r="L1821" s="1451"/>
      <c r="M1821" s="1451">
        <f t="shared" si="256"/>
        <v>0</v>
      </c>
      <c r="N1821" s="1451">
        <f t="shared" si="249"/>
        <v>0</v>
      </c>
      <c r="O1821" s="1452"/>
      <c r="P1821" s="1383"/>
    </row>
    <row r="1822" spans="1:16" ht="15.5" outlineLevel="1" x14ac:dyDescent="0.25">
      <c r="A1822" s="1351">
        <f t="shared" ref="A1822:E1837" si="261">A1536</f>
        <v>0</v>
      </c>
      <c r="B1822" s="1355" t="str">
        <f t="shared" si="261"/>
        <v xml:space="preserve">7) Fixed Fire fighting installation at Gas skid near MM Section </v>
      </c>
      <c r="C1822" s="1455">
        <f t="shared" si="261"/>
        <v>0</v>
      </c>
      <c r="D1822" s="1384" t="str">
        <f t="shared" si="261"/>
        <v>-</v>
      </c>
      <c r="E1822" s="1450">
        <f t="shared" si="261"/>
        <v>0</v>
      </c>
      <c r="F1822" s="1451">
        <f t="shared" si="258"/>
        <v>1</v>
      </c>
      <c r="G1822" s="1451">
        <f t="shared" si="259"/>
        <v>1</v>
      </c>
      <c r="H1822" s="1451">
        <f t="shared" si="247"/>
        <v>0</v>
      </c>
      <c r="I1822" s="1449">
        <v>0</v>
      </c>
      <c r="J1822" s="1449">
        <v>0</v>
      </c>
      <c r="K1822" s="1451"/>
      <c r="L1822" s="1451"/>
      <c r="M1822" s="1451">
        <f t="shared" si="256"/>
        <v>0</v>
      </c>
      <c r="N1822" s="1451">
        <f t="shared" si="249"/>
        <v>0</v>
      </c>
      <c r="O1822" s="1452"/>
      <c r="P1822" s="1383"/>
    </row>
    <row r="1823" spans="1:16" ht="31" outlineLevel="1" x14ac:dyDescent="0.25">
      <c r="A1823" s="1351">
        <f t="shared" si="261"/>
        <v>0</v>
      </c>
      <c r="B1823" s="1355" t="str">
        <f t="shared" si="261"/>
        <v>8) Fixed Fire fighting installation  at Gas skid  near Unit -5 A1 Boiler</v>
      </c>
      <c r="C1823" s="1455">
        <f t="shared" si="261"/>
        <v>0</v>
      </c>
      <c r="D1823" s="1384" t="str">
        <f t="shared" si="261"/>
        <v>-</v>
      </c>
      <c r="E1823" s="1450">
        <f t="shared" si="261"/>
        <v>0</v>
      </c>
      <c r="F1823" s="1451">
        <f t="shared" si="258"/>
        <v>1</v>
      </c>
      <c r="G1823" s="1451">
        <f t="shared" si="259"/>
        <v>1</v>
      </c>
      <c r="H1823" s="1451">
        <f t="shared" si="247"/>
        <v>0</v>
      </c>
      <c r="I1823" s="1449">
        <v>0</v>
      </c>
      <c r="J1823" s="1449">
        <v>0</v>
      </c>
      <c r="K1823" s="1451"/>
      <c r="L1823" s="1451"/>
      <c r="M1823" s="1451">
        <f t="shared" si="256"/>
        <v>0</v>
      </c>
      <c r="N1823" s="1451">
        <f t="shared" si="249"/>
        <v>0</v>
      </c>
      <c r="O1823" s="1452"/>
      <c r="P1823" s="1383"/>
    </row>
    <row r="1824" spans="1:16" ht="31" outlineLevel="1" x14ac:dyDescent="0.25">
      <c r="A1824" s="1351">
        <f t="shared" si="261"/>
        <v>0</v>
      </c>
      <c r="B1824" s="1355" t="str">
        <f t="shared" si="261"/>
        <v xml:space="preserve">9) Replacment of CO2 flooding system with advance system at Unit-5,6,7,8 </v>
      </c>
      <c r="C1824" s="1455">
        <f t="shared" si="261"/>
        <v>0</v>
      </c>
      <c r="D1824" s="1384" t="str">
        <f t="shared" si="261"/>
        <v>-</v>
      </c>
      <c r="E1824" s="1450">
        <f t="shared" si="261"/>
        <v>0</v>
      </c>
      <c r="F1824" s="1451">
        <f t="shared" si="258"/>
        <v>6</v>
      </c>
      <c r="G1824" s="1451">
        <f t="shared" si="259"/>
        <v>6</v>
      </c>
      <c r="H1824" s="1451">
        <f t="shared" si="247"/>
        <v>0</v>
      </c>
      <c r="I1824" s="1449">
        <v>0</v>
      </c>
      <c r="J1824" s="1449">
        <v>0</v>
      </c>
      <c r="K1824" s="1451"/>
      <c r="L1824" s="1451"/>
      <c r="M1824" s="1451">
        <f t="shared" si="256"/>
        <v>0</v>
      </c>
      <c r="N1824" s="1451">
        <f t="shared" si="249"/>
        <v>0</v>
      </c>
      <c r="O1824" s="1452"/>
      <c r="P1824" s="1383"/>
    </row>
    <row r="1825" spans="1:16" ht="15.5" outlineLevel="1" x14ac:dyDescent="0.25">
      <c r="A1825" s="1351">
        <f t="shared" si="261"/>
        <v>0</v>
      </c>
      <c r="B1825" s="1355" t="str">
        <f t="shared" si="261"/>
        <v>10) Stage II EOP motor</v>
      </c>
      <c r="C1825" s="1455">
        <f t="shared" si="261"/>
        <v>0</v>
      </c>
      <c r="D1825" s="1384" t="str">
        <f t="shared" si="261"/>
        <v>-</v>
      </c>
      <c r="E1825" s="1450">
        <f t="shared" si="261"/>
        <v>0</v>
      </c>
      <c r="F1825" s="1451">
        <f t="shared" si="258"/>
        <v>0.03</v>
      </c>
      <c r="G1825" s="1451">
        <f t="shared" si="259"/>
        <v>0.03</v>
      </c>
      <c r="H1825" s="1451">
        <f t="shared" si="247"/>
        <v>0</v>
      </c>
      <c r="I1825" s="1449">
        <v>0</v>
      </c>
      <c r="J1825" s="1449">
        <v>0</v>
      </c>
      <c r="K1825" s="1451"/>
      <c r="L1825" s="1451"/>
      <c r="M1825" s="1451">
        <f t="shared" si="256"/>
        <v>0</v>
      </c>
      <c r="N1825" s="1451">
        <f t="shared" si="249"/>
        <v>0</v>
      </c>
      <c r="O1825" s="1452"/>
      <c r="P1825" s="1383"/>
    </row>
    <row r="1826" spans="1:16" ht="15.5" outlineLevel="1" x14ac:dyDescent="0.25">
      <c r="A1826" s="1351">
        <f t="shared" si="261"/>
        <v>0</v>
      </c>
      <c r="B1826" s="1355" t="str">
        <f t="shared" si="261"/>
        <v>11) Evacuation pump motor</v>
      </c>
      <c r="C1826" s="1455">
        <f t="shared" si="261"/>
        <v>0</v>
      </c>
      <c r="D1826" s="1384" t="str">
        <f t="shared" si="261"/>
        <v>-</v>
      </c>
      <c r="E1826" s="1450">
        <f t="shared" si="261"/>
        <v>0</v>
      </c>
      <c r="F1826" s="1451">
        <f t="shared" si="258"/>
        <v>0.05</v>
      </c>
      <c r="G1826" s="1451">
        <f t="shared" si="259"/>
        <v>0.05</v>
      </c>
      <c r="H1826" s="1451">
        <f t="shared" si="247"/>
        <v>0</v>
      </c>
      <c r="I1826" s="1449">
        <v>0</v>
      </c>
      <c r="J1826" s="1449">
        <v>0</v>
      </c>
      <c r="K1826" s="1451"/>
      <c r="L1826" s="1451"/>
      <c r="M1826" s="1451">
        <f t="shared" si="256"/>
        <v>0</v>
      </c>
      <c r="N1826" s="1451">
        <f t="shared" si="249"/>
        <v>0</v>
      </c>
      <c r="O1826" s="1452"/>
      <c r="P1826" s="1383"/>
    </row>
    <row r="1827" spans="1:16" ht="15.5" outlineLevel="1" x14ac:dyDescent="0.25">
      <c r="A1827" s="1351">
        <f t="shared" si="261"/>
        <v>0</v>
      </c>
      <c r="B1827" s="1355" t="str">
        <f t="shared" si="261"/>
        <v>12) St III Boiler Hydac Pump motor</v>
      </c>
      <c r="C1827" s="1455">
        <f t="shared" si="261"/>
        <v>0</v>
      </c>
      <c r="D1827" s="1384" t="str">
        <f t="shared" si="261"/>
        <v>-</v>
      </c>
      <c r="E1827" s="1450">
        <f t="shared" si="261"/>
        <v>0</v>
      </c>
      <c r="F1827" s="1451">
        <f t="shared" si="258"/>
        <v>0.01</v>
      </c>
      <c r="G1827" s="1451">
        <f t="shared" si="259"/>
        <v>0.01</v>
      </c>
      <c r="H1827" s="1451">
        <f t="shared" si="247"/>
        <v>0</v>
      </c>
      <c r="I1827" s="1449">
        <v>0</v>
      </c>
      <c r="J1827" s="1449">
        <v>0</v>
      </c>
      <c r="K1827" s="1451"/>
      <c r="L1827" s="1451"/>
      <c r="M1827" s="1451">
        <f t="shared" si="256"/>
        <v>0</v>
      </c>
      <c r="N1827" s="1451">
        <f t="shared" si="249"/>
        <v>0</v>
      </c>
      <c r="O1827" s="1452"/>
      <c r="P1827" s="1383"/>
    </row>
    <row r="1828" spans="1:16" ht="15.5" outlineLevel="1" x14ac:dyDescent="0.25">
      <c r="A1828" s="1351">
        <f t="shared" si="261"/>
        <v>0</v>
      </c>
      <c r="B1828" s="1355" t="str">
        <f t="shared" si="261"/>
        <v>13) LT BREAKER ST II (1600) AMP</v>
      </c>
      <c r="C1828" s="1455">
        <f t="shared" si="261"/>
        <v>0</v>
      </c>
      <c r="D1828" s="1384" t="str">
        <f t="shared" si="261"/>
        <v>-</v>
      </c>
      <c r="E1828" s="1450">
        <f t="shared" si="261"/>
        <v>0</v>
      </c>
      <c r="F1828" s="1451">
        <f t="shared" si="258"/>
        <v>0.2</v>
      </c>
      <c r="G1828" s="1451">
        <f t="shared" si="259"/>
        <v>0.2</v>
      </c>
      <c r="H1828" s="1451">
        <f t="shared" si="247"/>
        <v>0</v>
      </c>
      <c r="I1828" s="1449">
        <v>0</v>
      </c>
      <c r="J1828" s="1449">
        <v>0</v>
      </c>
      <c r="K1828" s="1451"/>
      <c r="L1828" s="1451"/>
      <c r="M1828" s="1451">
        <f t="shared" si="256"/>
        <v>0</v>
      </c>
      <c r="N1828" s="1451">
        <f t="shared" si="249"/>
        <v>0</v>
      </c>
      <c r="O1828" s="1452"/>
      <c r="P1828" s="1383"/>
    </row>
    <row r="1829" spans="1:16" ht="15.5" outlineLevel="1" x14ac:dyDescent="0.25">
      <c r="A1829" s="1351">
        <f t="shared" si="261"/>
        <v>0</v>
      </c>
      <c r="B1829" s="1355" t="str">
        <f t="shared" si="261"/>
        <v>14) LT BREAKER ST III and WTP  (3200) AMP</v>
      </c>
      <c r="C1829" s="1455">
        <f t="shared" si="261"/>
        <v>0</v>
      </c>
      <c r="D1829" s="1384" t="str">
        <f t="shared" si="261"/>
        <v>-</v>
      </c>
      <c r="E1829" s="1450">
        <f t="shared" si="261"/>
        <v>0</v>
      </c>
      <c r="F1829" s="1451">
        <f t="shared" si="258"/>
        <v>0.4</v>
      </c>
      <c r="G1829" s="1451">
        <f t="shared" si="259"/>
        <v>0.4</v>
      </c>
      <c r="H1829" s="1451">
        <f t="shared" si="247"/>
        <v>0</v>
      </c>
      <c r="I1829" s="1449">
        <v>0</v>
      </c>
      <c r="J1829" s="1449">
        <v>0</v>
      </c>
      <c r="K1829" s="1451"/>
      <c r="L1829" s="1451"/>
      <c r="M1829" s="1451">
        <f t="shared" si="256"/>
        <v>0</v>
      </c>
      <c r="N1829" s="1451">
        <f t="shared" si="249"/>
        <v>0</v>
      </c>
      <c r="O1829" s="1452"/>
      <c r="P1829" s="1383"/>
    </row>
    <row r="1830" spans="1:16" ht="15.5" outlineLevel="1" x14ac:dyDescent="0.25">
      <c r="A1830" s="1351">
        <f t="shared" si="261"/>
        <v>0</v>
      </c>
      <c r="B1830" s="1355" t="str">
        <f t="shared" si="261"/>
        <v>15) Battery replacement</v>
      </c>
      <c r="C1830" s="1455">
        <f t="shared" si="261"/>
        <v>0</v>
      </c>
      <c r="D1830" s="1384" t="str">
        <f t="shared" si="261"/>
        <v>-</v>
      </c>
      <c r="E1830" s="1450">
        <f t="shared" si="261"/>
        <v>0</v>
      </c>
      <c r="F1830" s="1451">
        <f t="shared" si="258"/>
        <v>0</v>
      </c>
      <c r="G1830" s="1451">
        <f t="shared" si="259"/>
        <v>0</v>
      </c>
      <c r="H1830" s="1451">
        <f t="shared" si="247"/>
        <v>0</v>
      </c>
      <c r="I1830" s="1449">
        <v>0</v>
      </c>
      <c r="J1830" s="1449">
        <v>0</v>
      </c>
      <c r="K1830" s="1451"/>
      <c r="L1830" s="1451"/>
      <c r="M1830" s="1451">
        <f t="shared" si="256"/>
        <v>0</v>
      </c>
      <c r="N1830" s="1451">
        <f t="shared" si="249"/>
        <v>0</v>
      </c>
      <c r="O1830" s="1452"/>
      <c r="P1830" s="1383"/>
    </row>
    <row r="1831" spans="1:16" ht="15.5" outlineLevel="1" x14ac:dyDescent="0.25">
      <c r="A1831" s="1351">
        <f t="shared" si="261"/>
        <v>0</v>
      </c>
      <c r="B1831" s="1355" t="str">
        <f t="shared" si="261"/>
        <v>16) Rennovation of AC plant piping</v>
      </c>
      <c r="C1831" s="1455">
        <f t="shared" si="261"/>
        <v>0</v>
      </c>
      <c r="D1831" s="1384" t="str">
        <f t="shared" si="261"/>
        <v>-</v>
      </c>
      <c r="E1831" s="1450">
        <f t="shared" si="261"/>
        <v>0</v>
      </c>
      <c r="F1831" s="1451">
        <f t="shared" si="258"/>
        <v>0.5</v>
      </c>
      <c r="G1831" s="1451">
        <f t="shared" si="259"/>
        <v>0.5</v>
      </c>
      <c r="H1831" s="1451">
        <f t="shared" si="247"/>
        <v>0</v>
      </c>
      <c r="I1831" s="1449">
        <v>0</v>
      </c>
      <c r="J1831" s="1449">
        <v>0</v>
      </c>
      <c r="K1831" s="1451"/>
      <c r="L1831" s="1451"/>
      <c r="M1831" s="1451">
        <f t="shared" si="256"/>
        <v>0</v>
      </c>
      <c r="N1831" s="1451">
        <f t="shared" si="249"/>
        <v>0</v>
      </c>
      <c r="O1831" s="1452"/>
      <c r="P1831" s="1383"/>
    </row>
    <row r="1832" spans="1:16" ht="46.5" outlineLevel="1" x14ac:dyDescent="0.25">
      <c r="A1832" s="1351">
        <f t="shared" si="261"/>
        <v>0</v>
      </c>
      <c r="B1832" s="1355" t="str">
        <f t="shared" si="261"/>
        <v xml:space="preserve">17) Up gradation Of Old Generator Protection System with Advance Series Microprocessor based System for GT  at GTPS Uran                       </v>
      </c>
      <c r="C1832" s="1455">
        <f t="shared" si="261"/>
        <v>0</v>
      </c>
      <c r="D1832" s="1384" t="str">
        <f t="shared" si="261"/>
        <v>-</v>
      </c>
      <c r="E1832" s="1450">
        <f t="shared" si="261"/>
        <v>0</v>
      </c>
      <c r="F1832" s="1451">
        <f t="shared" si="258"/>
        <v>0.6</v>
      </c>
      <c r="G1832" s="1451">
        <f t="shared" si="259"/>
        <v>0.6</v>
      </c>
      <c r="H1832" s="1451">
        <f t="shared" si="247"/>
        <v>0</v>
      </c>
      <c r="I1832" s="1449">
        <v>0</v>
      </c>
      <c r="J1832" s="1449">
        <v>0</v>
      </c>
      <c r="K1832" s="1451"/>
      <c r="L1832" s="1451"/>
      <c r="M1832" s="1451">
        <f t="shared" si="256"/>
        <v>0</v>
      </c>
      <c r="N1832" s="1451">
        <f t="shared" si="249"/>
        <v>0</v>
      </c>
      <c r="O1832" s="1452"/>
      <c r="P1832" s="1383"/>
    </row>
    <row r="1833" spans="1:16" ht="31" outlineLevel="1" x14ac:dyDescent="0.25">
      <c r="A1833" s="1351">
        <f t="shared" si="261"/>
        <v>0</v>
      </c>
      <c r="B1833" s="1355" t="str">
        <f t="shared" si="261"/>
        <v>18) Supply, Installation and commissioning of battery chargers at Stage-II at GTPS,Uran.</v>
      </c>
      <c r="C1833" s="1455">
        <f t="shared" si="261"/>
        <v>0</v>
      </c>
      <c r="D1833" s="1384" t="str">
        <f t="shared" si="261"/>
        <v>-</v>
      </c>
      <c r="E1833" s="1450">
        <f t="shared" si="261"/>
        <v>0</v>
      </c>
      <c r="F1833" s="1451">
        <f t="shared" si="258"/>
        <v>0.2</v>
      </c>
      <c r="G1833" s="1451">
        <f t="shared" si="259"/>
        <v>0.2</v>
      </c>
      <c r="H1833" s="1451">
        <f t="shared" si="247"/>
        <v>0</v>
      </c>
      <c r="I1833" s="1449">
        <v>0</v>
      </c>
      <c r="J1833" s="1449">
        <v>0</v>
      </c>
      <c r="K1833" s="1451"/>
      <c r="L1833" s="1451"/>
      <c r="M1833" s="1451">
        <f t="shared" si="256"/>
        <v>0</v>
      </c>
      <c r="N1833" s="1451">
        <f t="shared" si="249"/>
        <v>0</v>
      </c>
      <c r="O1833" s="1452"/>
      <c r="P1833" s="1383"/>
    </row>
    <row r="1834" spans="1:16" ht="46.5" outlineLevel="1" x14ac:dyDescent="0.25">
      <c r="A1834" s="1351">
        <f t="shared" si="261"/>
        <v>0</v>
      </c>
      <c r="B1834" s="1355" t="str">
        <f t="shared" si="261"/>
        <v>19) Procurement of on-line  dissolve oxygen, pH &amp; conductivity measurement with transmitter for boiler and steam turbine at GTPS Uran</v>
      </c>
      <c r="C1834" s="1455">
        <f t="shared" si="261"/>
        <v>0</v>
      </c>
      <c r="D1834" s="1384" t="str">
        <f t="shared" si="261"/>
        <v>-</v>
      </c>
      <c r="E1834" s="1450">
        <f t="shared" si="261"/>
        <v>0</v>
      </c>
      <c r="F1834" s="1451">
        <f t="shared" si="258"/>
        <v>0.5</v>
      </c>
      <c r="G1834" s="1451">
        <f t="shared" si="259"/>
        <v>0.5</v>
      </c>
      <c r="H1834" s="1451">
        <f t="shared" si="247"/>
        <v>0</v>
      </c>
      <c r="I1834" s="1449">
        <v>0</v>
      </c>
      <c r="J1834" s="1449">
        <v>0</v>
      </c>
      <c r="K1834" s="1451"/>
      <c r="L1834" s="1451"/>
      <c r="M1834" s="1451">
        <f t="shared" si="256"/>
        <v>0</v>
      </c>
      <c r="N1834" s="1451">
        <f t="shared" si="249"/>
        <v>0</v>
      </c>
      <c r="O1834" s="1452"/>
      <c r="P1834" s="1383"/>
    </row>
    <row r="1835" spans="1:16" ht="31" outlineLevel="1" x14ac:dyDescent="0.25">
      <c r="A1835" s="1351">
        <f t="shared" si="261"/>
        <v>0</v>
      </c>
      <c r="B1835" s="1355" t="str">
        <f t="shared" si="261"/>
        <v>20) Procurement of Optical Gas Leak imaging Camera for gas leak detection at GTPS,Uran.</v>
      </c>
      <c r="C1835" s="1455">
        <f t="shared" si="261"/>
        <v>0</v>
      </c>
      <c r="D1835" s="1384" t="str">
        <f t="shared" si="261"/>
        <v>-</v>
      </c>
      <c r="E1835" s="1450">
        <f t="shared" si="261"/>
        <v>0</v>
      </c>
      <c r="F1835" s="1451">
        <f t="shared" si="258"/>
        <v>0.4</v>
      </c>
      <c r="G1835" s="1451">
        <f t="shared" si="259"/>
        <v>0.4</v>
      </c>
      <c r="H1835" s="1451">
        <f t="shared" si="247"/>
        <v>0</v>
      </c>
      <c r="I1835" s="1449">
        <v>0</v>
      </c>
      <c r="J1835" s="1449">
        <v>0</v>
      </c>
      <c r="K1835" s="1451"/>
      <c r="L1835" s="1451"/>
      <c r="M1835" s="1451">
        <f t="shared" si="256"/>
        <v>0</v>
      </c>
      <c r="N1835" s="1451">
        <f t="shared" si="249"/>
        <v>0</v>
      </c>
      <c r="O1835" s="1452"/>
      <c r="P1835" s="1383"/>
    </row>
    <row r="1836" spans="1:16" ht="31" outlineLevel="1" x14ac:dyDescent="0.25">
      <c r="A1836" s="1351">
        <f t="shared" si="261"/>
        <v>0</v>
      </c>
      <c r="B1836" s="1355" t="str">
        <f t="shared" si="261"/>
        <v>21) Procurement of HP and LP bypass control valve actuator and HP bypass spray control valve actuator at GTPS uran (3 No)</v>
      </c>
      <c r="C1836" s="1455">
        <f t="shared" si="261"/>
        <v>0</v>
      </c>
      <c r="D1836" s="1384" t="str">
        <f t="shared" si="261"/>
        <v>-</v>
      </c>
      <c r="E1836" s="1450">
        <f t="shared" si="261"/>
        <v>0</v>
      </c>
      <c r="F1836" s="1451">
        <f t="shared" si="258"/>
        <v>5.6999999999999993</v>
      </c>
      <c r="G1836" s="1451">
        <f t="shared" si="259"/>
        <v>5.6999999999999993</v>
      </c>
      <c r="H1836" s="1451">
        <f t="shared" si="247"/>
        <v>0</v>
      </c>
      <c r="I1836" s="1449">
        <v>0</v>
      </c>
      <c r="J1836" s="1449">
        <v>0</v>
      </c>
      <c r="K1836" s="1451"/>
      <c r="L1836" s="1451"/>
      <c r="M1836" s="1451">
        <f t="shared" si="256"/>
        <v>0</v>
      </c>
      <c r="N1836" s="1451">
        <f t="shared" si="249"/>
        <v>0</v>
      </c>
      <c r="O1836" s="1452"/>
      <c r="P1836" s="1383"/>
    </row>
    <row r="1837" spans="1:16" ht="15.5" outlineLevel="1" x14ac:dyDescent="0.25">
      <c r="A1837" s="1351">
        <f t="shared" si="261"/>
        <v>0</v>
      </c>
      <c r="B1837" s="1355" t="str">
        <f t="shared" si="261"/>
        <v>22) New SCADA system for WTP operation at GTPS Uran</v>
      </c>
      <c r="C1837" s="1455">
        <f t="shared" si="261"/>
        <v>0</v>
      </c>
      <c r="D1837" s="1384" t="str">
        <f t="shared" si="261"/>
        <v>-</v>
      </c>
      <c r="E1837" s="1450">
        <f t="shared" si="261"/>
        <v>0</v>
      </c>
      <c r="F1837" s="1451">
        <f t="shared" si="258"/>
        <v>0.25</v>
      </c>
      <c r="G1837" s="1451">
        <f t="shared" si="259"/>
        <v>0.25</v>
      </c>
      <c r="H1837" s="1451">
        <f t="shared" si="247"/>
        <v>0</v>
      </c>
      <c r="I1837" s="1449">
        <v>0</v>
      </c>
      <c r="J1837" s="1449">
        <v>0</v>
      </c>
      <c r="K1837" s="1451"/>
      <c r="L1837" s="1451"/>
      <c r="M1837" s="1451">
        <f t="shared" si="256"/>
        <v>0</v>
      </c>
      <c r="N1837" s="1451">
        <f t="shared" si="249"/>
        <v>0</v>
      </c>
      <c r="O1837" s="1452"/>
      <c r="P1837" s="1383"/>
    </row>
    <row r="1838" spans="1:16" ht="77.5" outlineLevel="1" x14ac:dyDescent="0.25">
      <c r="A1838" s="1351">
        <f t="shared" ref="A1838:E1853" si="262">A1552</f>
        <v>0</v>
      </c>
      <c r="B1838" s="1355" t="str">
        <f t="shared" si="262"/>
        <v>23) Replacement of existing field instruments of WTP ( level transmitters, level switches, pH meter with sensor, flow meters and Transmittres,conductivity meter with sensors, dissolve oxygen meter with sensors, pressure gauges, pneumatic valves with feedback) at GTPS Uran</v>
      </c>
      <c r="C1838" s="1455">
        <f t="shared" si="262"/>
        <v>0</v>
      </c>
      <c r="D1838" s="1384" t="str">
        <f t="shared" si="262"/>
        <v>-</v>
      </c>
      <c r="E1838" s="1450">
        <f t="shared" si="262"/>
        <v>0</v>
      </c>
      <c r="F1838" s="1451">
        <f t="shared" si="258"/>
        <v>0.75</v>
      </c>
      <c r="G1838" s="1451">
        <f t="shared" si="259"/>
        <v>0.75</v>
      </c>
      <c r="H1838" s="1451">
        <f t="shared" si="247"/>
        <v>0</v>
      </c>
      <c r="I1838" s="1449">
        <v>0</v>
      </c>
      <c r="J1838" s="1449">
        <v>0</v>
      </c>
      <c r="K1838" s="1451"/>
      <c r="L1838" s="1451"/>
      <c r="M1838" s="1451">
        <f t="shared" si="256"/>
        <v>0</v>
      </c>
      <c r="N1838" s="1451">
        <f t="shared" si="249"/>
        <v>0</v>
      </c>
      <c r="O1838" s="1452"/>
      <c r="P1838" s="1383"/>
    </row>
    <row r="1839" spans="1:16" ht="31" outlineLevel="1" x14ac:dyDescent="0.25">
      <c r="A1839" s="1356">
        <f t="shared" si="262"/>
        <v>8</v>
      </c>
      <c r="B1839" s="1352" t="str">
        <f t="shared" si="262"/>
        <v>DPR-1 DPR for Condenser Vacuum imrovement  by procurement and erection/Upgradation of ACC pannels of A0 Unit</v>
      </c>
      <c r="C1839" s="1455">
        <f t="shared" si="262"/>
        <v>0</v>
      </c>
      <c r="D1839" s="1384" t="str">
        <f t="shared" si="262"/>
        <v>-</v>
      </c>
      <c r="E1839" s="1450">
        <f t="shared" si="262"/>
        <v>0</v>
      </c>
      <c r="F1839" s="1451">
        <f t="shared" si="258"/>
        <v>0</v>
      </c>
      <c r="G1839" s="1451">
        <f t="shared" si="259"/>
        <v>0</v>
      </c>
      <c r="H1839" s="1451">
        <f t="shared" si="247"/>
        <v>0</v>
      </c>
      <c r="I1839" s="1449">
        <v>0</v>
      </c>
      <c r="J1839" s="1449">
        <v>0</v>
      </c>
      <c r="K1839" s="1451"/>
      <c r="L1839" s="1451"/>
      <c r="M1839" s="1451">
        <f t="shared" si="256"/>
        <v>0</v>
      </c>
      <c r="N1839" s="1451">
        <f t="shared" si="249"/>
        <v>0</v>
      </c>
      <c r="O1839" s="1452"/>
      <c r="P1839" s="1383"/>
    </row>
    <row r="1840" spans="1:16" ht="31" outlineLevel="1" x14ac:dyDescent="0.25">
      <c r="A1840" s="1365">
        <f t="shared" si="262"/>
        <v>9</v>
      </c>
      <c r="B1840" s="1352" t="str">
        <f t="shared" si="262"/>
        <v xml:space="preserve"> Supply and erection of ACC Pannels/ Upgradation (A0 ACC Pannels)</v>
      </c>
      <c r="C1840" s="1455">
        <f t="shared" si="262"/>
        <v>0</v>
      </c>
      <c r="D1840" s="1384" t="str">
        <f t="shared" si="262"/>
        <v>-</v>
      </c>
      <c r="E1840" s="1450">
        <f t="shared" si="262"/>
        <v>0</v>
      </c>
      <c r="F1840" s="1451">
        <f t="shared" si="258"/>
        <v>40</v>
      </c>
      <c r="G1840" s="1451">
        <f t="shared" si="259"/>
        <v>40</v>
      </c>
      <c r="H1840" s="1451">
        <f t="shared" si="247"/>
        <v>0</v>
      </c>
      <c r="I1840" s="1449">
        <v>0</v>
      </c>
      <c r="J1840" s="1449">
        <v>0</v>
      </c>
      <c r="K1840" s="1451"/>
      <c r="L1840" s="1451"/>
      <c r="M1840" s="1451">
        <f t="shared" ref="M1840:M1903" si="263">SUM(J1840:L1840)</f>
        <v>0</v>
      </c>
      <c r="N1840" s="1451">
        <f t="shared" si="249"/>
        <v>0</v>
      </c>
      <c r="O1840" s="1452"/>
      <c r="P1840" s="1383"/>
    </row>
    <row r="1841" spans="1:16" ht="15.5" outlineLevel="1" x14ac:dyDescent="0.25">
      <c r="A1841" s="1365">
        <f t="shared" si="262"/>
        <v>10</v>
      </c>
      <c r="B1841" s="1352" t="str">
        <f t="shared" si="262"/>
        <v>DPR for Replacement of HP and LP cycle valves of Boilers.</v>
      </c>
      <c r="C1841" s="1455">
        <f t="shared" si="262"/>
        <v>0</v>
      </c>
      <c r="D1841" s="1384" t="str">
        <f t="shared" si="262"/>
        <v>-</v>
      </c>
      <c r="E1841" s="1450">
        <f t="shared" si="262"/>
        <v>0</v>
      </c>
      <c r="F1841" s="1451">
        <f t="shared" si="258"/>
        <v>0</v>
      </c>
      <c r="G1841" s="1451">
        <f t="shared" si="259"/>
        <v>0</v>
      </c>
      <c r="H1841" s="1451">
        <f t="shared" si="247"/>
        <v>0</v>
      </c>
      <c r="I1841" s="1449">
        <v>0</v>
      </c>
      <c r="J1841" s="1449">
        <v>0</v>
      </c>
      <c r="K1841" s="1451"/>
      <c r="L1841" s="1451"/>
      <c r="M1841" s="1451">
        <f t="shared" si="263"/>
        <v>0</v>
      </c>
      <c r="N1841" s="1451">
        <f t="shared" si="249"/>
        <v>0</v>
      </c>
      <c r="O1841" s="1452"/>
      <c r="P1841" s="1383"/>
    </row>
    <row r="1842" spans="1:16" ht="31" outlineLevel="1" x14ac:dyDescent="0.25">
      <c r="A1842" s="1365">
        <f t="shared" si="262"/>
        <v>0</v>
      </c>
      <c r="B1842" s="1355" t="str">
        <f t="shared" si="262"/>
        <v xml:space="preserve"> Supply of all valves of Boiler HP feed station valves, overflow valves, MIV valve, shutoff valve (A1,A2,B1,B2 Boilers)</v>
      </c>
      <c r="C1842" s="1455">
        <f t="shared" si="262"/>
        <v>0</v>
      </c>
      <c r="D1842" s="1384" t="str">
        <f t="shared" si="262"/>
        <v>-</v>
      </c>
      <c r="E1842" s="1450">
        <f t="shared" si="262"/>
        <v>0</v>
      </c>
      <c r="F1842" s="1451">
        <f t="shared" si="258"/>
        <v>14</v>
      </c>
      <c r="G1842" s="1451">
        <f t="shared" si="259"/>
        <v>14</v>
      </c>
      <c r="H1842" s="1451">
        <f t="shared" si="247"/>
        <v>0</v>
      </c>
      <c r="I1842" s="1449">
        <v>0</v>
      </c>
      <c r="J1842" s="1449">
        <v>0</v>
      </c>
      <c r="K1842" s="1451"/>
      <c r="L1842" s="1451"/>
      <c r="M1842" s="1451">
        <f t="shared" si="263"/>
        <v>0</v>
      </c>
      <c r="N1842" s="1451">
        <f t="shared" si="249"/>
        <v>0</v>
      </c>
      <c r="O1842" s="1452"/>
      <c r="P1842" s="1383"/>
    </row>
    <row r="1843" spans="1:16" ht="31" outlineLevel="1" x14ac:dyDescent="0.25">
      <c r="A1843" s="1365">
        <f t="shared" si="262"/>
        <v>0</v>
      </c>
      <c r="B1843" s="1355" t="str">
        <f t="shared" si="262"/>
        <v xml:space="preserve"> Supply all valves of Boiler LP feed station valves, Overflow valves, MIV valve, shutoff valve (A1,A2,B1,B2 Boilers)</v>
      </c>
      <c r="C1843" s="1455">
        <f t="shared" si="262"/>
        <v>0</v>
      </c>
      <c r="D1843" s="1384" t="str">
        <f t="shared" si="262"/>
        <v>-</v>
      </c>
      <c r="E1843" s="1450">
        <f t="shared" si="262"/>
        <v>0</v>
      </c>
      <c r="F1843" s="1451">
        <f t="shared" si="258"/>
        <v>12</v>
      </c>
      <c r="G1843" s="1451">
        <f t="shared" si="259"/>
        <v>12</v>
      </c>
      <c r="H1843" s="1451">
        <f t="shared" si="247"/>
        <v>0</v>
      </c>
      <c r="I1843" s="1449">
        <v>0</v>
      </c>
      <c r="J1843" s="1449">
        <v>0</v>
      </c>
      <c r="K1843" s="1451"/>
      <c r="L1843" s="1451"/>
      <c r="M1843" s="1451">
        <f t="shared" si="263"/>
        <v>0</v>
      </c>
      <c r="N1843" s="1451">
        <f t="shared" si="249"/>
        <v>0</v>
      </c>
      <c r="O1843" s="1452"/>
      <c r="P1843" s="1383"/>
    </row>
    <row r="1844" spans="1:16" ht="15.5" outlineLevel="1" x14ac:dyDescent="0.25">
      <c r="A1844" s="1365">
        <f t="shared" si="262"/>
        <v>11</v>
      </c>
      <c r="B1844" s="1352" t="str">
        <f t="shared" si="262"/>
        <v>DPR for Turbine section upgrade of GT unit 5</v>
      </c>
      <c r="C1844" s="1455">
        <f t="shared" si="262"/>
        <v>0</v>
      </c>
      <c r="D1844" s="1384" t="str">
        <f t="shared" si="262"/>
        <v>-</v>
      </c>
      <c r="E1844" s="1450">
        <f t="shared" si="262"/>
        <v>0</v>
      </c>
      <c r="F1844" s="1451">
        <f t="shared" si="258"/>
        <v>0</v>
      </c>
      <c r="G1844" s="1451">
        <f t="shared" si="259"/>
        <v>0</v>
      </c>
      <c r="H1844" s="1451">
        <f t="shared" si="247"/>
        <v>0</v>
      </c>
      <c r="I1844" s="1449">
        <v>0</v>
      </c>
      <c r="J1844" s="1449">
        <v>0</v>
      </c>
      <c r="K1844" s="1451"/>
      <c r="L1844" s="1451"/>
      <c r="M1844" s="1451">
        <f t="shared" si="263"/>
        <v>0</v>
      </c>
      <c r="N1844" s="1451">
        <f t="shared" si="249"/>
        <v>0</v>
      </c>
      <c r="O1844" s="1452"/>
      <c r="P1844" s="1383"/>
    </row>
    <row r="1845" spans="1:16" ht="31" outlineLevel="1" x14ac:dyDescent="0.25">
      <c r="A1845" s="1365">
        <f t="shared" si="262"/>
        <v>0</v>
      </c>
      <c r="B1845" s="1355" t="str">
        <f t="shared" si="262"/>
        <v xml:space="preserve">  Supply of Turbine rotor blades 3 &amp; 4 and Turbine stator blades 3 &amp; 4 along with installation material (TSU) GT 5</v>
      </c>
      <c r="C1845" s="1455">
        <f t="shared" si="262"/>
        <v>0</v>
      </c>
      <c r="D1845" s="1384" t="str">
        <f t="shared" si="262"/>
        <v>-</v>
      </c>
      <c r="E1845" s="1450">
        <f t="shared" si="262"/>
        <v>0</v>
      </c>
      <c r="F1845" s="1451">
        <f t="shared" si="258"/>
        <v>75</v>
      </c>
      <c r="G1845" s="1451">
        <f t="shared" si="259"/>
        <v>75</v>
      </c>
      <c r="H1845" s="1451">
        <f t="shared" si="247"/>
        <v>0</v>
      </c>
      <c r="I1845" s="1449">
        <v>0</v>
      </c>
      <c r="J1845" s="1449">
        <v>0</v>
      </c>
      <c r="K1845" s="1451"/>
      <c r="L1845" s="1451"/>
      <c r="M1845" s="1451">
        <f t="shared" si="263"/>
        <v>0</v>
      </c>
      <c r="N1845" s="1451">
        <f t="shared" si="249"/>
        <v>0</v>
      </c>
      <c r="O1845" s="1452"/>
      <c r="P1845" s="1383"/>
    </row>
    <row r="1846" spans="1:16" ht="31" outlineLevel="1" x14ac:dyDescent="0.25">
      <c r="A1846" s="1365">
        <f t="shared" si="262"/>
        <v>12</v>
      </c>
      <c r="B1846" s="1352" t="str">
        <f t="shared" si="262"/>
        <v xml:space="preserve">DPR for Replacement of Various pumps of A0 &amp; B0 block and HP LP drum, HP LP BCP allied valves of boiler </v>
      </c>
      <c r="C1846" s="1455">
        <f t="shared" si="262"/>
        <v>0</v>
      </c>
      <c r="D1846" s="1384" t="str">
        <f t="shared" si="262"/>
        <v>-</v>
      </c>
      <c r="E1846" s="1450">
        <f t="shared" si="262"/>
        <v>0</v>
      </c>
      <c r="F1846" s="1451">
        <f t="shared" si="258"/>
        <v>0</v>
      </c>
      <c r="G1846" s="1451">
        <f t="shared" si="259"/>
        <v>0</v>
      </c>
      <c r="H1846" s="1451">
        <f t="shared" si="247"/>
        <v>0</v>
      </c>
      <c r="I1846" s="1449">
        <v>0</v>
      </c>
      <c r="J1846" s="1449">
        <v>0</v>
      </c>
      <c r="K1846" s="1451"/>
      <c r="L1846" s="1451"/>
      <c r="M1846" s="1451">
        <f t="shared" si="263"/>
        <v>0</v>
      </c>
      <c r="N1846" s="1451">
        <f t="shared" si="249"/>
        <v>0</v>
      </c>
      <c r="O1846" s="1452"/>
      <c r="P1846" s="1383"/>
    </row>
    <row r="1847" spans="1:16" ht="46.5" outlineLevel="1" x14ac:dyDescent="0.25">
      <c r="A1847" s="1365">
        <f t="shared" si="262"/>
        <v>0</v>
      </c>
      <c r="B1847" s="1355" t="str">
        <f t="shared" si="262"/>
        <v xml:space="preserve"> Supply of various pumps (HP BCP , LP BCP, HP and LP Feed water pumps, preheater, evacuation pumps, CEP pumps etc Pumps (A0 and B0 Block)</v>
      </c>
      <c r="C1847" s="1455">
        <f t="shared" si="262"/>
        <v>0</v>
      </c>
      <c r="D1847" s="1384" t="str">
        <f t="shared" si="262"/>
        <v>-</v>
      </c>
      <c r="E1847" s="1450">
        <f t="shared" si="262"/>
        <v>0</v>
      </c>
      <c r="F1847" s="1451">
        <f t="shared" si="258"/>
        <v>19.12</v>
      </c>
      <c r="G1847" s="1451">
        <f t="shared" si="259"/>
        <v>19.12</v>
      </c>
      <c r="H1847" s="1451">
        <f t="shared" si="247"/>
        <v>0</v>
      </c>
      <c r="I1847" s="1449">
        <v>0</v>
      </c>
      <c r="J1847" s="1449">
        <v>0</v>
      </c>
      <c r="K1847" s="1451"/>
      <c r="L1847" s="1451"/>
      <c r="M1847" s="1451">
        <f t="shared" si="263"/>
        <v>0</v>
      </c>
      <c r="N1847" s="1451">
        <f t="shared" si="249"/>
        <v>0</v>
      </c>
      <c r="O1847" s="1452"/>
      <c r="P1847" s="1383"/>
    </row>
    <row r="1848" spans="1:16" ht="31" outlineLevel="1" x14ac:dyDescent="0.25">
      <c r="A1848" s="1365">
        <f t="shared" si="262"/>
        <v>0</v>
      </c>
      <c r="B1848" s="1355" t="str">
        <f t="shared" si="262"/>
        <v xml:space="preserve"> Supply of HP &amp; LP Drum and superheater safety valve, drain station valves (A1,A2,B1,B2 Boilers)</v>
      </c>
      <c r="C1848" s="1455">
        <f t="shared" si="262"/>
        <v>0</v>
      </c>
      <c r="D1848" s="1384" t="str">
        <f t="shared" si="262"/>
        <v>-</v>
      </c>
      <c r="E1848" s="1450">
        <f t="shared" si="262"/>
        <v>0</v>
      </c>
      <c r="F1848" s="1451">
        <f t="shared" si="258"/>
        <v>5</v>
      </c>
      <c r="G1848" s="1451">
        <f t="shared" si="259"/>
        <v>5</v>
      </c>
      <c r="H1848" s="1451">
        <f t="shared" si="247"/>
        <v>0</v>
      </c>
      <c r="I1848" s="1449">
        <v>0</v>
      </c>
      <c r="J1848" s="1449">
        <v>0</v>
      </c>
      <c r="K1848" s="1451"/>
      <c r="L1848" s="1451"/>
      <c r="M1848" s="1451">
        <f t="shared" si="263"/>
        <v>0</v>
      </c>
      <c r="N1848" s="1451">
        <f t="shared" si="249"/>
        <v>0</v>
      </c>
      <c r="O1848" s="1452"/>
      <c r="P1848" s="1383"/>
    </row>
    <row r="1849" spans="1:16" ht="31" outlineLevel="1" x14ac:dyDescent="0.25">
      <c r="A1849" s="1365">
        <f t="shared" si="262"/>
        <v>0</v>
      </c>
      <c r="B1849" s="1355" t="str">
        <f t="shared" si="262"/>
        <v xml:space="preserve"> Supply of HP &amp; LP BCP suction valves, discharge valves , NRV (A1,A2,B1,B2 Boilers)</v>
      </c>
      <c r="C1849" s="1455">
        <f t="shared" si="262"/>
        <v>0</v>
      </c>
      <c r="D1849" s="1384" t="str">
        <f t="shared" si="262"/>
        <v>-</v>
      </c>
      <c r="E1849" s="1450">
        <f t="shared" si="262"/>
        <v>0</v>
      </c>
      <c r="F1849" s="1451">
        <f t="shared" si="258"/>
        <v>5</v>
      </c>
      <c r="G1849" s="1451">
        <f t="shared" si="259"/>
        <v>5</v>
      </c>
      <c r="H1849" s="1451">
        <f t="shared" si="247"/>
        <v>0</v>
      </c>
      <c r="I1849" s="1449">
        <v>0</v>
      </c>
      <c r="J1849" s="1449">
        <v>0</v>
      </c>
      <c r="K1849" s="1451"/>
      <c r="L1849" s="1451"/>
      <c r="M1849" s="1451">
        <f t="shared" si="263"/>
        <v>0</v>
      </c>
      <c r="N1849" s="1451">
        <f t="shared" si="249"/>
        <v>0</v>
      </c>
      <c r="O1849" s="1452"/>
      <c r="P1849" s="1383"/>
    </row>
    <row r="1850" spans="1:16" ht="46.5" outlineLevel="1" x14ac:dyDescent="0.25">
      <c r="A1850" s="1365">
        <f t="shared" si="262"/>
        <v>13</v>
      </c>
      <c r="B1850" s="1352" t="str">
        <f t="shared" si="262"/>
        <v>DPR for Life extension of B0 block by replacement of LP evaporator header and tubes, boiler duct plate, B0 steam turbine free standing blades and bearing</v>
      </c>
      <c r="C1850" s="1455">
        <f t="shared" si="262"/>
        <v>0</v>
      </c>
      <c r="D1850" s="1384" t="str">
        <f t="shared" si="262"/>
        <v>-</v>
      </c>
      <c r="E1850" s="1450">
        <f t="shared" si="262"/>
        <v>0</v>
      </c>
      <c r="F1850" s="1451">
        <f t="shared" si="258"/>
        <v>0</v>
      </c>
      <c r="G1850" s="1451">
        <f t="shared" si="259"/>
        <v>0</v>
      </c>
      <c r="H1850" s="1451">
        <f t="shared" si="247"/>
        <v>0</v>
      </c>
      <c r="I1850" s="1449">
        <v>0</v>
      </c>
      <c r="J1850" s="1449">
        <v>0</v>
      </c>
      <c r="K1850" s="1451"/>
      <c r="L1850" s="1451"/>
      <c r="M1850" s="1451">
        <f t="shared" si="263"/>
        <v>0</v>
      </c>
      <c r="N1850" s="1451">
        <f t="shared" si="249"/>
        <v>0</v>
      </c>
      <c r="O1850" s="1452"/>
      <c r="P1850" s="1383"/>
    </row>
    <row r="1851" spans="1:16" ht="31" outlineLevel="1" x14ac:dyDescent="0.25">
      <c r="A1851" s="1365">
        <f t="shared" si="262"/>
        <v>0</v>
      </c>
      <c r="B1851" s="1355" t="str">
        <f t="shared" si="262"/>
        <v xml:space="preserve"> Supply and eretion of LP Evaporator header and Tubes (B1Boiler)</v>
      </c>
      <c r="C1851" s="1455">
        <f t="shared" si="262"/>
        <v>0</v>
      </c>
      <c r="D1851" s="1384" t="str">
        <f t="shared" si="262"/>
        <v>-</v>
      </c>
      <c r="E1851" s="1450">
        <f t="shared" si="262"/>
        <v>0</v>
      </c>
      <c r="F1851" s="1451">
        <f t="shared" si="258"/>
        <v>20</v>
      </c>
      <c r="G1851" s="1451">
        <f t="shared" si="259"/>
        <v>20</v>
      </c>
      <c r="H1851" s="1451">
        <f t="shared" si="247"/>
        <v>0</v>
      </c>
      <c r="I1851" s="1449">
        <v>0</v>
      </c>
      <c r="J1851" s="1449">
        <v>0</v>
      </c>
      <c r="K1851" s="1451"/>
      <c r="L1851" s="1451"/>
      <c r="M1851" s="1451">
        <f t="shared" si="263"/>
        <v>0</v>
      </c>
      <c r="N1851" s="1451">
        <f t="shared" si="249"/>
        <v>0</v>
      </c>
      <c r="O1851" s="1452"/>
      <c r="P1851" s="1383"/>
    </row>
    <row r="1852" spans="1:16" ht="15.5" outlineLevel="1" x14ac:dyDescent="0.25">
      <c r="A1852" s="1365">
        <f t="shared" si="262"/>
        <v>0</v>
      </c>
      <c r="B1852" s="1355" t="str">
        <f t="shared" si="262"/>
        <v>Supply of boiler duct plate (B1,B2 Boiler)</v>
      </c>
      <c r="C1852" s="1455">
        <f t="shared" si="262"/>
        <v>0</v>
      </c>
      <c r="D1852" s="1384" t="str">
        <f t="shared" si="262"/>
        <v>-</v>
      </c>
      <c r="E1852" s="1450">
        <f t="shared" si="262"/>
        <v>0</v>
      </c>
      <c r="F1852" s="1451">
        <f t="shared" si="258"/>
        <v>10</v>
      </c>
      <c r="G1852" s="1451">
        <f t="shared" si="259"/>
        <v>10</v>
      </c>
      <c r="H1852" s="1451">
        <f t="shared" si="247"/>
        <v>0</v>
      </c>
      <c r="I1852" s="1449">
        <v>0</v>
      </c>
      <c r="J1852" s="1449">
        <v>0</v>
      </c>
      <c r="K1852" s="1451"/>
      <c r="L1852" s="1451"/>
      <c r="M1852" s="1451">
        <f t="shared" si="263"/>
        <v>0</v>
      </c>
      <c r="N1852" s="1451">
        <f t="shared" si="249"/>
        <v>0</v>
      </c>
      <c r="O1852" s="1452"/>
      <c r="P1852" s="1383"/>
    </row>
    <row r="1853" spans="1:16" ht="31" outlineLevel="1" x14ac:dyDescent="0.25">
      <c r="A1853" s="1365">
        <f t="shared" si="262"/>
        <v>0</v>
      </c>
      <c r="B1853" s="1355" t="str">
        <f t="shared" si="262"/>
        <v xml:space="preserve"> Supply of Steam turbine free standing blades (B0 steam turbine)</v>
      </c>
      <c r="C1853" s="1455">
        <f t="shared" si="262"/>
        <v>0</v>
      </c>
      <c r="D1853" s="1384" t="str">
        <f t="shared" si="262"/>
        <v>-</v>
      </c>
      <c r="E1853" s="1450">
        <f t="shared" si="262"/>
        <v>0</v>
      </c>
      <c r="F1853" s="1451">
        <f t="shared" si="258"/>
        <v>5</v>
      </c>
      <c r="G1853" s="1451">
        <f t="shared" si="259"/>
        <v>5</v>
      </c>
      <c r="H1853" s="1451">
        <f t="shared" si="247"/>
        <v>0</v>
      </c>
      <c r="I1853" s="1449">
        <v>0</v>
      </c>
      <c r="J1853" s="1449">
        <v>0</v>
      </c>
      <c r="K1853" s="1451"/>
      <c r="L1853" s="1451"/>
      <c r="M1853" s="1451">
        <f t="shared" si="263"/>
        <v>0</v>
      </c>
      <c r="N1853" s="1451">
        <f t="shared" si="249"/>
        <v>0</v>
      </c>
      <c r="O1853" s="1452"/>
      <c r="P1853" s="1383"/>
    </row>
    <row r="1854" spans="1:16" ht="31" outlineLevel="1" x14ac:dyDescent="0.25">
      <c r="A1854" s="1365">
        <f t="shared" ref="A1854:E1869" si="264">A1568</f>
        <v>0</v>
      </c>
      <c r="B1854" s="1355" t="str">
        <f t="shared" si="264"/>
        <v xml:space="preserve"> Supply of Steam turbine Journal cum Thrust bearing (A0 Steam Turbine)</v>
      </c>
      <c r="C1854" s="1455">
        <f t="shared" si="264"/>
        <v>0</v>
      </c>
      <c r="D1854" s="1384" t="str">
        <f t="shared" si="264"/>
        <v>-</v>
      </c>
      <c r="E1854" s="1450">
        <f t="shared" si="264"/>
        <v>0</v>
      </c>
      <c r="F1854" s="1451">
        <f t="shared" ref="F1854:F1917" si="265">F1568+I1568</f>
        <v>5</v>
      </c>
      <c r="G1854" s="1451">
        <f t="shared" ref="G1854:G1917" si="266">G1568+M1568</f>
        <v>5</v>
      </c>
      <c r="H1854" s="1451">
        <f t="shared" si="247"/>
        <v>0</v>
      </c>
      <c r="I1854" s="1449">
        <v>0</v>
      </c>
      <c r="J1854" s="1449">
        <v>0</v>
      </c>
      <c r="K1854" s="1451"/>
      <c r="L1854" s="1451"/>
      <c r="M1854" s="1451">
        <f t="shared" si="263"/>
        <v>0</v>
      </c>
      <c r="N1854" s="1451">
        <f t="shared" si="249"/>
        <v>0</v>
      </c>
      <c r="O1854" s="1452"/>
      <c r="P1854" s="1383"/>
    </row>
    <row r="1855" spans="1:16" ht="46.5" outlineLevel="1" x14ac:dyDescent="0.25">
      <c r="A1855" s="1365">
        <f t="shared" si="264"/>
        <v>14</v>
      </c>
      <c r="B1855" s="1352" t="str">
        <f t="shared" si="264"/>
        <v>DPR for Life extension of GT Units by replacement of GT Gas ESV , Control valves and GT transmitter unit (barring gear assembly), Hand barring assembly.</v>
      </c>
      <c r="C1855" s="1455">
        <f t="shared" si="264"/>
        <v>0</v>
      </c>
      <c r="D1855" s="1384" t="str">
        <f t="shared" si="264"/>
        <v>-</v>
      </c>
      <c r="E1855" s="1450">
        <f t="shared" si="264"/>
        <v>0</v>
      </c>
      <c r="F1855" s="1451">
        <f t="shared" si="265"/>
        <v>0</v>
      </c>
      <c r="G1855" s="1451">
        <f t="shared" si="266"/>
        <v>0</v>
      </c>
      <c r="H1855" s="1451">
        <f t="shared" si="247"/>
        <v>0</v>
      </c>
      <c r="I1855" s="1449">
        <v>0</v>
      </c>
      <c r="J1855" s="1449">
        <v>0</v>
      </c>
      <c r="K1855" s="1451"/>
      <c r="L1855" s="1451"/>
      <c r="M1855" s="1451">
        <f t="shared" si="263"/>
        <v>0</v>
      </c>
      <c r="N1855" s="1451">
        <f t="shared" si="249"/>
        <v>0</v>
      </c>
      <c r="O1855" s="1452"/>
      <c r="P1855" s="1383"/>
    </row>
    <row r="1856" spans="1:16" ht="15.5" outlineLevel="1" x14ac:dyDescent="0.25">
      <c r="A1856" s="1365">
        <f t="shared" si="264"/>
        <v>0</v>
      </c>
      <c r="B1856" s="1355" t="str">
        <f t="shared" si="264"/>
        <v xml:space="preserve"> Supply of GT Gas ESV &amp; Control valve (GT 6,7 &amp; 8)</v>
      </c>
      <c r="C1856" s="1455">
        <f t="shared" si="264"/>
        <v>0</v>
      </c>
      <c r="D1856" s="1384" t="str">
        <f t="shared" si="264"/>
        <v>-</v>
      </c>
      <c r="E1856" s="1450">
        <f t="shared" si="264"/>
        <v>0</v>
      </c>
      <c r="F1856" s="1451">
        <f t="shared" si="265"/>
        <v>12</v>
      </c>
      <c r="G1856" s="1451">
        <f t="shared" si="266"/>
        <v>12</v>
      </c>
      <c r="H1856" s="1451">
        <f t="shared" si="247"/>
        <v>0</v>
      </c>
      <c r="I1856" s="1449">
        <v>0</v>
      </c>
      <c r="J1856" s="1449">
        <v>0</v>
      </c>
      <c r="K1856" s="1451"/>
      <c r="L1856" s="1451"/>
      <c r="M1856" s="1451">
        <f t="shared" si="263"/>
        <v>0</v>
      </c>
      <c r="N1856" s="1451">
        <f t="shared" si="249"/>
        <v>0</v>
      </c>
      <c r="O1856" s="1452"/>
      <c r="P1856" s="1383"/>
    </row>
    <row r="1857" spans="1:16" ht="31" outlineLevel="1" x14ac:dyDescent="0.25">
      <c r="A1857" s="1365">
        <f t="shared" si="264"/>
        <v>0</v>
      </c>
      <c r="B1857" s="1355" t="str">
        <f t="shared" si="264"/>
        <v xml:space="preserve"> Supply of GT Transmitter unit with Hand barring assembly (GT 5 &amp; 6 Transmitter Unit and GT 5,6,7,8 Hand Barring assembly ) </v>
      </c>
      <c r="C1857" s="1455">
        <f t="shared" si="264"/>
        <v>0</v>
      </c>
      <c r="D1857" s="1384" t="str">
        <f t="shared" si="264"/>
        <v>-</v>
      </c>
      <c r="E1857" s="1450">
        <f t="shared" si="264"/>
        <v>0</v>
      </c>
      <c r="F1857" s="1451">
        <f t="shared" si="265"/>
        <v>13</v>
      </c>
      <c r="G1857" s="1451">
        <f t="shared" si="266"/>
        <v>13</v>
      </c>
      <c r="H1857" s="1451">
        <f t="shared" si="247"/>
        <v>0</v>
      </c>
      <c r="I1857" s="1449">
        <v>0</v>
      </c>
      <c r="J1857" s="1449">
        <v>0</v>
      </c>
      <c r="K1857" s="1451"/>
      <c r="L1857" s="1451"/>
      <c r="M1857" s="1451">
        <f t="shared" si="263"/>
        <v>0</v>
      </c>
      <c r="N1857" s="1451">
        <f t="shared" si="249"/>
        <v>0</v>
      </c>
      <c r="O1857" s="1452"/>
      <c r="P1857" s="1383"/>
    </row>
    <row r="1858" spans="1:16" ht="31" outlineLevel="1" x14ac:dyDescent="0.25">
      <c r="A1858" s="1365">
        <f t="shared" si="264"/>
        <v>15</v>
      </c>
      <c r="B1858" s="1352" t="str">
        <f t="shared" si="264"/>
        <v>DPR for procurement of Inconel 617 plate for mixing chambers and Replacement of GT exhaust bellows, honeycomb.</v>
      </c>
      <c r="C1858" s="1455">
        <f t="shared" si="264"/>
        <v>0</v>
      </c>
      <c r="D1858" s="1384" t="str">
        <f t="shared" si="264"/>
        <v>-</v>
      </c>
      <c r="E1858" s="1450">
        <f t="shared" si="264"/>
        <v>0</v>
      </c>
      <c r="F1858" s="1451">
        <f t="shared" si="265"/>
        <v>0</v>
      </c>
      <c r="G1858" s="1451">
        <f t="shared" si="266"/>
        <v>0</v>
      </c>
      <c r="H1858" s="1451">
        <f t="shared" si="247"/>
        <v>0</v>
      </c>
      <c r="I1858" s="1449">
        <v>0</v>
      </c>
      <c r="J1858" s="1449">
        <v>0</v>
      </c>
      <c r="K1858" s="1451"/>
      <c r="L1858" s="1451"/>
      <c r="M1858" s="1451">
        <f t="shared" si="263"/>
        <v>0</v>
      </c>
      <c r="N1858" s="1451">
        <f t="shared" si="249"/>
        <v>0</v>
      </c>
      <c r="O1858" s="1452"/>
      <c r="P1858" s="1383"/>
    </row>
    <row r="1859" spans="1:16" ht="15.5" outlineLevel="1" x14ac:dyDescent="0.25">
      <c r="A1859" s="1365">
        <f t="shared" si="264"/>
        <v>0</v>
      </c>
      <c r="B1859" s="1355" t="str">
        <f t="shared" si="264"/>
        <v xml:space="preserve"> Supply of inconel 617 plate for mixing chambers (All GT)</v>
      </c>
      <c r="C1859" s="1455">
        <f t="shared" si="264"/>
        <v>0</v>
      </c>
      <c r="D1859" s="1384" t="str">
        <f t="shared" si="264"/>
        <v>-</v>
      </c>
      <c r="E1859" s="1450">
        <f t="shared" si="264"/>
        <v>0</v>
      </c>
      <c r="F1859" s="1451">
        <f t="shared" si="265"/>
        <v>20</v>
      </c>
      <c r="G1859" s="1451">
        <f t="shared" si="266"/>
        <v>20</v>
      </c>
      <c r="H1859" s="1451">
        <f t="shared" si="247"/>
        <v>0</v>
      </c>
      <c r="I1859" s="1449">
        <v>0</v>
      </c>
      <c r="J1859" s="1449">
        <v>0</v>
      </c>
      <c r="K1859" s="1451"/>
      <c r="L1859" s="1451"/>
      <c r="M1859" s="1451">
        <f t="shared" si="263"/>
        <v>0</v>
      </c>
      <c r="N1859" s="1451">
        <f t="shared" si="249"/>
        <v>0</v>
      </c>
      <c r="O1859" s="1452"/>
      <c r="P1859" s="1383"/>
    </row>
    <row r="1860" spans="1:16" ht="31" outlineLevel="1" x14ac:dyDescent="0.25">
      <c r="A1860" s="1365">
        <f t="shared" si="264"/>
        <v>0</v>
      </c>
      <c r="B1860" s="1355" t="str">
        <f t="shared" si="264"/>
        <v xml:space="preserve"> Replacement of GT exhaust bellows and  honeycomb. (GT7 &amp; 8)</v>
      </c>
      <c r="C1860" s="1455">
        <f t="shared" si="264"/>
        <v>0</v>
      </c>
      <c r="D1860" s="1384" t="str">
        <f t="shared" si="264"/>
        <v>-</v>
      </c>
      <c r="E1860" s="1450">
        <f t="shared" si="264"/>
        <v>0</v>
      </c>
      <c r="F1860" s="1451">
        <f t="shared" si="265"/>
        <v>8</v>
      </c>
      <c r="G1860" s="1451">
        <f t="shared" si="266"/>
        <v>8</v>
      </c>
      <c r="H1860" s="1451">
        <f t="shared" si="247"/>
        <v>0</v>
      </c>
      <c r="I1860" s="1449">
        <v>0</v>
      </c>
      <c r="J1860" s="1449">
        <v>0</v>
      </c>
      <c r="K1860" s="1451"/>
      <c r="L1860" s="1451"/>
      <c r="M1860" s="1451">
        <f t="shared" si="263"/>
        <v>0</v>
      </c>
      <c r="N1860" s="1451">
        <f t="shared" si="249"/>
        <v>0</v>
      </c>
      <c r="O1860" s="1452"/>
      <c r="P1860" s="1383"/>
    </row>
    <row r="1861" spans="1:16" ht="15.5" outlineLevel="1" x14ac:dyDescent="0.25">
      <c r="A1861" s="1365">
        <f t="shared" si="264"/>
        <v>16</v>
      </c>
      <c r="B1861" s="1352" t="str">
        <f t="shared" si="264"/>
        <v>DPR for Turbine section upgrade of GT unit 7</v>
      </c>
      <c r="C1861" s="1455">
        <f t="shared" si="264"/>
        <v>0</v>
      </c>
      <c r="D1861" s="1384" t="str">
        <f t="shared" si="264"/>
        <v>-</v>
      </c>
      <c r="E1861" s="1450">
        <f t="shared" si="264"/>
        <v>0</v>
      </c>
      <c r="F1861" s="1451">
        <f t="shared" si="265"/>
        <v>0</v>
      </c>
      <c r="G1861" s="1451">
        <f t="shared" si="266"/>
        <v>0</v>
      </c>
      <c r="H1861" s="1451">
        <f t="shared" si="247"/>
        <v>0</v>
      </c>
      <c r="I1861" s="1449">
        <v>0</v>
      </c>
      <c r="J1861" s="1449">
        <v>0</v>
      </c>
      <c r="K1861" s="1451"/>
      <c r="L1861" s="1451"/>
      <c r="M1861" s="1451">
        <f t="shared" si="263"/>
        <v>0</v>
      </c>
      <c r="N1861" s="1451">
        <f t="shared" si="249"/>
        <v>0</v>
      </c>
      <c r="O1861" s="1452"/>
      <c r="P1861" s="1383"/>
    </row>
    <row r="1862" spans="1:16" ht="31" outlineLevel="1" x14ac:dyDescent="0.25">
      <c r="A1862" s="1365">
        <f t="shared" si="264"/>
        <v>0</v>
      </c>
      <c r="B1862" s="1355" t="str">
        <f t="shared" si="264"/>
        <v xml:space="preserve"> Supply of Turbine rotor blades 3 &amp; 4 and Turbine stator blades 3 &amp; 4 along with installation material (TSU) GT 7</v>
      </c>
      <c r="C1862" s="1455">
        <f t="shared" si="264"/>
        <v>0</v>
      </c>
      <c r="D1862" s="1384" t="str">
        <f t="shared" si="264"/>
        <v>-</v>
      </c>
      <c r="E1862" s="1450">
        <f t="shared" si="264"/>
        <v>0</v>
      </c>
      <c r="F1862" s="1451">
        <f t="shared" si="265"/>
        <v>75</v>
      </c>
      <c r="G1862" s="1451">
        <f t="shared" si="266"/>
        <v>75</v>
      </c>
      <c r="H1862" s="1451">
        <f t="shared" si="247"/>
        <v>0</v>
      </c>
      <c r="I1862" s="1449">
        <v>0</v>
      </c>
      <c r="J1862" s="1449">
        <v>0</v>
      </c>
      <c r="K1862" s="1451"/>
      <c r="L1862" s="1451"/>
      <c r="M1862" s="1451">
        <f t="shared" si="263"/>
        <v>0</v>
      </c>
      <c r="N1862" s="1451">
        <f t="shared" si="249"/>
        <v>0</v>
      </c>
      <c r="O1862" s="1452"/>
      <c r="P1862" s="1383"/>
    </row>
    <row r="1863" spans="1:16" ht="46.5" outlineLevel="1" x14ac:dyDescent="0.25">
      <c r="A1863" s="1365">
        <f t="shared" si="264"/>
        <v>17</v>
      </c>
      <c r="B1863" s="1352" t="str">
        <f t="shared" si="264"/>
        <v>DPR for Supply and erection of new air compressor system with screw type compressor, HVAC system with Screw type  Compressor  and  Stg II and Stg III DG set at GTPS Uran</v>
      </c>
      <c r="C1863" s="1455">
        <f t="shared" si="264"/>
        <v>0</v>
      </c>
      <c r="D1863" s="1384" t="str">
        <f t="shared" si="264"/>
        <v>-</v>
      </c>
      <c r="E1863" s="1450">
        <f t="shared" si="264"/>
        <v>0</v>
      </c>
      <c r="F1863" s="1451">
        <f t="shared" si="265"/>
        <v>0</v>
      </c>
      <c r="G1863" s="1451">
        <f t="shared" si="266"/>
        <v>0</v>
      </c>
      <c r="H1863" s="1451">
        <f t="shared" si="247"/>
        <v>0</v>
      </c>
      <c r="I1863" s="1449">
        <v>0</v>
      </c>
      <c r="J1863" s="1449">
        <v>0</v>
      </c>
      <c r="K1863" s="1451"/>
      <c r="L1863" s="1451"/>
      <c r="M1863" s="1451">
        <f t="shared" si="263"/>
        <v>0</v>
      </c>
      <c r="N1863" s="1451">
        <f t="shared" si="249"/>
        <v>0</v>
      </c>
      <c r="O1863" s="1452"/>
      <c r="P1863" s="1383"/>
    </row>
    <row r="1864" spans="1:16" ht="31" outlineLevel="1" x14ac:dyDescent="0.25">
      <c r="A1864" s="1365">
        <f t="shared" si="264"/>
        <v>0</v>
      </c>
      <c r="B1864" s="1355" t="str">
        <f t="shared" si="264"/>
        <v xml:space="preserve"> Supply and erection of new Air compressor system with Screw type Compressor (Service &amp; instrument air compressors)</v>
      </c>
      <c r="C1864" s="1455">
        <f t="shared" si="264"/>
        <v>0</v>
      </c>
      <c r="D1864" s="1384" t="str">
        <f t="shared" si="264"/>
        <v>-</v>
      </c>
      <c r="E1864" s="1450">
        <f t="shared" si="264"/>
        <v>0</v>
      </c>
      <c r="F1864" s="1451">
        <f t="shared" si="265"/>
        <v>14</v>
      </c>
      <c r="G1864" s="1451">
        <f t="shared" si="266"/>
        <v>14</v>
      </c>
      <c r="H1864" s="1451">
        <f t="shared" si="247"/>
        <v>0</v>
      </c>
      <c r="I1864" s="1449">
        <v>0</v>
      </c>
      <c r="J1864" s="1449">
        <v>0</v>
      </c>
      <c r="K1864" s="1451"/>
      <c r="L1864" s="1451"/>
      <c r="M1864" s="1451">
        <f t="shared" si="263"/>
        <v>0</v>
      </c>
      <c r="N1864" s="1451">
        <f t="shared" si="249"/>
        <v>0</v>
      </c>
      <c r="O1864" s="1452"/>
      <c r="P1864" s="1383"/>
    </row>
    <row r="1865" spans="1:16" ht="31" outlineLevel="1" x14ac:dyDescent="0.25">
      <c r="A1865" s="1365">
        <f t="shared" si="264"/>
        <v>0</v>
      </c>
      <c r="B1865" s="1355" t="str">
        <f t="shared" si="264"/>
        <v xml:space="preserve">  Supply and erection of new HVAC system with Screw type Compressor </v>
      </c>
      <c r="C1865" s="1455">
        <f t="shared" si="264"/>
        <v>0</v>
      </c>
      <c r="D1865" s="1384" t="str">
        <f t="shared" si="264"/>
        <v>-</v>
      </c>
      <c r="E1865" s="1450">
        <f t="shared" si="264"/>
        <v>0</v>
      </c>
      <c r="F1865" s="1451">
        <f t="shared" si="265"/>
        <v>13</v>
      </c>
      <c r="G1865" s="1451">
        <f t="shared" si="266"/>
        <v>13</v>
      </c>
      <c r="H1865" s="1451">
        <f t="shared" si="247"/>
        <v>0</v>
      </c>
      <c r="I1865" s="1449">
        <v>0</v>
      </c>
      <c r="J1865" s="1449">
        <v>0</v>
      </c>
      <c r="K1865" s="1451"/>
      <c r="L1865" s="1451"/>
      <c r="M1865" s="1451">
        <f t="shared" si="263"/>
        <v>0</v>
      </c>
      <c r="N1865" s="1451">
        <f t="shared" si="249"/>
        <v>0</v>
      </c>
      <c r="O1865" s="1452"/>
      <c r="P1865" s="1383"/>
    </row>
    <row r="1866" spans="1:16" ht="15.5" outlineLevel="1" x14ac:dyDescent="0.25">
      <c r="A1866" s="1365">
        <f t="shared" si="264"/>
        <v>0</v>
      </c>
      <c r="B1866" s="1355" t="str">
        <f t="shared" si="264"/>
        <v xml:space="preserve"> Supply &amp; Errection of Stage II and Stage III DG set</v>
      </c>
      <c r="C1866" s="1455">
        <f t="shared" si="264"/>
        <v>0</v>
      </c>
      <c r="D1866" s="1384" t="str">
        <f t="shared" si="264"/>
        <v>-</v>
      </c>
      <c r="E1866" s="1450">
        <f t="shared" si="264"/>
        <v>0</v>
      </c>
      <c r="F1866" s="1451">
        <f t="shared" si="265"/>
        <v>5</v>
      </c>
      <c r="G1866" s="1451">
        <f t="shared" si="266"/>
        <v>5</v>
      </c>
      <c r="H1866" s="1451">
        <f t="shared" si="247"/>
        <v>0</v>
      </c>
      <c r="I1866" s="1449">
        <v>0</v>
      </c>
      <c r="J1866" s="1449">
        <v>0</v>
      </c>
      <c r="K1866" s="1451"/>
      <c r="L1866" s="1451"/>
      <c r="M1866" s="1451">
        <f t="shared" si="263"/>
        <v>0</v>
      </c>
      <c r="N1866" s="1451">
        <f t="shared" si="249"/>
        <v>0</v>
      </c>
      <c r="O1866" s="1452"/>
      <c r="P1866" s="1383"/>
    </row>
    <row r="1867" spans="1:16" ht="46.5" outlineLevel="1" x14ac:dyDescent="0.25">
      <c r="A1867" s="1365">
        <f t="shared" si="264"/>
        <v>18</v>
      </c>
      <c r="B1867" s="1352" t="str">
        <f t="shared" si="264"/>
        <v>DPR for Life extension of GT by procurement of Mixing chambers with installation material and Procurement of GT flametube bricks &amp; brick holders.</v>
      </c>
      <c r="C1867" s="1455">
        <f t="shared" si="264"/>
        <v>0</v>
      </c>
      <c r="D1867" s="1384" t="str">
        <f t="shared" si="264"/>
        <v>-</v>
      </c>
      <c r="E1867" s="1450">
        <f t="shared" si="264"/>
        <v>0</v>
      </c>
      <c r="F1867" s="1451">
        <f t="shared" si="265"/>
        <v>0</v>
      </c>
      <c r="G1867" s="1451">
        <f t="shared" si="266"/>
        <v>0</v>
      </c>
      <c r="H1867" s="1451">
        <f t="shared" si="247"/>
        <v>0</v>
      </c>
      <c r="I1867" s="1449">
        <v>0</v>
      </c>
      <c r="J1867" s="1449">
        <v>0</v>
      </c>
      <c r="K1867" s="1451"/>
      <c r="L1867" s="1451"/>
      <c r="M1867" s="1451">
        <f t="shared" si="263"/>
        <v>0</v>
      </c>
      <c r="N1867" s="1451">
        <f t="shared" si="249"/>
        <v>0</v>
      </c>
      <c r="O1867" s="1452"/>
      <c r="P1867" s="1383"/>
    </row>
    <row r="1868" spans="1:16" ht="15.5" outlineLevel="1" x14ac:dyDescent="0.25">
      <c r="A1868" s="1365">
        <f t="shared" si="264"/>
        <v>0</v>
      </c>
      <c r="B1868" s="1355" t="str">
        <f t="shared" si="264"/>
        <v xml:space="preserve"> Supply of Mixing chambers with installation material (GT 5)</v>
      </c>
      <c r="C1868" s="1455">
        <f t="shared" si="264"/>
        <v>0</v>
      </c>
      <c r="D1868" s="1384" t="str">
        <f t="shared" si="264"/>
        <v>-</v>
      </c>
      <c r="E1868" s="1450">
        <f t="shared" si="264"/>
        <v>0</v>
      </c>
      <c r="F1868" s="1451">
        <f t="shared" si="265"/>
        <v>20</v>
      </c>
      <c r="G1868" s="1451">
        <f t="shared" si="266"/>
        <v>20</v>
      </c>
      <c r="H1868" s="1451">
        <f t="shared" si="247"/>
        <v>0</v>
      </c>
      <c r="I1868" s="1449">
        <v>0</v>
      </c>
      <c r="J1868" s="1449">
        <v>0</v>
      </c>
      <c r="K1868" s="1451"/>
      <c r="L1868" s="1451"/>
      <c r="M1868" s="1451">
        <f t="shared" si="263"/>
        <v>0</v>
      </c>
      <c r="N1868" s="1451">
        <f t="shared" si="249"/>
        <v>0</v>
      </c>
      <c r="O1868" s="1452"/>
      <c r="P1868" s="1383"/>
    </row>
    <row r="1869" spans="1:16" ht="15.5" outlineLevel="1" x14ac:dyDescent="0.25">
      <c r="A1869" s="1365">
        <f t="shared" si="264"/>
        <v>0</v>
      </c>
      <c r="B1869" s="1355" t="str">
        <f t="shared" si="264"/>
        <v xml:space="preserve">  Supply of GT Flametube bricks &amp; brick holders (All GT)</v>
      </c>
      <c r="C1869" s="1455">
        <f t="shared" si="264"/>
        <v>0</v>
      </c>
      <c r="D1869" s="1384" t="str">
        <f t="shared" si="264"/>
        <v>-</v>
      </c>
      <c r="E1869" s="1450">
        <f t="shared" si="264"/>
        <v>0</v>
      </c>
      <c r="F1869" s="1451">
        <f t="shared" si="265"/>
        <v>6</v>
      </c>
      <c r="G1869" s="1451">
        <f t="shared" si="266"/>
        <v>6</v>
      </c>
      <c r="H1869" s="1451">
        <f t="shared" si="247"/>
        <v>0</v>
      </c>
      <c r="I1869" s="1449">
        <v>0</v>
      </c>
      <c r="J1869" s="1449">
        <v>0</v>
      </c>
      <c r="K1869" s="1451"/>
      <c r="L1869" s="1451"/>
      <c r="M1869" s="1451">
        <f t="shared" si="263"/>
        <v>0</v>
      </c>
      <c r="N1869" s="1451">
        <f t="shared" si="249"/>
        <v>0</v>
      </c>
      <c r="O1869" s="1452"/>
      <c r="P1869" s="1383"/>
    </row>
    <row r="1870" spans="1:16" ht="31" outlineLevel="1" x14ac:dyDescent="0.25">
      <c r="A1870" s="1365">
        <f t="shared" ref="A1870:E1885" si="267">A1584</f>
        <v>19</v>
      </c>
      <c r="B1870" s="1352" t="str">
        <f t="shared" si="267"/>
        <v>DPR for Life extension of GT by Procurement of  Compressor diaphragm rings with stator blades– 1 to 16 for GT Unit 6.</v>
      </c>
      <c r="C1870" s="1455">
        <f t="shared" si="267"/>
        <v>0</v>
      </c>
      <c r="D1870" s="1384" t="str">
        <f t="shared" si="267"/>
        <v>-</v>
      </c>
      <c r="E1870" s="1450">
        <f t="shared" si="267"/>
        <v>0</v>
      </c>
      <c r="F1870" s="1451">
        <f t="shared" si="265"/>
        <v>0</v>
      </c>
      <c r="G1870" s="1451">
        <f t="shared" si="266"/>
        <v>0</v>
      </c>
      <c r="H1870" s="1451">
        <f t="shared" si="247"/>
        <v>0</v>
      </c>
      <c r="I1870" s="1449">
        <v>0</v>
      </c>
      <c r="J1870" s="1449">
        <v>0</v>
      </c>
      <c r="K1870" s="1451"/>
      <c r="L1870" s="1451"/>
      <c r="M1870" s="1451">
        <f t="shared" si="263"/>
        <v>0</v>
      </c>
      <c r="N1870" s="1451">
        <f t="shared" si="249"/>
        <v>0</v>
      </c>
      <c r="O1870" s="1452"/>
      <c r="P1870" s="1383"/>
    </row>
    <row r="1871" spans="1:16" ht="31" outlineLevel="1" x14ac:dyDescent="0.25">
      <c r="A1871" s="1365">
        <f t="shared" si="267"/>
        <v>0</v>
      </c>
      <c r="B1871" s="1355" t="str">
        <f t="shared" si="267"/>
        <v xml:space="preserve"> Supply of Compressor diaphragm rings with stator blades– 1 to 16 (GT 6)</v>
      </c>
      <c r="C1871" s="1455">
        <f t="shared" si="267"/>
        <v>0</v>
      </c>
      <c r="D1871" s="1384" t="str">
        <f t="shared" si="267"/>
        <v>-</v>
      </c>
      <c r="E1871" s="1450">
        <f t="shared" si="267"/>
        <v>0</v>
      </c>
      <c r="F1871" s="1451">
        <f t="shared" si="265"/>
        <v>0</v>
      </c>
      <c r="G1871" s="1451">
        <f t="shared" si="266"/>
        <v>0</v>
      </c>
      <c r="H1871" s="1451">
        <f t="shared" si="247"/>
        <v>0</v>
      </c>
      <c r="I1871" s="1449">
        <v>35</v>
      </c>
      <c r="J1871" s="1449">
        <v>35</v>
      </c>
      <c r="K1871" s="1451"/>
      <c r="L1871" s="1451"/>
      <c r="M1871" s="1451">
        <f t="shared" si="263"/>
        <v>35</v>
      </c>
      <c r="N1871" s="1451">
        <f t="shared" si="249"/>
        <v>0</v>
      </c>
      <c r="O1871" s="1452"/>
      <c r="P1871" s="1383"/>
    </row>
    <row r="1872" spans="1:16" ht="31" outlineLevel="1" x14ac:dyDescent="0.25">
      <c r="A1872" s="1365">
        <f t="shared" si="267"/>
        <v>20</v>
      </c>
      <c r="B1872" s="1352" t="str">
        <f t="shared" si="267"/>
        <v>DPR for Procurement of Turbine stator blades 1 &amp; 2 and Turbine rotor blades 1 &amp; 2 along with installation material for GT unit 5.</v>
      </c>
      <c r="C1872" s="1455">
        <f t="shared" si="267"/>
        <v>0</v>
      </c>
      <c r="D1872" s="1384" t="str">
        <f t="shared" si="267"/>
        <v>-</v>
      </c>
      <c r="E1872" s="1450">
        <f t="shared" si="267"/>
        <v>0</v>
      </c>
      <c r="F1872" s="1451">
        <f t="shared" si="265"/>
        <v>0</v>
      </c>
      <c r="G1872" s="1451">
        <f t="shared" si="266"/>
        <v>0</v>
      </c>
      <c r="H1872" s="1451">
        <f t="shared" si="247"/>
        <v>0</v>
      </c>
      <c r="I1872" s="1449">
        <v>0</v>
      </c>
      <c r="J1872" s="1449">
        <v>0</v>
      </c>
      <c r="K1872" s="1451"/>
      <c r="L1872" s="1451"/>
      <c r="M1872" s="1451">
        <f t="shared" si="263"/>
        <v>0</v>
      </c>
      <c r="N1872" s="1451">
        <f t="shared" si="249"/>
        <v>0</v>
      </c>
      <c r="O1872" s="1452"/>
      <c r="P1872" s="1383"/>
    </row>
    <row r="1873" spans="1:16" ht="31" outlineLevel="1" x14ac:dyDescent="0.25">
      <c r="A1873" s="1365">
        <f t="shared" si="267"/>
        <v>0</v>
      </c>
      <c r="B1873" s="1355" t="str">
        <f t="shared" si="267"/>
        <v xml:space="preserve"> Supply of Turbine stator blades 1 &amp; 2 and Turbine rotor blades 1 &amp; 2 along with installation material (GT 5)</v>
      </c>
      <c r="C1873" s="1455">
        <f t="shared" si="267"/>
        <v>0</v>
      </c>
      <c r="D1873" s="1384" t="str">
        <f t="shared" si="267"/>
        <v>-</v>
      </c>
      <c r="E1873" s="1450">
        <f t="shared" si="267"/>
        <v>0</v>
      </c>
      <c r="F1873" s="1451">
        <f t="shared" si="265"/>
        <v>50</v>
      </c>
      <c r="G1873" s="1451">
        <f t="shared" si="266"/>
        <v>50</v>
      </c>
      <c r="H1873" s="1451">
        <f t="shared" si="247"/>
        <v>0</v>
      </c>
      <c r="I1873" s="1449">
        <v>0</v>
      </c>
      <c r="J1873" s="1449">
        <v>0</v>
      </c>
      <c r="K1873" s="1451"/>
      <c r="L1873" s="1451"/>
      <c r="M1873" s="1451">
        <f t="shared" si="263"/>
        <v>0</v>
      </c>
      <c r="N1873" s="1451">
        <f t="shared" si="249"/>
        <v>0</v>
      </c>
      <c r="O1873" s="1452"/>
      <c r="P1873" s="1383"/>
    </row>
    <row r="1874" spans="1:16" ht="46.5" outlineLevel="1" x14ac:dyDescent="0.25">
      <c r="A1874" s="1365">
        <f t="shared" si="267"/>
        <v>21</v>
      </c>
      <c r="B1874" s="1352" t="str">
        <f t="shared" si="267"/>
        <v>DPR for Procurement of Various oil pumps, water pumps of GT Units and Procurement of GT blow off valves and IGV blades along with its complete operating mechanism.</v>
      </c>
      <c r="C1874" s="1455">
        <f t="shared" si="267"/>
        <v>0</v>
      </c>
      <c r="D1874" s="1384" t="str">
        <f t="shared" si="267"/>
        <v>-</v>
      </c>
      <c r="E1874" s="1450">
        <f t="shared" si="267"/>
        <v>0</v>
      </c>
      <c r="F1874" s="1451">
        <f t="shared" si="265"/>
        <v>0</v>
      </c>
      <c r="G1874" s="1451">
        <f t="shared" si="266"/>
        <v>0</v>
      </c>
      <c r="H1874" s="1451">
        <f t="shared" si="247"/>
        <v>0</v>
      </c>
      <c r="I1874" s="1449">
        <v>0</v>
      </c>
      <c r="J1874" s="1449">
        <v>0</v>
      </c>
      <c r="K1874" s="1451"/>
      <c r="L1874" s="1451"/>
      <c r="M1874" s="1451">
        <f t="shared" si="263"/>
        <v>0</v>
      </c>
      <c r="N1874" s="1451">
        <f t="shared" si="249"/>
        <v>0</v>
      </c>
      <c r="O1874" s="1452"/>
      <c r="P1874" s="1383"/>
    </row>
    <row r="1875" spans="1:16" ht="46.5" outlineLevel="1" x14ac:dyDescent="0.25">
      <c r="A1875" s="1365">
        <f t="shared" si="267"/>
        <v>0</v>
      </c>
      <c r="B1875" s="1355" t="str">
        <f t="shared" si="267"/>
        <v xml:space="preserve"> Supply of all GT pumps (MOP,JOP, Boosster pump, EOP, oil vapour fan, CW pumps, Makeup pumps, colony water pumps, drinking water pumps) for all GT</v>
      </c>
      <c r="C1875" s="1455">
        <f t="shared" si="267"/>
        <v>0</v>
      </c>
      <c r="D1875" s="1384" t="str">
        <f t="shared" si="267"/>
        <v>-</v>
      </c>
      <c r="E1875" s="1450">
        <f t="shared" si="267"/>
        <v>0</v>
      </c>
      <c r="F1875" s="1451">
        <f t="shared" si="265"/>
        <v>0</v>
      </c>
      <c r="G1875" s="1451">
        <f t="shared" si="266"/>
        <v>0</v>
      </c>
      <c r="H1875" s="1451">
        <f t="shared" si="247"/>
        <v>0</v>
      </c>
      <c r="I1875" s="1449">
        <v>16</v>
      </c>
      <c r="J1875" s="1449">
        <v>16</v>
      </c>
      <c r="K1875" s="1451"/>
      <c r="L1875" s="1451"/>
      <c r="M1875" s="1451">
        <f t="shared" si="263"/>
        <v>16</v>
      </c>
      <c r="N1875" s="1451">
        <f t="shared" si="249"/>
        <v>0</v>
      </c>
      <c r="O1875" s="1452"/>
      <c r="P1875" s="1383"/>
    </row>
    <row r="1876" spans="1:16" ht="15.5" outlineLevel="1" x14ac:dyDescent="0.25">
      <c r="A1876" s="1365">
        <f t="shared" si="267"/>
        <v>0</v>
      </c>
      <c r="B1876" s="1355" t="str">
        <f t="shared" si="267"/>
        <v xml:space="preserve">  Supply of GT Blow-off valves (All GT)</v>
      </c>
      <c r="C1876" s="1455">
        <f t="shared" si="267"/>
        <v>0</v>
      </c>
      <c r="D1876" s="1384" t="str">
        <f t="shared" si="267"/>
        <v>-</v>
      </c>
      <c r="E1876" s="1450">
        <f t="shared" si="267"/>
        <v>0</v>
      </c>
      <c r="F1876" s="1451">
        <f t="shared" si="265"/>
        <v>0</v>
      </c>
      <c r="G1876" s="1451">
        <f t="shared" si="266"/>
        <v>0</v>
      </c>
      <c r="H1876" s="1451">
        <f t="shared" si="247"/>
        <v>0</v>
      </c>
      <c r="I1876" s="1449">
        <v>6</v>
      </c>
      <c r="J1876" s="1449">
        <v>6</v>
      </c>
      <c r="K1876" s="1451"/>
      <c r="L1876" s="1451"/>
      <c r="M1876" s="1451">
        <f t="shared" si="263"/>
        <v>6</v>
      </c>
      <c r="N1876" s="1451">
        <f t="shared" si="249"/>
        <v>0</v>
      </c>
      <c r="O1876" s="1452"/>
      <c r="P1876" s="1383"/>
    </row>
    <row r="1877" spans="1:16" ht="31" outlineLevel="1" x14ac:dyDescent="0.25">
      <c r="A1877" s="1365">
        <f t="shared" si="267"/>
        <v>0</v>
      </c>
      <c r="B1877" s="1355" t="str">
        <f t="shared" si="267"/>
        <v xml:space="preserve"> Supply of IGV blades along with its complete operating mechanism (GT 5,6,8)</v>
      </c>
      <c r="C1877" s="1455">
        <f t="shared" si="267"/>
        <v>0</v>
      </c>
      <c r="D1877" s="1384" t="str">
        <f t="shared" si="267"/>
        <v>-</v>
      </c>
      <c r="E1877" s="1450">
        <f t="shared" si="267"/>
        <v>0</v>
      </c>
      <c r="F1877" s="1451">
        <f t="shared" si="265"/>
        <v>0</v>
      </c>
      <c r="G1877" s="1451">
        <f t="shared" si="266"/>
        <v>0</v>
      </c>
      <c r="H1877" s="1451">
        <f t="shared" si="247"/>
        <v>0</v>
      </c>
      <c r="I1877" s="1449">
        <v>5</v>
      </c>
      <c r="J1877" s="1449">
        <v>5</v>
      </c>
      <c r="K1877" s="1451"/>
      <c r="L1877" s="1451"/>
      <c r="M1877" s="1451">
        <f t="shared" si="263"/>
        <v>5</v>
      </c>
      <c r="N1877" s="1451">
        <f t="shared" si="249"/>
        <v>0</v>
      </c>
      <c r="O1877" s="1452"/>
      <c r="P1877" s="1383"/>
    </row>
    <row r="1878" spans="1:16" ht="31" outlineLevel="1" x14ac:dyDescent="0.25">
      <c r="A1878" s="1365">
        <f t="shared" si="267"/>
        <v>22</v>
      </c>
      <c r="B1878" s="1352" t="str">
        <f t="shared" si="267"/>
        <v>DPR for Life extension of GT units by Procurement of inner casing &amp; K rings with installation material.</v>
      </c>
      <c r="C1878" s="1455">
        <f t="shared" si="267"/>
        <v>0</v>
      </c>
      <c r="D1878" s="1384" t="str">
        <f t="shared" si="267"/>
        <v>-</v>
      </c>
      <c r="E1878" s="1450">
        <f t="shared" si="267"/>
        <v>0</v>
      </c>
      <c r="F1878" s="1451">
        <f t="shared" si="265"/>
        <v>0</v>
      </c>
      <c r="G1878" s="1451">
        <f t="shared" si="266"/>
        <v>0</v>
      </c>
      <c r="H1878" s="1451">
        <f t="shared" si="247"/>
        <v>0</v>
      </c>
      <c r="I1878" s="1449">
        <v>0</v>
      </c>
      <c r="J1878" s="1449">
        <v>0</v>
      </c>
      <c r="K1878" s="1451"/>
      <c r="L1878" s="1451"/>
      <c r="M1878" s="1451">
        <f t="shared" si="263"/>
        <v>0</v>
      </c>
      <c r="N1878" s="1451">
        <f t="shared" si="249"/>
        <v>0</v>
      </c>
      <c r="O1878" s="1452"/>
      <c r="P1878" s="1383"/>
    </row>
    <row r="1879" spans="1:16" ht="31" outlineLevel="1" x14ac:dyDescent="0.25">
      <c r="A1879" s="1365">
        <f t="shared" si="267"/>
        <v>0</v>
      </c>
      <c r="B1879" s="1355" t="str">
        <f t="shared" si="267"/>
        <v xml:space="preserve"> Supply of inner casing &amp; K ring with installation material (Inner casing for GT 8 and All GT K ring)</v>
      </c>
      <c r="C1879" s="1455">
        <f t="shared" si="267"/>
        <v>0</v>
      </c>
      <c r="D1879" s="1384" t="str">
        <f t="shared" si="267"/>
        <v>-</v>
      </c>
      <c r="E1879" s="1450">
        <f t="shared" si="267"/>
        <v>0</v>
      </c>
      <c r="F1879" s="1451">
        <f t="shared" si="265"/>
        <v>0</v>
      </c>
      <c r="G1879" s="1451">
        <f t="shared" si="266"/>
        <v>0</v>
      </c>
      <c r="H1879" s="1451">
        <f t="shared" si="247"/>
        <v>0</v>
      </c>
      <c r="I1879" s="1449">
        <v>30</v>
      </c>
      <c r="J1879" s="1449">
        <v>30</v>
      </c>
      <c r="K1879" s="1451"/>
      <c r="L1879" s="1451"/>
      <c r="M1879" s="1451">
        <f t="shared" si="263"/>
        <v>30</v>
      </c>
      <c r="N1879" s="1451">
        <f t="shared" si="249"/>
        <v>0</v>
      </c>
      <c r="O1879" s="1452"/>
      <c r="P1879" s="1383"/>
    </row>
    <row r="1880" spans="1:16" ht="46.5" outlineLevel="1" x14ac:dyDescent="0.25">
      <c r="A1880" s="1365">
        <f t="shared" si="267"/>
        <v>23</v>
      </c>
      <c r="B1880" s="1352" t="str">
        <f t="shared" si="267"/>
        <v>DPR for CCPP process improvement by Procurement and erection of Hangers and supports of Gas skid, A0 ,B0 block and supply of various size pipelines and boiler tubes for Boiler, GT</v>
      </c>
      <c r="C1880" s="1455">
        <f t="shared" si="267"/>
        <v>0</v>
      </c>
      <c r="D1880" s="1384" t="str">
        <f t="shared" si="267"/>
        <v>-</v>
      </c>
      <c r="E1880" s="1450">
        <f t="shared" si="267"/>
        <v>0</v>
      </c>
      <c r="F1880" s="1451">
        <f t="shared" si="265"/>
        <v>0</v>
      </c>
      <c r="G1880" s="1451">
        <f t="shared" si="266"/>
        <v>0</v>
      </c>
      <c r="H1880" s="1451">
        <f t="shared" si="247"/>
        <v>0</v>
      </c>
      <c r="I1880" s="1449">
        <v>0</v>
      </c>
      <c r="J1880" s="1449">
        <v>0</v>
      </c>
      <c r="K1880" s="1451"/>
      <c r="L1880" s="1451"/>
      <c r="M1880" s="1451">
        <f t="shared" si="263"/>
        <v>0</v>
      </c>
      <c r="N1880" s="1451">
        <f t="shared" si="249"/>
        <v>0</v>
      </c>
      <c r="O1880" s="1452"/>
      <c r="P1880" s="1383"/>
    </row>
    <row r="1881" spans="1:16" ht="31" outlineLevel="1" x14ac:dyDescent="0.25">
      <c r="A1881" s="1365">
        <f t="shared" si="267"/>
        <v>0</v>
      </c>
      <c r="B1881" s="1355" t="str">
        <f t="shared" si="267"/>
        <v xml:space="preserve"> Supply and erection of Hangers and supports (Gas skid, A0 and B0 Block)</v>
      </c>
      <c r="C1881" s="1455">
        <f t="shared" si="267"/>
        <v>0</v>
      </c>
      <c r="D1881" s="1384" t="str">
        <f t="shared" si="267"/>
        <v>-</v>
      </c>
      <c r="E1881" s="1450">
        <f t="shared" si="267"/>
        <v>0</v>
      </c>
      <c r="F1881" s="1451">
        <f t="shared" si="265"/>
        <v>0</v>
      </c>
      <c r="G1881" s="1451">
        <f t="shared" si="266"/>
        <v>0</v>
      </c>
      <c r="H1881" s="1451">
        <f t="shared" si="247"/>
        <v>0</v>
      </c>
      <c r="I1881" s="1449">
        <v>10</v>
      </c>
      <c r="J1881" s="1449">
        <v>10</v>
      </c>
      <c r="K1881" s="1451"/>
      <c r="L1881" s="1451"/>
      <c r="M1881" s="1451">
        <f t="shared" si="263"/>
        <v>10</v>
      </c>
      <c r="N1881" s="1451">
        <f t="shared" si="249"/>
        <v>0</v>
      </c>
      <c r="O1881" s="1452"/>
      <c r="P1881" s="1383"/>
    </row>
    <row r="1882" spans="1:16" ht="31" outlineLevel="1" x14ac:dyDescent="0.25">
      <c r="A1882" s="1365">
        <f t="shared" si="267"/>
        <v>0</v>
      </c>
      <c r="B1882" s="1355" t="str">
        <f t="shared" si="267"/>
        <v xml:space="preserve"> Supply of Various size high pressure pipelines and tubes for Boiler and GT &amp; ST</v>
      </c>
      <c r="C1882" s="1455">
        <f t="shared" si="267"/>
        <v>0</v>
      </c>
      <c r="D1882" s="1384" t="str">
        <f t="shared" si="267"/>
        <v>-</v>
      </c>
      <c r="E1882" s="1450">
        <f t="shared" si="267"/>
        <v>0</v>
      </c>
      <c r="F1882" s="1451">
        <f t="shared" si="265"/>
        <v>0</v>
      </c>
      <c r="G1882" s="1451">
        <f t="shared" si="266"/>
        <v>0</v>
      </c>
      <c r="H1882" s="1451">
        <f t="shared" si="247"/>
        <v>0</v>
      </c>
      <c r="I1882" s="1449">
        <v>16</v>
      </c>
      <c r="J1882" s="1449">
        <v>16</v>
      </c>
      <c r="K1882" s="1451"/>
      <c r="L1882" s="1451"/>
      <c r="M1882" s="1451">
        <f t="shared" si="263"/>
        <v>16</v>
      </c>
      <c r="N1882" s="1451">
        <f t="shared" si="249"/>
        <v>0</v>
      </c>
      <c r="O1882" s="1452"/>
      <c r="P1882" s="1383"/>
    </row>
    <row r="1883" spans="1:16" ht="31" outlineLevel="1" x14ac:dyDescent="0.25">
      <c r="A1883" s="1365">
        <f t="shared" si="267"/>
        <v>24</v>
      </c>
      <c r="B1883" s="1352" t="str">
        <f t="shared" si="267"/>
        <v>DPR for Procurement of Turbine stator blades 1 &amp; 2 and Turbine rotor blades 1 &amp; 2 along with installation material for GT unit 7.</v>
      </c>
      <c r="C1883" s="1455">
        <f t="shared" si="267"/>
        <v>0</v>
      </c>
      <c r="D1883" s="1384" t="str">
        <f t="shared" si="267"/>
        <v>-</v>
      </c>
      <c r="E1883" s="1450">
        <f t="shared" si="267"/>
        <v>0</v>
      </c>
      <c r="F1883" s="1451">
        <f t="shared" si="265"/>
        <v>0</v>
      </c>
      <c r="G1883" s="1451">
        <f t="shared" si="266"/>
        <v>0</v>
      </c>
      <c r="H1883" s="1451">
        <f t="shared" si="247"/>
        <v>0</v>
      </c>
      <c r="I1883" s="1449">
        <v>0</v>
      </c>
      <c r="J1883" s="1449">
        <v>0</v>
      </c>
      <c r="K1883" s="1451"/>
      <c r="L1883" s="1451"/>
      <c r="M1883" s="1451">
        <f t="shared" si="263"/>
        <v>0</v>
      </c>
      <c r="N1883" s="1451">
        <f t="shared" si="249"/>
        <v>0</v>
      </c>
      <c r="O1883" s="1452"/>
      <c r="P1883" s="1383"/>
    </row>
    <row r="1884" spans="1:16" ht="31" outlineLevel="1" x14ac:dyDescent="0.25">
      <c r="A1884" s="1365">
        <f t="shared" si="267"/>
        <v>0</v>
      </c>
      <c r="B1884" s="1355" t="str">
        <f t="shared" si="267"/>
        <v xml:space="preserve"> Supply of Turbine rotor blades 1 &amp; 2 and Turbine stator blades 1 &amp; 2 along with installation material (GT7)</v>
      </c>
      <c r="C1884" s="1455">
        <f t="shared" si="267"/>
        <v>0</v>
      </c>
      <c r="D1884" s="1384" t="str">
        <f t="shared" si="267"/>
        <v>-</v>
      </c>
      <c r="E1884" s="1450">
        <f t="shared" si="267"/>
        <v>0</v>
      </c>
      <c r="F1884" s="1451">
        <f t="shared" si="265"/>
        <v>0</v>
      </c>
      <c r="G1884" s="1451">
        <f t="shared" si="266"/>
        <v>0</v>
      </c>
      <c r="H1884" s="1451">
        <f t="shared" si="247"/>
        <v>0</v>
      </c>
      <c r="I1884" s="1449">
        <v>0</v>
      </c>
      <c r="J1884" s="1449">
        <v>0</v>
      </c>
      <c r="K1884" s="1451"/>
      <c r="L1884" s="1451"/>
      <c r="M1884" s="1451">
        <f t="shared" si="263"/>
        <v>0</v>
      </c>
      <c r="N1884" s="1451">
        <f t="shared" si="249"/>
        <v>0</v>
      </c>
      <c r="O1884" s="1452"/>
      <c r="P1884" s="1383"/>
    </row>
    <row r="1885" spans="1:16" ht="31" outlineLevel="1" x14ac:dyDescent="0.25">
      <c r="A1885" s="1365">
        <f t="shared" si="267"/>
        <v>25</v>
      </c>
      <c r="B1885" s="1352" t="str">
        <f t="shared" si="267"/>
        <v>DPR for Life extension of GT by Procurement of complete flame tube, burners and Procurement of Luwa cooler pannels.</v>
      </c>
      <c r="C1885" s="1455">
        <f t="shared" si="267"/>
        <v>0</v>
      </c>
      <c r="D1885" s="1384" t="str">
        <f t="shared" si="267"/>
        <v>-</v>
      </c>
      <c r="E1885" s="1450">
        <f t="shared" si="267"/>
        <v>0</v>
      </c>
      <c r="F1885" s="1451">
        <f t="shared" si="265"/>
        <v>0</v>
      </c>
      <c r="G1885" s="1451">
        <f t="shared" si="266"/>
        <v>0</v>
      </c>
      <c r="H1885" s="1451">
        <f t="shared" si="247"/>
        <v>0</v>
      </c>
      <c r="I1885" s="1449">
        <v>0</v>
      </c>
      <c r="J1885" s="1449">
        <v>0</v>
      </c>
      <c r="K1885" s="1451"/>
      <c r="L1885" s="1451"/>
      <c r="M1885" s="1451">
        <f t="shared" si="263"/>
        <v>0</v>
      </c>
      <c r="N1885" s="1451">
        <f t="shared" si="249"/>
        <v>0</v>
      </c>
      <c r="O1885" s="1452"/>
      <c r="P1885" s="1383"/>
    </row>
    <row r="1886" spans="1:16" ht="31" outlineLevel="1" x14ac:dyDescent="0.25">
      <c r="A1886" s="1365">
        <f t="shared" ref="A1886:E1901" si="268">A1600</f>
        <v>0</v>
      </c>
      <c r="B1886" s="1355" t="str">
        <f t="shared" si="268"/>
        <v xml:space="preserve"> Supply of complete Flame tubes with  Burners (Flame tubes of GT 5 and Burners of GT 7 &amp; 8)</v>
      </c>
      <c r="C1886" s="1455">
        <f t="shared" si="268"/>
        <v>0</v>
      </c>
      <c r="D1886" s="1384" t="str">
        <f t="shared" si="268"/>
        <v>-</v>
      </c>
      <c r="E1886" s="1450">
        <f t="shared" si="268"/>
        <v>0</v>
      </c>
      <c r="F1886" s="1451">
        <f t="shared" si="265"/>
        <v>0</v>
      </c>
      <c r="G1886" s="1451">
        <f t="shared" si="266"/>
        <v>0</v>
      </c>
      <c r="H1886" s="1451">
        <f t="shared" si="247"/>
        <v>0</v>
      </c>
      <c r="I1886" s="1449">
        <v>0</v>
      </c>
      <c r="J1886" s="1449">
        <v>0</v>
      </c>
      <c r="K1886" s="1451"/>
      <c r="L1886" s="1451"/>
      <c r="M1886" s="1451">
        <f t="shared" si="263"/>
        <v>0</v>
      </c>
      <c r="N1886" s="1451">
        <f t="shared" si="249"/>
        <v>0</v>
      </c>
      <c r="O1886" s="1452"/>
      <c r="P1886" s="1383"/>
    </row>
    <row r="1887" spans="1:16" ht="15.5" outlineLevel="1" x14ac:dyDescent="0.25">
      <c r="A1887" s="1365">
        <f t="shared" si="268"/>
        <v>0</v>
      </c>
      <c r="B1887" s="1355" t="str">
        <f t="shared" si="268"/>
        <v xml:space="preserve"> Supply of Luwa cooler pannels (GT 5,7,8)</v>
      </c>
      <c r="C1887" s="1455">
        <f t="shared" si="268"/>
        <v>0</v>
      </c>
      <c r="D1887" s="1384" t="str">
        <f t="shared" si="268"/>
        <v>-</v>
      </c>
      <c r="E1887" s="1450">
        <f t="shared" si="268"/>
        <v>0</v>
      </c>
      <c r="F1887" s="1451">
        <f t="shared" si="265"/>
        <v>0</v>
      </c>
      <c r="G1887" s="1451">
        <f t="shared" si="266"/>
        <v>0</v>
      </c>
      <c r="H1887" s="1451">
        <f t="shared" si="247"/>
        <v>0</v>
      </c>
      <c r="I1887" s="1449">
        <v>0</v>
      </c>
      <c r="J1887" s="1449">
        <v>0</v>
      </c>
      <c r="K1887" s="1451"/>
      <c r="L1887" s="1451"/>
      <c r="M1887" s="1451">
        <f t="shared" si="263"/>
        <v>0</v>
      </c>
      <c r="N1887" s="1451">
        <f t="shared" si="249"/>
        <v>0</v>
      </c>
      <c r="O1887" s="1452"/>
      <c r="P1887" s="1383"/>
    </row>
    <row r="1888" spans="1:16" ht="31" outlineLevel="1" x14ac:dyDescent="0.25">
      <c r="A1888" s="1365">
        <f t="shared" si="268"/>
        <v>26</v>
      </c>
      <c r="B1888" s="1352" t="str">
        <f t="shared" si="268"/>
        <v>DPR for Life extension of GT units by Procurement of Compressor rotor blades stage 1 - 16 for GT unit 5 &amp; 7.</v>
      </c>
      <c r="C1888" s="1455">
        <f t="shared" si="268"/>
        <v>0</v>
      </c>
      <c r="D1888" s="1384" t="str">
        <f t="shared" si="268"/>
        <v>-</v>
      </c>
      <c r="E1888" s="1450">
        <f t="shared" si="268"/>
        <v>0</v>
      </c>
      <c r="F1888" s="1451">
        <f t="shared" si="265"/>
        <v>0</v>
      </c>
      <c r="G1888" s="1451">
        <f t="shared" si="266"/>
        <v>0</v>
      </c>
      <c r="H1888" s="1451">
        <f t="shared" si="247"/>
        <v>0</v>
      </c>
      <c r="I1888" s="1449">
        <v>0</v>
      </c>
      <c r="J1888" s="1449">
        <v>0</v>
      </c>
      <c r="K1888" s="1451"/>
      <c r="L1888" s="1451"/>
      <c r="M1888" s="1451">
        <f t="shared" si="263"/>
        <v>0</v>
      </c>
      <c r="N1888" s="1451">
        <f t="shared" si="249"/>
        <v>0</v>
      </c>
      <c r="O1888" s="1452"/>
      <c r="P1888" s="1383"/>
    </row>
    <row r="1889" spans="1:16" ht="15.5" outlineLevel="1" x14ac:dyDescent="0.25">
      <c r="A1889" s="1365">
        <f t="shared" si="268"/>
        <v>0</v>
      </c>
      <c r="B1889" s="1355" t="str">
        <f t="shared" si="268"/>
        <v>Supply of Compressor Rotor blades 1 to 16th (GT 5, 7)</v>
      </c>
      <c r="C1889" s="1455">
        <f t="shared" si="268"/>
        <v>0</v>
      </c>
      <c r="D1889" s="1384" t="str">
        <f t="shared" si="268"/>
        <v>-</v>
      </c>
      <c r="E1889" s="1450">
        <f t="shared" si="268"/>
        <v>0</v>
      </c>
      <c r="F1889" s="1451">
        <f t="shared" si="265"/>
        <v>0</v>
      </c>
      <c r="G1889" s="1451">
        <f t="shared" si="266"/>
        <v>0</v>
      </c>
      <c r="H1889" s="1451">
        <f t="shared" si="247"/>
        <v>0</v>
      </c>
      <c r="I1889" s="1449">
        <v>0</v>
      </c>
      <c r="J1889" s="1449">
        <v>0</v>
      </c>
      <c r="K1889" s="1451"/>
      <c r="L1889" s="1451"/>
      <c r="M1889" s="1451">
        <f t="shared" si="263"/>
        <v>0</v>
      </c>
      <c r="N1889" s="1451">
        <f t="shared" si="249"/>
        <v>0</v>
      </c>
      <c r="O1889" s="1452"/>
      <c r="P1889" s="1383"/>
    </row>
    <row r="1890" spans="1:16" ht="46.5" outlineLevel="1" x14ac:dyDescent="0.25">
      <c r="A1890" s="1365">
        <f t="shared" si="268"/>
        <v>27</v>
      </c>
      <c r="B1890" s="1352" t="str">
        <f t="shared" si="268"/>
        <v xml:space="preserve">DPR for Life extension of GT units by Procurement of Complete GT fasteners set and Procurement of mixing chambers with installation material for GT6. </v>
      </c>
      <c r="C1890" s="1455">
        <f t="shared" si="268"/>
        <v>0</v>
      </c>
      <c r="D1890" s="1384" t="str">
        <f t="shared" si="268"/>
        <v>-</v>
      </c>
      <c r="E1890" s="1450">
        <f t="shared" si="268"/>
        <v>0</v>
      </c>
      <c r="F1890" s="1451">
        <f t="shared" si="265"/>
        <v>0</v>
      </c>
      <c r="G1890" s="1451">
        <f t="shared" si="266"/>
        <v>0</v>
      </c>
      <c r="H1890" s="1451">
        <f t="shared" si="247"/>
        <v>0</v>
      </c>
      <c r="I1890" s="1449">
        <v>0</v>
      </c>
      <c r="J1890" s="1449">
        <v>0</v>
      </c>
      <c r="K1890" s="1451"/>
      <c r="L1890" s="1451"/>
      <c r="M1890" s="1451">
        <f t="shared" si="263"/>
        <v>0</v>
      </c>
      <c r="N1890" s="1451">
        <f t="shared" si="249"/>
        <v>0</v>
      </c>
      <c r="O1890" s="1452"/>
      <c r="P1890" s="1383"/>
    </row>
    <row r="1891" spans="1:16" ht="15.5" outlineLevel="1" x14ac:dyDescent="0.25">
      <c r="A1891" s="1365">
        <f t="shared" si="268"/>
        <v>0</v>
      </c>
      <c r="B1891" s="1355" t="str">
        <f t="shared" si="268"/>
        <v xml:space="preserve"> Procurement of Complete GT Fasteners set</v>
      </c>
      <c r="C1891" s="1455">
        <f t="shared" si="268"/>
        <v>0</v>
      </c>
      <c r="D1891" s="1384" t="str">
        <f t="shared" si="268"/>
        <v>-</v>
      </c>
      <c r="E1891" s="1450">
        <f t="shared" si="268"/>
        <v>0</v>
      </c>
      <c r="F1891" s="1451">
        <f t="shared" si="265"/>
        <v>0</v>
      </c>
      <c r="G1891" s="1451">
        <f t="shared" si="266"/>
        <v>0</v>
      </c>
      <c r="H1891" s="1451">
        <f t="shared" si="247"/>
        <v>0</v>
      </c>
      <c r="I1891" s="1449">
        <v>0</v>
      </c>
      <c r="J1891" s="1449">
        <v>0</v>
      </c>
      <c r="K1891" s="1451"/>
      <c r="L1891" s="1451"/>
      <c r="M1891" s="1451">
        <f t="shared" si="263"/>
        <v>0</v>
      </c>
      <c r="N1891" s="1451">
        <f t="shared" si="249"/>
        <v>0</v>
      </c>
      <c r="O1891" s="1452"/>
      <c r="P1891" s="1383"/>
    </row>
    <row r="1892" spans="1:16" ht="15.5" outlineLevel="1" x14ac:dyDescent="0.25">
      <c r="A1892" s="1365">
        <f t="shared" si="268"/>
        <v>0</v>
      </c>
      <c r="B1892" s="1355" t="str">
        <f t="shared" si="268"/>
        <v xml:space="preserve"> Supply of Mixing chambers with installation material (GT 6 )</v>
      </c>
      <c r="C1892" s="1455">
        <f t="shared" si="268"/>
        <v>0</v>
      </c>
      <c r="D1892" s="1384" t="str">
        <f t="shared" si="268"/>
        <v>-</v>
      </c>
      <c r="E1892" s="1450">
        <f t="shared" si="268"/>
        <v>0</v>
      </c>
      <c r="F1892" s="1451">
        <f t="shared" si="265"/>
        <v>0</v>
      </c>
      <c r="G1892" s="1451">
        <f t="shared" si="266"/>
        <v>0</v>
      </c>
      <c r="H1892" s="1451">
        <f t="shared" si="247"/>
        <v>0</v>
      </c>
      <c r="I1892" s="1449">
        <v>0</v>
      </c>
      <c r="J1892" s="1449">
        <v>0</v>
      </c>
      <c r="K1892" s="1451"/>
      <c r="L1892" s="1451"/>
      <c r="M1892" s="1451">
        <f t="shared" si="263"/>
        <v>0</v>
      </c>
      <c r="N1892" s="1451">
        <f t="shared" si="249"/>
        <v>0</v>
      </c>
      <c r="O1892" s="1452"/>
      <c r="P1892" s="1383"/>
    </row>
    <row r="1893" spans="1:16" ht="31" outlineLevel="1" x14ac:dyDescent="0.25">
      <c r="A1893" s="1365">
        <f t="shared" si="268"/>
        <v>28</v>
      </c>
      <c r="B1893" s="1352" t="str">
        <f t="shared" si="268"/>
        <v>Reliability Improvement  Schemes for Gas Turbine Power Stations, Uran.</v>
      </c>
      <c r="C1893" s="1455">
        <f t="shared" si="268"/>
        <v>0</v>
      </c>
      <c r="D1893" s="1384" t="str">
        <f t="shared" si="268"/>
        <v>-</v>
      </c>
      <c r="E1893" s="1450">
        <f t="shared" si="268"/>
        <v>0</v>
      </c>
      <c r="F1893" s="1451">
        <f t="shared" si="265"/>
        <v>0</v>
      </c>
      <c r="G1893" s="1451">
        <f t="shared" si="266"/>
        <v>0</v>
      </c>
      <c r="H1893" s="1451">
        <f t="shared" si="247"/>
        <v>0</v>
      </c>
      <c r="I1893" s="1449">
        <v>0</v>
      </c>
      <c r="J1893" s="1449">
        <v>0</v>
      </c>
      <c r="K1893" s="1451"/>
      <c r="L1893" s="1451"/>
      <c r="M1893" s="1451">
        <f t="shared" si="263"/>
        <v>0</v>
      </c>
      <c r="N1893" s="1451">
        <f t="shared" si="249"/>
        <v>0</v>
      </c>
      <c r="O1893" s="1452"/>
      <c r="P1893" s="1383"/>
    </row>
    <row r="1894" spans="1:16" ht="46.5" outlineLevel="1" x14ac:dyDescent="0.25">
      <c r="A1894" s="1365">
        <f t="shared" si="268"/>
        <v>0</v>
      </c>
      <c r="B1894" s="1355" t="str">
        <f t="shared" si="268"/>
        <v xml:space="preserve"> Supply, installation &amp; commissioning work of 17.5 KV, 7860 Amp and 60 Amp Stage 2 Generator Busbar at Gas Turbine Power Station,Uran.</v>
      </c>
      <c r="C1894" s="1455">
        <f t="shared" si="268"/>
        <v>0</v>
      </c>
      <c r="D1894" s="1384" t="str">
        <f t="shared" si="268"/>
        <v>-</v>
      </c>
      <c r="E1894" s="1450">
        <f t="shared" si="268"/>
        <v>0</v>
      </c>
      <c r="F1894" s="1451">
        <f t="shared" si="265"/>
        <v>0</v>
      </c>
      <c r="G1894" s="1451">
        <f t="shared" si="266"/>
        <v>0</v>
      </c>
      <c r="H1894" s="1451">
        <f t="shared" si="247"/>
        <v>0</v>
      </c>
      <c r="I1894" s="1449">
        <v>15.67</v>
      </c>
      <c r="J1894" s="1449">
        <v>15.67</v>
      </c>
      <c r="K1894" s="1451"/>
      <c r="L1894" s="1451"/>
      <c r="M1894" s="1451">
        <f t="shared" si="263"/>
        <v>15.67</v>
      </c>
      <c r="N1894" s="1451">
        <f t="shared" si="249"/>
        <v>0</v>
      </c>
      <c r="O1894" s="1452"/>
      <c r="P1894" s="1383"/>
    </row>
    <row r="1895" spans="1:16" ht="15.5" outlineLevel="1" x14ac:dyDescent="0.25">
      <c r="A1895" s="1365">
        <f t="shared" si="268"/>
        <v>0</v>
      </c>
      <c r="B1895" s="1355" t="str">
        <f t="shared" si="268"/>
        <v xml:space="preserve"> Upgradation of GT-5 and GT-6 SFC and SEE system.</v>
      </c>
      <c r="C1895" s="1455">
        <f t="shared" si="268"/>
        <v>0</v>
      </c>
      <c r="D1895" s="1384" t="str">
        <f t="shared" si="268"/>
        <v>-</v>
      </c>
      <c r="E1895" s="1450">
        <f t="shared" si="268"/>
        <v>0</v>
      </c>
      <c r="F1895" s="1451">
        <f t="shared" si="265"/>
        <v>14</v>
      </c>
      <c r="G1895" s="1451">
        <f t="shared" si="266"/>
        <v>14</v>
      </c>
      <c r="H1895" s="1451">
        <f t="shared" si="247"/>
        <v>0</v>
      </c>
      <c r="I1895" s="1449">
        <v>0</v>
      </c>
      <c r="J1895" s="1449">
        <v>0</v>
      </c>
      <c r="K1895" s="1451"/>
      <c r="L1895" s="1451"/>
      <c r="M1895" s="1451">
        <f t="shared" si="263"/>
        <v>0</v>
      </c>
      <c r="N1895" s="1451">
        <f t="shared" si="249"/>
        <v>0</v>
      </c>
      <c r="O1895" s="1452"/>
      <c r="P1895" s="1383"/>
    </row>
    <row r="1896" spans="1:16" ht="31" outlineLevel="1" x14ac:dyDescent="0.25">
      <c r="A1896" s="1365">
        <f t="shared" si="268"/>
        <v>0</v>
      </c>
      <c r="B1896" s="1355" t="str">
        <f t="shared" si="268"/>
        <v xml:space="preserve"> Upgradation of Gas Turbine Generator and Transformer protection system (2 No)</v>
      </c>
      <c r="C1896" s="1455">
        <f t="shared" si="268"/>
        <v>0</v>
      </c>
      <c r="D1896" s="1384" t="str">
        <f t="shared" si="268"/>
        <v>-</v>
      </c>
      <c r="E1896" s="1450">
        <f t="shared" si="268"/>
        <v>0</v>
      </c>
      <c r="F1896" s="1451">
        <f t="shared" si="265"/>
        <v>2</v>
      </c>
      <c r="G1896" s="1451">
        <f t="shared" si="266"/>
        <v>2</v>
      </c>
      <c r="H1896" s="1451">
        <f t="shared" si="247"/>
        <v>0</v>
      </c>
      <c r="I1896" s="1449">
        <v>0</v>
      </c>
      <c r="J1896" s="1449">
        <v>0</v>
      </c>
      <c r="K1896" s="1451"/>
      <c r="L1896" s="1451"/>
      <c r="M1896" s="1451">
        <f t="shared" si="263"/>
        <v>0</v>
      </c>
      <c r="N1896" s="1451">
        <f t="shared" si="249"/>
        <v>0</v>
      </c>
      <c r="O1896" s="1452"/>
      <c r="P1896" s="1383"/>
    </row>
    <row r="1897" spans="1:16" ht="46.5" outlineLevel="1" x14ac:dyDescent="0.25">
      <c r="A1897" s="1365">
        <f t="shared" si="268"/>
        <v>29</v>
      </c>
      <c r="B1897" s="1352" t="str">
        <f t="shared" si="268"/>
        <v>Schemes for improvement of auxiliary availability for effecient performance during running of 108 MW Stage II &amp; 120 MW Stage III units at GTPS, Uran.</v>
      </c>
      <c r="C1897" s="1455">
        <f t="shared" si="268"/>
        <v>0</v>
      </c>
      <c r="D1897" s="1384" t="str">
        <f t="shared" si="268"/>
        <v>-</v>
      </c>
      <c r="E1897" s="1450">
        <f t="shared" si="268"/>
        <v>0</v>
      </c>
      <c r="F1897" s="1451">
        <f t="shared" si="265"/>
        <v>0</v>
      </c>
      <c r="G1897" s="1451">
        <f t="shared" si="266"/>
        <v>0</v>
      </c>
      <c r="H1897" s="1451">
        <f t="shared" si="247"/>
        <v>0</v>
      </c>
      <c r="I1897" s="1449">
        <v>0</v>
      </c>
      <c r="J1897" s="1449">
        <v>0</v>
      </c>
      <c r="K1897" s="1451"/>
      <c r="L1897" s="1451"/>
      <c r="M1897" s="1451">
        <f t="shared" si="263"/>
        <v>0</v>
      </c>
      <c r="N1897" s="1451">
        <f t="shared" si="249"/>
        <v>0</v>
      </c>
      <c r="O1897" s="1452"/>
      <c r="P1897" s="1383"/>
    </row>
    <row r="1898" spans="1:16" ht="31" outlineLevel="1" x14ac:dyDescent="0.25">
      <c r="A1898" s="1365">
        <f t="shared" si="268"/>
        <v>0</v>
      </c>
      <c r="B1898" s="1355" t="str">
        <f t="shared" si="268"/>
        <v>Procurement of 108 MW Stage II GT units generator rotor at GTPS, Uran.</v>
      </c>
      <c r="C1898" s="1455">
        <f t="shared" si="268"/>
        <v>0</v>
      </c>
      <c r="D1898" s="1384" t="str">
        <f t="shared" si="268"/>
        <v>-</v>
      </c>
      <c r="E1898" s="1450">
        <f t="shared" si="268"/>
        <v>0</v>
      </c>
      <c r="F1898" s="1451">
        <f t="shared" si="265"/>
        <v>30</v>
      </c>
      <c r="G1898" s="1451">
        <f t="shared" si="266"/>
        <v>30</v>
      </c>
      <c r="H1898" s="1451">
        <f t="shared" si="247"/>
        <v>0</v>
      </c>
      <c r="I1898" s="1449">
        <v>0</v>
      </c>
      <c r="J1898" s="1449">
        <v>0</v>
      </c>
      <c r="K1898" s="1451"/>
      <c r="L1898" s="1451"/>
      <c r="M1898" s="1451">
        <f t="shared" si="263"/>
        <v>0</v>
      </c>
      <c r="N1898" s="1451">
        <f t="shared" si="249"/>
        <v>0</v>
      </c>
      <c r="O1898" s="1452"/>
      <c r="P1898" s="1383"/>
    </row>
    <row r="1899" spans="1:16" ht="46.5" outlineLevel="1" x14ac:dyDescent="0.25">
      <c r="A1899" s="1365">
        <f t="shared" si="268"/>
        <v>0</v>
      </c>
      <c r="B1899" s="1355" t="str">
        <f t="shared" si="268"/>
        <v xml:space="preserve"> Procurement of 1 MVA Unit Auxiliary Transformer, 570 KVA Excitation Transformer and 2 MVA Frequency Converter Transformer of Stage II GT Unit at GTPS, Uran.</v>
      </c>
      <c r="C1899" s="1455">
        <f t="shared" si="268"/>
        <v>0</v>
      </c>
      <c r="D1899" s="1384" t="str">
        <f t="shared" si="268"/>
        <v>-</v>
      </c>
      <c r="E1899" s="1450">
        <f t="shared" si="268"/>
        <v>0</v>
      </c>
      <c r="F1899" s="1451">
        <f t="shared" si="265"/>
        <v>1.2</v>
      </c>
      <c r="G1899" s="1451">
        <f t="shared" si="266"/>
        <v>1.2</v>
      </c>
      <c r="H1899" s="1451">
        <f t="shared" si="247"/>
        <v>0</v>
      </c>
      <c r="I1899" s="1449">
        <v>0</v>
      </c>
      <c r="J1899" s="1449">
        <v>0</v>
      </c>
      <c r="K1899" s="1451"/>
      <c r="L1899" s="1451"/>
      <c r="M1899" s="1451">
        <f t="shared" si="263"/>
        <v>0</v>
      </c>
      <c r="N1899" s="1451">
        <f t="shared" si="249"/>
        <v>0</v>
      </c>
      <c r="O1899" s="1452"/>
      <c r="P1899" s="1383"/>
    </row>
    <row r="1900" spans="1:16" ht="15.5" outlineLevel="1" x14ac:dyDescent="0.25">
      <c r="A1900" s="1365">
        <f t="shared" si="268"/>
        <v>0</v>
      </c>
      <c r="B1900" s="1355" t="str">
        <f t="shared" si="268"/>
        <v xml:space="preserve"> Upgradation of Stage -II &amp; III Battery Chargers.</v>
      </c>
      <c r="C1900" s="1455">
        <f t="shared" si="268"/>
        <v>0</v>
      </c>
      <c r="D1900" s="1384" t="str">
        <f t="shared" si="268"/>
        <v>-</v>
      </c>
      <c r="E1900" s="1450">
        <f t="shared" si="268"/>
        <v>0</v>
      </c>
      <c r="F1900" s="1451">
        <f t="shared" si="265"/>
        <v>2.75</v>
      </c>
      <c r="G1900" s="1451">
        <f t="shared" si="266"/>
        <v>2.75</v>
      </c>
      <c r="H1900" s="1451">
        <f t="shared" si="247"/>
        <v>0</v>
      </c>
      <c r="I1900" s="1449">
        <v>0</v>
      </c>
      <c r="J1900" s="1449">
        <v>0</v>
      </c>
      <c r="K1900" s="1451"/>
      <c r="L1900" s="1451"/>
      <c r="M1900" s="1451">
        <f t="shared" si="263"/>
        <v>0</v>
      </c>
      <c r="N1900" s="1451">
        <f t="shared" si="249"/>
        <v>0</v>
      </c>
      <c r="O1900" s="1452"/>
      <c r="P1900" s="1383"/>
    </row>
    <row r="1901" spans="1:16" ht="15.5" outlineLevel="1" x14ac:dyDescent="0.25">
      <c r="A1901" s="1365">
        <f t="shared" si="268"/>
        <v>0</v>
      </c>
      <c r="B1901" s="1355" t="str">
        <f t="shared" si="268"/>
        <v>(a)  Upgradation of 4 MW DG set control system.</v>
      </c>
      <c r="C1901" s="1455">
        <f t="shared" si="268"/>
        <v>0</v>
      </c>
      <c r="D1901" s="1384" t="str">
        <f t="shared" si="268"/>
        <v>-</v>
      </c>
      <c r="E1901" s="1450">
        <f t="shared" si="268"/>
        <v>0</v>
      </c>
      <c r="F1901" s="1451">
        <f t="shared" si="265"/>
        <v>1</v>
      </c>
      <c r="G1901" s="1451">
        <f t="shared" si="266"/>
        <v>1</v>
      </c>
      <c r="H1901" s="1451">
        <f t="shared" si="247"/>
        <v>0</v>
      </c>
      <c r="I1901" s="1449">
        <v>0</v>
      </c>
      <c r="J1901" s="1449">
        <v>0</v>
      </c>
      <c r="K1901" s="1451"/>
      <c r="L1901" s="1451"/>
      <c r="M1901" s="1451">
        <f t="shared" si="263"/>
        <v>0</v>
      </c>
      <c r="N1901" s="1451">
        <f t="shared" si="249"/>
        <v>0</v>
      </c>
      <c r="O1901" s="1452"/>
      <c r="P1901" s="1383"/>
    </row>
    <row r="1902" spans="1:16" ht="31" outlineLevel="1" x14ac:dyDescent="0.25">
      <c r="A1902" s="1365">
        <f t="shared" ref="A1902:E1917" si="269">A1616</f>
        <v>30</v>
      </c>
      <c r="B1902" s="1352" t="str">
        <f t="shared" si="269"/>
        <v>Procurment of insurance spare for reliability improvement at GTPS Uran</v>
      </c>
      <c r="C1902" s="1455">
        <f t="shared" si="269"/>
        <v>0</v>
      </c>
      <c r="D1902" s="1384" t="str">
        <f t="shared" si="269"/>
        <v>-</v>
      </c>
      <c r="E1902" s="1450">
        <f t="shared" si="269"/>
        <v>0</v>
      </c>
      <c r="F1902" s="1451">
        <f t="shared" si="265"/>
        <v>0</v>
      </c>
      <c r="G1902" s="1451">
        <f t="shared" si="266"/>
        <v>0</v>
      </c>
      <c r="H1902" s="1451">
        <f t="shared" si="247"/>
        <v>0</v>
      </c>
      <c r="I1902" s="1449">
        <v>0</v>
      </c>
      <c r="J1902" s="1449">
        <v>0</v>
      </c>
      <c r="K1902" s="1451"/>
      <c r="L1902" s="1451"/>
      <c r="M1902" s="1451">
        <f t="shared" si="263"/>
        <v>0</v>
      </c>
      <c r="N1902" s="1451">
        <f t="shared" si="249"/>
        <v>0</v>
      </c>
      <c r="O1902" s="1452"/>
      <c r="P1902" s="1383"/>
    </row>
    <row r="1903" spans="1:16" ht="31" outlineLevel="1" x14ac:dyDescent="0.25">
      <c r="A1903" s="1365">
        <f t="shared" si="269"/>
        <v>0</v>
      </c>
      <c r="B1903" s="1355" t="str">
        <f t="shared" si="269"/>
        <v xml:space="preserve"> Procurement of 120 MW Stage III WHRP unit generator rotor at GTPS, Uran.</v>
      </c>
      <c r="C1903" s="1455">
        <f t="shared" si="269"/>
        <v>0</v>
      </c>
      <c r="D1903" s="1384" t="str">
        <f t="shared" si="269"/>
        <v>-</v>
      </c>
      <c r="E1903" s="1450">
        <f t="shared" si="269"/>
        <v>0</v>
      </c>
      <c r="F1903" s="1451">
        <f t="shared" si="265"/>
        <v>40</v>
      </c>
      <c r="G1903" s="1451">
        <f t="shared" si="266"/>
        <v>40</v>
      </c>
      <c r="H1903" s="1451">
        <f t="shared" si="247"/>
        <v>0</v>
      </c>
      <c r="I1903" s="1449">
        <v>0</v>
      </c>
      <c r="J1903" s="1449">
        <v>0</v>
      </c>
      <c r="K1903" s="1451"/>
      <c r="L1903" s="1451"/>
      <c r="M1903" s="1451">
        <f t="shared" si="263"/>
        <v>0</v>
      </c>
      <c r="N1903" s="1451">
        <f t="shared" si="249"/>
        <v>0</v>
      </c>
      <c r="O1903" s="1452"/>
      <c r="P1903" s="1383"/>
    </row>
    <row r="1904" spans="1:16" ht="15.5" outlineLevel="1" x14ac:dyDescent="0.25">
      <c r="A1904" s="1365">
        <f t="shared" si="269"/>
        <v>31</v>
      </c>
      <c r="B1904" s="1352" t="str">
        <f t="shared" si="269"/>
        <v>AI Based Comprehensive Infrasecure Project</v>
      </c>
      <c r="C1904" s="1455">
        <f t="shared" si="269"/>
        <v>0</v>
      </c>
      <c r="D1904" s="1384" t="str">
        <f t="shared" si="269"/>
        <v>-</v>
      </c>
      <c r="E1904" s="1450">
        <f t="shared" si="269"/>
        <v>0</v>
      </c>
      <c r="F1904" s="1451">
        <f t="shared" si="265"/>
        <v>0</v>
      </c>
      <c r="G1904" s="1451">
        <f t="shared" si="266"/>
        <v>0</v>
      </c>
      <c r="H1904" s="1451">
        <f t="shared" si="247"/>
        <v>0</v>
      </c>
      <c r="I1904" s="1449">
        <v>0</v>
      </c>
      <c r="J1904" s="1449">
        <v>0</v>
      </c>
      <c r="K1904" s="1451"/>
      <c r="L1904" s="1451"/>
      <c r="M1904" s="1451">
        <f t="shared" ref="M1904:M1967" si="270">SUM(J1904:L1904)</f>
        <v>0</v>
      </c>
      <c r="N1904" s="1451">
        <f t="shared" si="249"/>
        <v>0</v>
      </c>
      <c r="O1904" s="1452"/>
      <c r="P1904" s="1383"/>
    </row>
    <row r="1905" spans="1:16" ht="15.5" outlineLevel="1" x14ac:dyDescent="0.25">
      <c r="A1905" s="1365">
        <f t="shared" si="269"/>
        <v>0</v>
      </c>
      <c r="B1905" s="1355" t="str">
        <f t="shared" si="269"/>
        <v>AI Based Comprehensive Infrasecure Project</v>
      </c>
      <c r="C1905" s="1455">
        <f t="shared" si="269"/>
        <v>0</v>
      </c>
      <c r="D1905" s="1384" t="str">
        <f t="shared" si="269"/>
        <v>-</v>
      </c>
      <c r="E1905" s="1450">
        <f t="shared" si="269"/>
        <v>0</v>
      </c>
      <c r="F1905" s="1451">
        <f t="shared" si="265"/>
        <v>0</v>
      </c>
      <c r="G1905" s="1451">
        <f t="shared" si="266"/>
        <v>18.683457499999999</v>
      </c>
      <c r="H1905" s="1451">
        <f t="shared" si="247"/>
        <v>-18.683457499999999</v>
      </c>
      <c r="I1905" s="1449">
        <v>0</v>
      </c>
      <c r="J1905" s="1449">
        <v>0</v>
      </c>
      <c r="K1905" s="1451"/>
      <c r="L1905" s="1451"/>
      <c r="M1905" s="1451">
        <f t="shared" si="270"/>
        <v>0</v>
      </c>
      <c r="N1905" s="1451">
        <f t="shared" si="249"/>
        <v>-18.683457499999999</v>
      </c>
      <c r="O1905" s="1452"/>
      <c r="P1905" s="1383"/>
    </row>
    <row r="1906" spans="1:16" ht="15.5" outlineLevel="1" x14ac:dyDescent="0.25">
      <c r="A1906" s="1365">
        <f t="shared" si="269"/>
        <v>32</v>
      </c>
      <c r="B1906" s="1352" t="str">
        <f t="shared" si="269"/>
        <v>A0 RESTORATION</v>
      </c>
      <c r="C1906" s="1455">
        <f t="shared" si="269"/>
        <v>0</v>
      </c>
      <c r="D1906" s="1384" t="str">
        <f t="shared" si="269"/>
        <v>-</v>
      </c>
      <c r="E1906" s="1450">
        <f t="shared" si="269"/>
        <v>0</v>
      </c>
      <c r="F1906" s="1451">
        <f t="shared" si="265"/>
        <v>0</v>
      </c>
      <c r="G1906" s="1451">
        <f t="shared" si="266"/>
        <v>42.481999999999999</v>
      </c>
      <c r="H1906" s="1451">
        <f t="shared" si="247"/>
        <v>-42.481999999999999</v>
      </c>
      <c r="I1906" s="1449">
        <v>0</v>
      </c>
      <c r="J1906" s="1449">
        <v>0</v>
      </c>
      <c r="K1906" s="1451"/>
      <c r="L1906" s="1451"/>
      <c r="M1906" s="1451">
        <f t="shared" si="270"/>
        <v>0</v>
      </c>
      <c r="N1906" s="1451">
        <f t="shared" si="249"/>
        <v>-42.481999999999999</v>
      </c>
      <c r="O1906" s="1452"/>
      <c r="P1906" s="1383"/>
    </row>
    <row r="1907" spans="1:16" ht="15.5" outlineLevel="1" x14ac:dyDescent="0.25">
      <c r="A1907" s="1365">
        <f t="shared" si="269"/>
        <v>0</v>
      </c>
      <c r="B1907" s="1355" t="str">
        <f t="shared" si="269"/>
        <v>A0 RESTORATION</v>
      </c>
      <c r="C1907" s="1455">
        <f t="shared" si="269"/>
        <v>0</v>
      </c>
      <c r="D1907" s="1384" t="str">
        <f t="shared" si="269"/>
        <v>-</v>
      </c>
      <c r="E1907" s="1450">
        <f t="shared" si="269"/>
        <v>0</v>
      </c>
      <c r="F1907" s="1451">
        <f t="shared" si="265"/>
        <v>0</v>
      </c>
      <c r="G1907" s="1451">
        <f t="shared" si="266"/>
        <v>0</v>
      </c>
      <c r="H1907" s="1451">
        <f t="shared" si="247"/>
        <v>0</v>
      </c>
      <c r="I1907" s="1449">
        <v>0</v>
      </c>
      <c r="J1907" s="1449">
        <v>0</v>
      </c>
      <c r="K1907" s="1451"/>
      <c r="L1907" s="1451"/>
      <c r="M1907" s="1451">
        <f t="shared" si="270"/>
        <v>0</v>
      </c>
      <c r="N1907" s="1451">
        <f t="shared" si="249"/>
        <v>0</v>
      </c>
      <c r="O1907" s="1452"/>
      <c r="P1907" s="1383"/>
    </row>
    <row r="1908" spans="1:16" ht="15.5" outlineLevel="1" x14ac:dyDescent="0.25">
      <c r="A1908" s="1349">
        <f t="shared" si="269"/>
        <v>0</v>
      </c>
      <c r="B1908" s="839">
        <f t="shared" si="269"/>
        <v>0</v>
      </c>
      <c r="C1908" s="1455">
        <f t="shared" si="269"/>
        <v>0</v>
      </c>
      <c r="D1908" s="1384" t="str">
        <f t="shared" si="269"/>
        <v>-</v>
      </c>
      <c r="E1908" s="1450">
        <f t="shared" si="269"/>
        <v>0</v>
      </c>
      <c r="F1908" s="1451">
        <f t="shared" si="265"/>
        <v>0</v>
      </c>
      <c r="G1908" s="1451">
        <f t="shared" si="266"/>
        <v>0</v>
      </c>
      <c r="H1908" s="1451">
        <f t="shared" si="247"/>
        <v>0</v>
      </c>
      <c r="I1908" s="1449">
        <v>0</v>
      </c>
      <c r="J1908" s="1449">
        <v>0</v>
      </c>
      <c r="K1908" s="1451"/>
      <c r="L1908" s="1451"/>
      <c r="M1908" s="1451">
        <f t="shared" si="270"/>
        <v>0</v>
      </c>
      <c r="N1908" s="1451">
        <f t="shared" si="249"/>
        <v>0</v>
      </c>
      <c r="O1908" s="1452"/>
      <c r="P1908" s="1383"/>
    </row>
    <row r="1909" spans="1:16" ht="15.5" outlineLevel="1" x14ac:dyDescent="0.25">
      <c r="A1909" s="1349">
        <f t="shared" si="269"/>
        <v>0</v>
      </c>
      <c r="B1909" s="1319" t="str">
        <f t="shared" si="269"/>
        <v>B) Non-DPR Schemes</v>
      </c>
      <c r="C1909" s="1447">
        <f t="shared" si="269"/>
        <v>0</v>
      </c>
      <c r="D1909" s="1448" t="str">
        <f t="shared" si="269"/>
        <v>-</v>
      </c>
      <c r="E1909" s="1449">
        <f t="shared" si="269"/>
        <v>0</v>
      </c>
      <c r="F1909" s="1449">
        <f t="shared" si="265"/>
        <v>0</v>
      </c>
      <c r="G1909" s="1449">
        <f t="shared" si="266"/>
        <v>0</v>
      </c>
      <c r="H1909" s="1449">
        <f t="shared" si="247"/>
        <v>0</v>
      </c>
      <c r="I1909" s="1449">
        <v>0</v>
      </c>
      <c r="J1909" s="1449">
        <v>0</v>
      </c>
      <c r="K1909" s="1449"/>
      <c r="L1909" s="1449"/>
      <c r="M1909" s="1449">
        <f t="shared" si="270"/>
        <v>0</v>
      </c>
      <c r="N1909" s="1449">
        <f t="shared" si="249"/>
        <v>0</v>
      </c>
    </row>
    <row r="1910" spans="1:16" ht="15.5" outlineLevel="1" x14ac:dyDescent="0.25">
      <c r="A1910" s="1453">
        <f t="shared" si="269"/>
        <v>1</v>
      </c>
      <c r="B1910" s="1461" t="str">
        <f t="shared" si="269"/>
        <v>CHAIR REGULAR  ERGONOMICS STANDARD(4370002018)/QTY60</v>
      </c>
      <c r="C1910" s="1455" t="str">
        <f t="shared" si="269"/>
        <v>N.A.</v>
      </c>
      <c r="D1910" s="1384" t="str">
        <f t="shared" si="269"/>
        <v>-</v>
      </c>
      <c r="E1910" s="1450">
        <f t="shared" si="269"/>
        <v>0</v>
      </c>
      <c r="F1910" s="1451">
        <f t="shared" si="265"/>
        <v>3.3293999999999997E-2</v>
      </c>
      <c r="G1910" s="1451">
        <f t="shared" si="266"/>
        <v>3.3293999999999997E-2</v>
      </c>
      <c r="H1910" s="1451">
        <f t="shared" si="247"/>
        <v>0</v>
      </c>
      <c r="I1910" s="1449">
        <v>0</v>
      </c>
      <c r="J1910" s="1449">
        <v>0</v>
      </c>
      <c r="K1910" s="1451"/>
      <c r="L1910" s="1451"/>
      <c r="M1910" s="1451">
        <f t="shared" si="270"/>
        <v>0</v>
      </c>
      <c r="N1910" s="1451">
        <f t="shared" si="249"/>
        <v>0</v>
      </c>
    </row>
    <row r="1911" spans="1:16" ht="15.5" outlineLevel="1" x14ac:dyDescent="0.25">
      <c r="A1911" s="1453">
        <f t="shared" si="269"/>
        <v>2</v>
      </c>
      <c r="B1911" s="1461" t="str">
        <f t="shared" si="269"/>
        <v>2 PANEL WOODEN SIDE TABLE 2 X 4 FT(4370002023)/QTY 20</v>
      </c>
      <c r="C1911" s="1455" t="str">
        <f t="shared" si="269"/>
        <v>N.A.</v>
      </c>
      <c r="D1911" s="1384" t="str">
        <f t="shared" si="269"/>
        <v>-</v>
      </c>
      <c r="E1911" s="1450">
        <f t="shared" si="269"/>
        <v>0</v>
      </c>
      <c r="F1911" s="1451">
        <f t="shared" si="265"/>
        <v>3.4646000000000003E-2</v>
      </c>
      <c r="G1911" s="1451">
        <f t="shared" si="266"/>
        <v>3.4646000000000003E-2</v>
      </c>
      <c r="H1911" s="1451">
        <f t="shared" ref="H1911:H1974" si="271">F1911-G1911</f>
        <v>0</v>
      </c>
      <c r="I1911" s="1449">
        <v>0</v>
      </c>
      <c r="J1911" s="1449">
        <v>0</v>
      </c>
      <c r="K1911" s="1451"/>
      <c r="L1911" s="1451"/>
      <c r="M1911" s="1451">
        <f t="shared" si="270"/>
        <v>0</v>
      </c>
      <c r="N1911" s="1451">
        <f t="shared" ref="N1911:N1974" si="272">H1911+I1911-M1911</f>
        <v>0</v>
      </c>
    </row>
    <row r="1912" spans="1:16" ht="15.5" outlineLevel="1" x14ac:dyDescent="0.25">
      <c r="A1912" s="1453">
        <f t="shared" si="269"/>
        <v>3</v>
      </c>
      <c r="B1912" s="1461" t="str">
        <f t="shared" si="269"/>
        <v>EXECUTIVE REV CHAIR(4370002025)/QTY 19</v>
      </c>
      <c r="C1912" s="1455" t="str">
        <f t="shared" si="269"/>
        <v>N.A.</v>
      </c>
      <c r="D1912" s="1384" t="str">
        <f t="shared" si="269"/>
        <v>-</v>
      </c>
      <c r="E1912" s="1450">
        <f t="shared" si="269"/>
        <v>0</v>
      </c>
      <c r="F1912" s="1451">
        <f t="shared" si="265"/>
        <v>7.9152319999999995E-3</v>
      </c>
      <c r="G1912" s="1451">
        <f t="shared" si="266"/>
        <v>7.9152319999999995E-3</v>
      </c>
      <c r="H1912" s="1451">
        <f t="shared" si="271"/>
        <v>0</v>
      </c>
      <c r="I1912" s="1449">
        <v>0</v>
      </c>
      <c r="J1912" s="1449">
        <v>0</v>
      </c>
      <c r="K1912" s="1451"/>
      <c r="L1912" s="1451"/>
      <c r="M1912" s="1451">
        <f t="shared" si="270"/>
        <v>0</v>
      </c>
      <c r="N1912" s="1451">
        <f t="shared" si="272"/>
        <v>0</v>
      </c>
    </row>
    <row r="1913" spans="1:16" ht="15.5" outlineLevel="1" x14ac:dyDescent="0.25">
      <c r="A1913" s="1453">
        <f t="shared" si="269"/>
        <v>4</v>
      </c>
      <c r="B1913" s="1461" t="str">
        <f t="shared" si="269"/>
        <v>INDUSTRIAL CABINET WITH 4 LOCKERS(4370002025)/QTY 19</v>
      </c>
      <c r="C1913" s="1455" t="str">
        <f t="shared" si="269"/>
        <v>N.A.</v>
      </c>
      <c r="D1913" s="1384" t="str">
        <f t="shared" si="269"/>
        <v>-</v>
      </c>
      <c r="E1913" s="1450">
        <f t="shared" si="269"/>
        <v>0</v>
      </c>
      <c r="F1913" s="1451">
        <f t="shared" si="265"/>
        <v>2.8266900000000001E-2</v>
      </c>
      <c r="G1913" s="1451">
        <f t="shared" si="266"/>
        <v>2.8266900000000001E-2</v>
      </c>
      <c r="H1913" s="1451">
        <f t="shared" si="271"/>
        <v>0</v>
      </c>
      <c r="I1913" s="1449">
        <v>0</v>
      </c>
      <c r="J1913" s="1449">
        <v>0</v>
      </c>
      <c r="K1913" s="1451"/>
      <c r="L1913" s="1451"/>
      <c r="M1913" s="1451">
        <f t="shared" si="270"/>
        <v>0</v>
      </c>
      <c r="N1913" s="1451">
        <f t="shared" si="272"/>
        <v>0</v>
      </c>
    </row>
    <row r="1914" spans="1:16" ht="15.5" outlineLevel="1" x14ac:dyDescent="0.25">
      <c r="A1914" s="1453">
        <f t="shared" si="269"/>
        <v>5</v>
      </c>
      <c r="B1914" s="1461" t="str">
        <f t="shared" si="269"/>
        <v>INDUSTRIAL CABINET WITH 4 LOCKERS(4370002037)/QTY 6</v>
      </c>
      <c r="C1914" s="1455" t="str">
        <f t="shared" si="269"/>
        <v>N.A.</v>
      </c>
      <c r="D1914" s="1384" t="str">
        <f t="shared" si="269"/>
        <v>-</v>
      </c>
      <c r="E1914" s="1450">
        <f t="shared" si="269"/>
        <v>0</v>
      </c>
      <c r="F1914" s="1451">
        <f t="shared" si="265"/>
        <v>1.116E-2</v>
      </c>
      <c r="G1914" s="1451">
        <f t="shared" si="266"/>
        <v>1.116E-2</v>
      </c>
      <c r="H1914" s="1451">
        <f t="shared" si="271"/>
        <v>0</v>
      </c>
      <c r="I1914" s="1449">
        <v>0</v>
      </c>
      <c r="J1914" s="1449">
        <v>0</v>
      </c>
      <c r="K1914" s="1451"/>
      <c r="L1914" s="1451"/>
      <c r="M1914" s="1451">
        <f t="shared" si="270"/>
        <v>0</v>
      </c>
      <c r="N1914" s="1451">
        <f t="shared" si="272"/>
        <v>0</v>
      </c>
    </row>
    <row r="1915" spans="1:16" ht="15.5" outlineLevel="1" x14ac:dyDescent="0.25">
      <c r="A1915" s="1453">
        <f t="shared" si="269"/>
        <v>6</v>
      </c>
      <c r="B1915" s="1461" t="str">
        <f t="shared" si="269"/>
        <v>CHAIR REGULAR (4370002039)/QTY 51</v>
      </c>
      <c r="C1915" s="1455" t="str">
        <f t="shared" si="269"/>
        <v>N.A.</v>
      </c>
      <c r="D1915" s="1384" t="str">
        <f t="shared" si="269"/>
        <v>-</v>
      </c>
      <c r="E1915" s="1450">
        <f t="shared" si="269"/>
        <v>0</v>
      </c>
      <c r="F1915" s="1451">
        <f t="shared" si="265"/>
        <v>3.7587000000000002E-2</v>
      </c>
      <c r="G1915" s="1451">
        <f t="shared" si="266"/>
        <v>3.7587000000000002E-2</v>
      </c>
      <c r="H1915" s="1451">
        <f t="shared" si="271"/>
        <v>0</v>
      </c>
      <c r="I1915" s="1449">
        <v>0</v>
      </c>
      <c r="J1915" s="1449">
        <v>0</v>
      </c>
      <c r="K1915" s="1451"/>
      <c r="L1915" s="1451"/>
      <c r="M1915" s="1451">
        <f t="shared" si="270"/>
        <v>0</v>
      </c>
      <c r="N1915" s="1451">
        <f t="shared" si="272"/>
        <v>0</v>
      </c>
    </row>
    <row r="1916" spans="1:16" ht="15.5" outlineLevel="1" x14ac:dyDescent="0.25">
      <c r="A1916" s="1453">
        <f t="shared" si="269"/>
        <v>7</v>
      </c>
      <c r="B1916" s="1461" t="str">
        <f t="shared" si="269"/>
        <v>3 BURNER GAS STOVE IRON PAN SUPPORT(4370002320)/QTY 1</v>
      </c>
      <c r="C1916" s="1455" t="str">
        <f t="shared" si="269"/>
        <v>N.A.</v>
      </c>
      <c r="D1916" s="1384" t="str">
        <f t="shared" si="269"/>
        <v>-</v>
      </c>
      <c r="E1916" s="1450">
        <f t="shared" si="269"/>
        <v>0</v>
      </c>
      <c r="F1916" s="1451">
        <f t="shared" si="265"/>
        <v>1.99E-3</v>
      </c>
      <c r="G1916" s="1451">
        <f t="shared" si="266"/>
        <v>1.99E-3</v>
      </c>
      <c r="H1916" s="1451">
        <f t="shared" si="271"/>
        <v>0</v>
      </c>
      <c r="I1916" s="1449">
        <v>0</v>
      </c>
      <c r="J1916" s="1449">
        <v>0</v>
      </c>
      <c r="K1916" s="1451"/>
      <c r="L1916" s="1451"/>
      <c r="M1916" s="1451">
        <f t="shared" si="270"/>
        <v>0</v>
      </c>
      <c r="N1916" s="1451">
        <f t="shared" si="272"/>
        <v>0</v>
      </c>
    </row>
    <row r="1917" spans="1:16" ht="15.5" outlineLevel="1" x14ac:dyDescent="0.25">
      <c r="A1917" s="1453">
        <f t="shared" si="269"/>
        <v>8</v>
      </c>
      <c r="B1917" s="1461" t="str">
        <f t="shared" si="269"/>
        <v>3 BURNER GAS STOVE IRON PAN SUPPORT(4370002319)/QTY 1</v>
      </c>
      <c r="C1917" s="1455" t="str">
        <f t="shared" si="269"/>
        <v>N.A.</v>
      </c>
      <c r="D1917" s="1384" t="str">
        <f t="shared" si="269"/>
        <v>-</v>
      </c>
      <c r="E1917" s="1450">
        <f t="shared" si="269"/>
        <v>0</v>
      </c>
      <c r="F1917" s="1451">
        <f t="shared" si="265"/>
        <v>7.7949900000000001E-4</v>
      </c>
      <c r="G1917" s="1451">
        <f t="shared" si="266"/>
        <v>7.7949900000000001E-4</v>
      </c>
      <c r="H1917" s="1451">
        <f t="shared" si="271"/>
        <v>0</v>
      </c>
      <c r="I1917" s="1449">
        <v>0</v>
      </c>
      <c r="J1917" s="1449">
        <v>0</v>
      </c>
      <c r="K1917" s="1451"/>
      <c r="L1917" s="1451"/>
      <c r="M1917" s="1451">
        <f t="shared" si="270"/>
        <v>0</v>
      </c>
      <c r="N1917" s="1451">
        <f t="shared" si="272"/>
        <v>0</v>
      </c>
    </row>
    <row r="1918" spans="1:16" ht="15.5" outlineLevel="1" x14ac:dyDescent="0.25">
      <c r="A1918" s="1453">
        <f t="shared" ref="A1918:E1933" si="273">A1632</f>
        <v>9</v>
      </c>
      <c r="B1918" s="1461" t="str">
        <f t="shared" si="273"/>
        <v>Samsung LCD TV(2 nos, 26" in Rest House)/QTY 2</v>
      </c>
      <c r="C1918" s="1455" t="str">
        <f t="shared" si="273"/>
        <v>N.A.</v>
      </c>
      <c r="D1918" s="1384" t="str">
        <f t="shared" si="273"/>
        <v>-</v>
      </c>
      <c r="E1918" s="1450">
        <f t="shared" si="273"/>
        <v>0</v>
      </c>
      <c r="F1918" s="1451">
        <f t="shared" ref="F1918:F1981" si="274">F1632+I1632</f>
        <v>1.9555198999999999E-2</v>
      </c>
      <c r="G1918" s="1451">
        <f t="shared" ref="G1918:G1981" si="275">G1632+M1632</f>
        <v>1.9555198999999999E-2</v>
      </c>
      <c r="H1918" s="1451">
        <f t="shared" si="271"/>
        <v>0</v>
      </c>
      <c r="I1918" s="1449">
        <v>0</v>
      </c>
      <c r="J1918" s="1449">
        <v>0</v>
      </c>
      <c r="K1918" s="1451"/>
      <c r="L1918" s="1451"/>
      <c r="M1918" s="1451">
        <f t="shared" si="270"/>
        <v>0</v>
      </c>
      <c r="N1918" s="1451">
        <f t="shared" si="272"/>
        <v>0</v>
      </c>
    </row>
    <row r="1919" spans="1:16" ht="15.5" outlineLevel="1" x14ac:dyDescent="0.25">
      <c r="A1919" s="1453">
        <f t="shared" si="273"/>
        <v>10</v>
      </c>
      <c r="B1919" s="1461" t="str">
        <f t="shared" si="273"/>
        <v>Mobile Purchase for CE GTPS/QTY 1</v>
      </c>
      <c r="C1919" s="1455" t="str">
        <f t="shared" si="273"/>
        <v>N.A.</v>
      </c>
      <c r="D1919" s="1384" t="str">
        <f t="shared" si="273"/>
        <v>-</v>
      </c>
      <c r="E1919" s="1450">
        <f t="shared" si="273"/>
        <v>0</v>
      </c>
      <c r="F1919" s="1451">
        <f t="shared" si="274"/>
        <v>1.5989999999999999E-3</v>
      </c>
      <c r="G1919" s="1451">
        <f t="shared" si="275"/>
        <v>1.5989999999999999E-3</v>
      </c>
      <c r="H1919" s="1451">
        <f t="shared" si="271"/>
        <v>0</v>
      </c>
      <c r="I1919" s="1449">
        <v>0</v>
      </c>
      <c r="J1919" s="1449">
        <v>0</v>
      </c>
      <c r="K1919" s="1451"/>
      <c r="L1919" s="1451"/>
      <c r="M1919" s="1451">
        <f t="shared" si="270"/>
        <v>0</v>
      </c>
      <c r="N1919" s="1451">
        <f t="shared" si="272"/>
        <v>0</v>
      </c>
    </row>
    <row r="1920" spans="1:16" ht="15.5" outlineLevel="1" x14ac:dyDescent="0.25">
      <c r="A1920" s="1453">
        <f t="shared" si="273"/>
        <v>11</v>
      </c>
      <c r="B1920" s="1461" t="str">
        <f t="shared" si="273"/>
        <v>Walkie Talkie NO.7/QTY 7</v>
      </c>
      <c r="C1920" s="1455" t="str">
        <f t="shared" si="273"/>
        <v>N.A.</v>
      </c>
      <c r="D1920" s="1384" t="str">
        <f t="shared" si="273"/>
        <v>-</v>
      </c>
      <c r="E1920" s="1450">
        <f t="shared" si="273"/>
        <v>0</v>
      </c>
      <c r="F1920" s="1451">
        <f t="shared" si="274"/>
        <v>1.13575E-2</v>
      </c>
      <c r="G1920" s="1451">
        <f t="shared" si="275"/>
        <v>1.13575E-2</v>
      </c>
      <c r="H1920" s="1451">
        <f t="shared" si="271"/>
        <v>0</v>
      </c>
      <c r="I1920" s="1449">
        <v>0</v>
      </c>
      <c r="J1920" s="1449">
        <v>0</v>
      </c>
      <c r="K1920" s="1451"/>
      <c r="L1920" s="1451"/>
      <c r="M1920" s="1451">
        <f t="shared" si="270"/>
        <v>0</v>
      </c>
      <c r="N1920" s="1451">
        <f t="shared" si="272"/>
        <v>0</v>
      </c>
    </row>
    <row r="1921" spans="1:14" ht="15.5" outlineLevel="1" x14ac:dyDescent="0.25">
      <c r="A1921" s="1453">
        <f t="shared" si="273"/>
        <v>12</v>
      </c>
      <c r="B1921" s="1461" t="str">
        <f t="shared" si="273"/>
        <v>Electronic Appliances to rest houseGTPS 4370002069/QTY 1</v>
      </c>
      <c r="C1921" s="1455" t="str">
        <f t="shared" si="273"/>
        <v>N.A.</v>
      </c>
      <c r="D1921" s="1384" t="str">
        <f t="shared" si="273"/>
        <v>-</v>
      </c>
      <c r="E1921" s="1450">
        <f t="shared" si="273"/>
        <v>0</v>
      </c>
      <c r="F1921" s="1451">
        <f t="shared" si="274"/>
        <v>4.2198000000000001E-3</v>
      </c>
      <c r="G1921" s="1451">
        <f t="shared" si="275"/>
        <v>4.2198000000000001E-3</v>
      </c>
      <c r="H1921" s="1451">
        <f t="shared" si="271"/>
        <v>0</v>
      </c>
      <c r="I1921" s="1449">
        <v>0</v>
      </c>
      <c r="J1921" s="1449">
        <v>0</v>
      </c>
      <c r="K1921" s="1451"/>
      <c r="L1921" s="1451"/>
      <c r="M1921" s="1451">
        <f t="shared" si="270"/>
        <v>0</v>
      </c>
      <c r="N1921" s="1451">
        <f t="shared" si="272"/>
        <v>0</v>
      </c>
    </row>
    <row r="1922" spans="1:14" ht="15.5" outlineLevel="1" x14ac:dyDescent="0.25">
      <c r="A1922" s="1453">
        <f t="shared" si="273"/>
        <v>13</v>
      </c>
      <c r="B1922" s="1461" t="str">
        <f t="shared" si="273"/>
        <v>Electronic Appliances to rest house(4370002070)/QTY 1</v>
      </c>
      <c r="C1922" s="1455" t="str">
        <f t="shared" si="273"/>
        <v>N.A.</v>
      </c>
      <c r="D1922" s="1384" t="str">
        <f t="shared" si="273"/>
        <v>-</v>
      </c>
      <c r="E1922" s="1450">
        <f t="shared" si="273"/>
        <v>0</v>
      </c>
      <c r="F1922" s="1451">
        <f t="shared" si="274"/>
        <v>2.9608920000000001E-3</v>
      </c>
      <c r="G1922" s="1451">
        <f t="shared" si="275"/>
        <v>2.9608920000000001E-3</v>
      </c>
      <c r="H1922" s="1451">
        <f t="shared" si="271"/>
        <v>0</v>
      </c>
      <c r="I1922" s="1449">
        <v>0</v>
      </c>
      <c r="J1922" s="1449">
        <v>0</v>
      </c>
      <c r="K1922" s="1451"/>
      <c r="L1922" s="1451"/>
      <c r="M1922" s="1451">
        <f t="shared" si="270"/>
        <v>0</v>
      </c>
      <c r="N1922" s="1451">
        <f t="shared" si="272"/>
        <v>0</v>
      </c>
    </row>
    <row r="1923" spans="1:14" ht="15.5" outlineLevel="1" x14ac:dyDescent="0.25">
      <c r="A1923" s="1453">
        <f t="shared" si="273"/>
        <v>14</v>
      </c>
      <c r="B1923" s="1461" t="str">
        <f t="shared" si="273"/>
        <v>COLOR LASER JET PRINTER4370002282/QTY 2</v>
      </c>
      <c r="C1923" s="1455" t="str">
        <f t="shared" si="273"/>
        <v>N.A.</v>
      </c>
      <c r="D1923" s="1384" t="str">
        <f t="shared" si="273"/>
        <v>-</v>
      </c>
      <c r="E1923" s="1450">
        <f t="shared" si="273"/>
        <v>0</v>
      </c>
      <c r="F1923" s="1451">
        <f t="shared" si="274"/>
        <v>4.7299600000000001E-3</v>
      </c>
      <c r="G1923" s="1451">
        <f t="shared" si="275"/>
        <v>4.7299600000000001E-3</v>
      </c>
      <c r="H1923" s="1451">
        <f t="shared" si="271"/>
        <v>0</v>
      </c>
      <c r="I1923" s="1449">
        <v>0</v>
      </c>
      <c r="J1923" s="1449">
        <v>0</v>
      </c>
      <c r="K1923" s="1451"/>
      <c r="L1923" s="1451"/>
      <c r="M1923" s="1451">
        <f t="shared" si="270"/>
        <v>0</v>
      </c>
      <c r="N1923" s="1451">
        <f t="shared" si="272"/>
        <v>0</v>
      </c>
    </row>
    <row r="1924" spans="1:14" ht="15.5" outlineLevel="1" x14ac:dyDescent="0.25">
      <c r="A1924" s="1453">
        <f t="shared" si="273"/>
        <v>15</v>
      </c>
      <c r="B1924" s="1461" t="str">
        <f t="shared" si="273"/>
        <v>LASER LASERJET PRINTER FOR A4 PAPER(4370002057)/QTY 5</v>
      </c>
      <c r="C1924" s="1455" t="str">
        <f t="shared" si="273"/>
        <v>N.A.</v>
      </c>
      <c r="D1924" s="1384" t="str">
        <f t="shared" si="273"/>
        <v>-</v>
      </c>
      <c r="E1924" s="1450">
        <f t="shared" si="273"/>
        <v>0</v>
      </c>
      <c r="F1924" s="1451">
        <f t="shared" si="274"/>
        <v>3.5159990000000001E-3</v>
      </c>
      <c r="G1924" s="1451">
        <f t="shared" si="275"/>
        <v>3.5159990000000001E-3</v>
      </c>
      <c r="H1924" s="1451">
        <f t="shared" si="271"/>
        <v>0</v>
      </c>
      <c r="I1924" s="1449">
        <v>0</v>
      </c>
      <c r="J1924" s="1449">
        <v>0</v>
      </c>
      <c r="K1924" s="1451"/>
      <c r="L1924" s="1451"/>
      <c r="M1924" s="1451">
        <f t="shared" si="270"/>
        <v>0</v>
      </c>
      <c r="N1924" s="1451">
        <f t="shared" si="272"/>
        <v>0</v>
      </c>
    </row>
    <row r="1925" spans="1:14" ht="15.5" outlineLevel="1" x14ac:dyDescent="0.25">
      <c r="A1925" s="1453">
        <f t="shared" si="273"/>
        <v>16</v>
      </c>
      <c r="B1925" s="1461" t="str">
        <f t="shared" si="273"/>
        <v>Split Air Conditioner(4370002046)GUEST HOUSE/QTY 11</v>
      </c>
      <c r="C1925" s="1455" t="str">
        <f t="shared" si="273"/>
        <v>N.A.</v>
      </c>
      <c r="D1925" s="1384" t="str">
        <f t="shared" si="273"/>
        <v>-</v>
      </c>
      <c r="E1925" s="1450">
        <f t="shared" si="273"/>
        <v>0</v>
      </c>
      <c r="F1925" s="1451">
        <f t="shared" si="274"/>
        <v>5.7773056000000003E-2</v>
      </c>
      <c r="G1925" s="1451">
        <f t="shared" si="275"/>
        <v>5.7773056000000003E-2</v>
      </c>
      <c r="H1925" s="1451">
        <f t="shared" si="271"/>
        <v>0</v>
      </c>
      <c r="I1925" s="1449">
        <v>0</v>
      </c>
      <c r="J1925" s="1449">
        <v>0</v>
      </c>
      <c r="K1925" s="1451"/>
      <c r="L1925" s="1451"/>
      <c r="M1925" s="1451">
        <f t="shared" si="270"/>
        <v>0</v>
      </c>
      <c r="N1925" s="1451">
        <f t="shared" si="272"/>
        <v>0</v>
      </c>
    </row>
    <row r="1926" spans="1:14" ht="15.5" outlineLevel="1" x14ac:dyDescent="0.25">
      <c r="A1926" s="1453">
        <f t="shared" si="273"/>
        <v>17</v>
      </c>
      <c r="B1926" s="1461" t="str">
        <f t="shared" si="273"/>
        <v>LASER ALL IN ONE A4 LASER PRINTER (4370002321) POG/QTY 12</v>
      </c>
      <c r="C1926" s="1455" t="str">
        <f t="shared" si="273"/>
        <v>N.A.</v>
      </c>
      <c r="D1926" s="1384" t="str">
        <f t="shared" si="273"/>
        <v>-</v>
      </c>
      <c r="E1926" s="1450">
        <f t="shared" si="273"/>
        <v>0</v>
      </c>
      <c r="F1926" s="1451">
        <f t="shared" si="274"/>
        <v>2.2199900000000002E-2</v>
      </c>
      <c r="G1926" s="1451">
        <f t="shared" si="275"/>
        <v>2.2199900000000002E-2</v>
      </c>
      <c r="H1926" s="1451">
        <f t="shared" si="271"/>
        <v>0</v>
      </c>
      <c r="I1926" s="1449">
        <v>0</v>
      </c>
      <c r="J1926" s="1449">
        <v>0</v>
      </c>
      <c r="K1926" s="1451"/>
      <c r="L1926" s="1451"/>
      <c r="M1926" s="1451">
        <f t="shared" si="270"/>
        <v>0</v>
      </c>
      <c r="N1926" s="1451">
        <f t="shared" si="272"/>
        <v>0</v>
      </c>
    </row>
    <row r="1927" spans="1:14" ht="15.5" outlineLevel="1" x14ac:dyDescent="0.25">
      <c r="A1927" s="1453">
        <f t="shared" si="273"/>
        <v>18</v>
      </c>
      <c r="B1927" s="1461" t="str">
        <f t="shared" si="273"/>
        <v>COOLER WATER THERMOSTAT 40 F-45 F TYU-5(4370002318/QTY 4</v>
      </c>
      <c r="C1927" s="1455" t="str">
        <f t="shared" si="273"/>
        <v>N.A.</v>
      </c>
      <c r="D1927" s="1384" t="str">
        <f t="shared" si="273"/>
        <v>-</v>
      </c>
      <c r="E1927" s="1450">
        <f t="shared" si="273"/>
        <v>0</v>
      </c>
      <c r="F1927" s="1451">
        <f t="shared" si="274"/>
        <v>4.7955999999999997E-3</v>
      </c>
      <c r="G1927" s="1451">
        <f t="shared" si="275"/>
        <v>4.7955999999999997E-3</v>
      </c>
      <c r="H1927" s="1451">
        <f t="shared" si="271"/>
        <v>0</v>
      </c>
      <c r="I1927" s="1449">
        <v>0</v>
      </c>
      <c r="J1927" s="1449">
        <v>0</v>
      </c>
      <c r="K1927" s="1451"/>
      <c r="L1927" s="1451"/>
      <c r="M1927" s="1451">
        <f t="shared" si="270"/>
        <v>0</v>
      </c>
      <c r="N1927" s="1451">
        <f t="shared" si="272"/>
        <v>0</v>
      </c>
    </row>
    <row r="1928" spans="1:14" ht="15.5" outlineLevel="1" x14ac:dyDescent="0.25">
      <c r="A1928" s="1453">
        <f t="shared" si="273"/>
        <v>19</v>
      </c>
      <c r="B1928" s="1461" t="str">
        <f t="shared" si="273"/>
        <v>UV WATER PURIFIER FILTER4370002059/QTY 4</v>
      </c>
      <c r="C1928" s="1455" t="str">
        <f t="shared" si="273"/>
        <v>N.A.</v>
      </c>
      <c r="D1928" s="1384" t="str">
        <f t="shared" si="273"/>
        <v>-</v>
      </c>
      <c r="E1928" s="1450">
        <f t="shared" si="273"/>
        <v>0</v>
      </c>
      <c r="F1928" s="1451">
        <f t="shared" si="274"/>
        <v>3.1557920000000003E-2</v>
      </c>
      <c r="G1928" s="1451">
        <f t="shared" si="275"/>
        <v>3.1557920000000003E-2</v>
      </c>
      <c r="H1928" s="1451">
        <f t="shared" si="271"/>
        <v>0</v>
      </c>
      <c r="I1928" s="1449">
        <v>0</v>
      </c>
      <c r="J1928" s="1449">
        <v>0</v>
      </c>
      <c r="K1928" s="1451"/>
      <c r="L1928" s="1451"/>
      <c r="M1928" s="1451">
        <f t="shared" si="270"/>
        <v>0</v>
      </c>
      <c r="N1928" s="1451">
        <f t="shared" si="272"/>
        <v>0</v>
      </c>
    </row>
    <row r="1929" spans="1:14" ht="15.5" outlineLevel="1" x14ac:dyDescent="0.25">
      <c r="A1929" s="1453">
        <f t="shared" si="273"/>
        <v>20</v>
      </c>
      <c r="B1929" s="1461" t="str">
        <f t="shared" si="273"/>
        <v>ext. of compound wall around of GTPS Uran.</v>
      </c>
      <c r="C1929" s="1455" t="str">
        <f t="shared" si="273"/>
        <v>N.A.</v>
      </c>
      <c r="D1929" s="1384" t="str">
        <f t="shared" si="273"/>
        <v>-</v>
      </c>
      <c r="E1929" s="1450">
        <f t="shared" si="273"/>
        <v>0</v>
      </c>
      <c r="F1929" s="1451">
        <f t="shared" si="274"/>
        <v>0.13698647</v>
      </c>
      <c r="G1929" s="1451">
        <f t="shared" si="275"/>
        <v>0.13698647</v>
      </c>
      <c r="H1929" s="1451">
        <f t="shared" si="271"/>
        <v>0</v>
      </c>
      <c r="I1929" s="1449">
        <v>0</v>
      </c>
      <c r="J1929" s="1449">
        <v>0</v>
      </c>
      <c r="K1929" s="1451"/>
      <c r="L1929" s="1451"/>
      <c r="M1929" s="1451">
        <f t="shared" si="270"/>
        <v>0</v>
      </c>
      <c r="N1929" s="1451">
        <f t="shared" si="272"/>
        <v>0</v>
      </c>
    </row>
    <row r="1930" spans="1:14" ht="29" outlineLevel="1" x14ac:dyDescent="0.25">
      <c r="A1930" s="1453">
        <f t="shared" si="273"/>
        <v>21</v>
      </c>
      <c r="B1930" s="1461" t="str">
        <f t="shared" si="273"/>
        <v>Supply Installation &amp; commissioning of 11TR Water cooled air conditioning package at GT Unit # 5 &amp; 6 LCRs /14 QTY</v>
      </c>
      <c r="C1930" s="1455" t="str">
        <f t="shared" si="273"/>
        <v>N.A.</v>
      </c>
      <c r="D1930" s="1384" t="str">
        <f t="shared" si="273"/>
        <v>-</v>
      </c>
      <c r="E1930" s="1450">
        <f t="shared" si="273"/>
        <v>0</v>
      </c>
      <c r="F1930" s="1451">
        <f t="shared" si="274"/>
        <v>0.30988339999999998</v>
      </c>
      <c r="G1930" s="1451">
        <f t="shared" si="275"/>
        <v>0.30988339999999998</v>
      </c>
      <c r="H1930" s="1451">
        <f t="shared" si="271"/>
        <v>0</v>
      </c>
      <c r="I1930" s="1449">
        <v>0</v>
      </c>
      <c r="J1930" s="1449">
        <v>0</v>
      </c>
      <c r="K1930" s="1451"/>
      <c r="L1930" s="1451"/>
      <c r="M1930" s="1451">
        <f t="shared" si="270"/>
        <v>0</v>
      </c>
      <c r="N1930" s="1451">
        <f t="shared" si="272"/>
        <v>0</v>
      </c>
    </row>
    <row r="1931" spans="1:14" ht="15.5" outlineLevel="1" x14ac:dyDescent="0.25">
      <c r="A1931" s="1453">
        <f t="shared" si="273"/>
        <v>22</v>
      </c>
      <c r="B1931" s="1461" t="str">
        <f t="shared" si="273"/>
        <v>Procurment of new Ambulance Van MH-46-BM-2746/QTY 1</v>
      </c>
      <c r="C1931" s="1455" t="str">
        <f t="shared" si="273"/>
        <v>N.A.</v>
      </c>
      <c r="D1931" s="1384" t="str">
        <f t="shared" si="273"/>
        <v>-</v>
      </c>
      <c r="E1931" s="1450">
        <f t="shared" si="273"/>
        <v>0</v>
      </c>
      <c r="F1931" s="1451">
        <f t="shared" si="274"/>
        <v>0.1075448</v>
      </c>
      <c r="G1931" s="1451">
        <f t="shared" si="275"/>
        <v>0.1075448</v>
      </c>
      <c r="H1931" s="1451">
        <f t="shared" si="271"/>
        <v>0</v>
      </c>
      <c r="I1931" s="1449">
        <v>0</v>
      </c>
      <c r="J1931" s="1449">
        <v>0</v>
      </c>
      <c r="K1931" s="1451"/>
      <c r="L1931" s="1451"/>
      <c r="M1931" s="1451">
        <f t="shared" si="270"/>
        <v>0</v>
      </c>
      <c r="N1931" s="1451">
        <f t="shared" si="272"/>
        <v>0</v>
      </c>
    </row>
    <row r="1932" spans="1:14" ht="15.5" outlineLevel="1" x14ac:dyDescent="0.25">
      <c r="A1932" s="1453">
        <f t="shared" si="273"/>
        <v>23</v>
      </c>
      <c r="B1932" s="1461" t="str">
        <f t="shared" si="273"/>
        <v>DG SET ASSY KIRLOSKAR 6SL8800TA-250(4370002473)/QTY 1</v>
      </c>
      <c r="C1932" s="1455" t="str">
        <f t="shared" si="273"/>
        <v>N.A.</v>
      </c>
      <c r="D1932" s="1384" t="str">
        <f t="shared" si="273"/>
        <v>-</v>
      </c>
      <c r="E1932" s="1450">
        <f t="shared" si="273"/>
        <v>0</v>
      </c>
      <c r="F1932" s="1451">
        <f t="shared" si="274"/>
        <v>4.7699999E-2</v>
      </c>
      <c r="G1932" s="1451">
        <f t="shared" si="275"/>
        <v>4.7699999E-2</v>
      </c>
      <c r="H1932" s="1451">
        <f t="shared" si="271"/>
        <v>0</v>
      </c>
      <c r="I1932" s="1449">
        <v>0</v>
      </c>
      <c r="J1932" s="1449">
        <v>0</v>
      </c>
      <c r="K1932" s="1451"/>
      <c r="L1932" s="1451"/>
      <c r="M1932" s="1451">
        <f t="shared" si="270"/>
        <v>0</v>
      </c>
      <c r="N1932" s="1451">
        <f t="shared" si="272"/>
        <v>0</v>
      </c>
    </row>
    <row r="1933" spans="1:14" ht="15.5" outlineLevel="1" x14ac:dyDescent="0.25">
      <c r="A1933" s="1453">
        <f t="shared" si="273"/>
        <v>24</v>
      </c>
      <c r="B1933" s="1461" t="str">
        <f t="shared" si="273"/>
        <v>3 seater sofa set(4370002496)/QTY 2</v>
      </c>
      <c r="C1933" s="1455" t="str">
        <f t="shared" si="273"/>
        <v>N.A.</v>
      </c>
      <c r="D1933" s="1384" t="str">
        <f t="shared" si="273"/>
        <v>-</v>
      </c>
      <c r="E1933" s="1450">
        <f t="shared" si="273"/>
        <v>0</v>
      </c>
      <c r="F1933" s="1451">
        <f t="shared" si="274"/>
        <v>5.2430000000000003E-3</v>
      </c>
      <c r="G1933" s="1451">
        <f t="shared" si="275"/>
        <v>5.2430000000000003E-3</v>
      </c>
      <c r="H1933" s="1451">
        <f t="shared" si="271"/>
        <v>0</v>
      </c>
      <c r="I1933" s="1449">
        <v>0</v>
      </c>
      <c r="J1933" s="1449">
        <v>0</v>
      </c>
      <c r="K1933" s="1451"/>
      <c r="L1933" s="1451"/>
      <c r="M1933" s="1451">
        <f t="shared" si="270"/>
        <v>0</v>
      </c>
      <c r="N1933" s="1451">
        <f t="shared" si="272"/>
        <v>0</v>
      </c>
    </row>
    <row r="1934" spans="1:14" ht="15.5" outlineLevel="1" x14ac:dyDescent="0.25">
      <c r="A1934" s="1453">
        <f t="shared" ref="A1934:E1949" si="276">A1648</f>
        <v>25</v>
      </c>
      <c r="B1934" s="1461" t="str">
        <f t="shared" si="276"/>
        <v>WET AND DRY VACUUM CLEANER(4370002509)/QTY 2</v>
      </c>
      <c r="C1934" s="1455" t="str">
        <f t="shared" si="276"/>
        <v>N.A.</v>
      </c>
      <c r="D1934" s="1384" t="str">
        <f t="shared" si="276"/>
        <v>-</v>
      </c>
      <c r="E1934" s="1450">
        <f t="shared" si="276"/>
        <v>0</v>
      </c>
      <c r="F1934" s="1451">
        <f t="shared" si="274"/>
        <v>4.5999999999999999E-3</v>
      </c>
      <c r="G1934" s="1451">
        <f t="shared" si="275"/>
        <v>4.5999999999999999E-3</v>
      </c>
      <c r="H1934" s="1451">
        <f t="shared" si="271"/>
        <v>0</v>
      </c>
      <c r="I1934" s="1449">
        <v>0</v>
      </c>
      <c r="J1934" s="1449">
        <v>0</v>
      </c>
      <c r="K1934" s="1451"/>
      <c r="L1934" s="1451"/>
      <c r="M1934" s="1451">
        <f t="shared" si="270"/>
        <v>0</v>
      </c>
      <c r="N1934" s="1451">
        <f t="shared" si="272"/>
        <v>0</v>
      </c>
    </row>
    <row r="1935" spans="1:14" ht="15.5" outlineLevel="1" x14ac:dyDescent="0.25">
      <c r="A1935" s="1453">
        <f t="shared" si="276"/>
        <v>26</v>
      </c>
      <c r="B1935" s="1461" t="str">
        <f t="shared" si="276"/>
        <v>Revolving Chair(4370002467)/QTY 24</v>
      </c>
      <c r="C1935" s="1455" t="str">
        <f t="shared" si="276"/>
        <v>N.A.</v>
      </c>
      <c r="D1935" s="1384" t="str">
        <f t="shared" si="276"/>
        <v>-</v>
      </c>
      <c r="E1935" s="1450">
        <f t="shared" si="276"/>
        <v>0</v>
      </c>
      <c r="F1935" s="1451">
        <f t="shared" si="274"/>
        <v>1.8347990000000002E-2</v>
      </c>
      <c r="G1935" s="1451">
        <f t="shared" si="275"/>
        <v>1.8347990000000002E-2</v>
      </c>
      <c r="H1935" s="1451">
        <f t="shared" si="271"/>
        <v>0</v>
      </c>
      <c r="I1935" s="1449">
        <v>0</v>
      </c>
      <c r="J1935" s="1449">
        <v>0</v>
      </c>
      <c r="K1935" s="1451"/>
      <c r="L1935" s="1451"/>
      <c r="M1935" s="1451">
        <f t="shared" si="270"/>
        <v>0</v>
      </c>
      <c r="N1935" s="1451">
        <f t="shared" si="272"/>
        <v>0</v>
      </c>
    </row>
    <row r="1936" spans="1:14" ht="15.5" outlineLevel="1" x14ac:dyDescent="0.25">
      <c r="A1936" s="1453">
        <f t="shared" si="276"/>
        <v>27</v>
      </c>
      <c r="B1936" s="1461" t="str">
        <f t="shared" si="276"/>
        <v>Regular Chair(4370002466)/QTY 10</v>
      </c>
      <c r="C1936" s="1455" t="str">
        <f t="shared" si="276"/>
        <v>N.A.</v>
      </c>
      <c r="D1936" s="1384" t="str">
        <f t="shared" si="276"/>
        <v>-</v>
      </c>
      <c r="E1936" s="1450">
        <f t="shared" si="276"/>
        <v>0</v>
      </c>
      <c r="F1936" s="1451">
        <f t="shared" si="274"/>
        <v>8.0100060000000001E-3</v>
      </c>
      <c r="G1936" s="1451">
        <f t="shared" si="275"/>
        <v>8.0100060000000001E-3</v>
      </c>
      <c r="H1936" s="1451">
        <f t="shared" si="271"/>
        <v>0</v>
      </c>
      <c r="I1936" s="1449">
        <v>0</v>
      </c>
      <c r="J1936" s="1449">
        <v>0</v>
      </c>
      <c r="K1936" s="1451"/>
      <c r="L1936" s="1451"/>
      <c r="M1936" s="1451">
        <f t="shared" si="270"/>
        <v>0</v>
      </c>
      <c r="N1936" s="1451">
        <f t="shared" si="272"/>
        <v>0</v>
      </c>
    </row>
    <row r="1937" spans="1:14" ht="15.5" outlineLevel="1" x14ac:dyDescent="0.25">
      <c r="A1937" s="1453">
        <f t="shared" si="276"/>
        <v>28</v>
      </c>
      <c r="B1937" s="1461" t="str">
        <f t="shared" si="276"/>
        <v>Scrubber Dryers(4370002495)/QTY 2</v>
      </c>
      <c r="C1937" s="1455" t="str">
        <f t="shared" si="276"/>
        <v>N.A.</v>
      </c>
      <c r="D1937" s="1384" t="str">
        <f t="shared" si="276"/>
        <v>-</v>
      </c>
      <c r="E1937" s="1450">
        <f t="shared" si="276"/>
        <v>0</v>
      </c>
      <c r="F1937" s="1451">
        <f t="shared" si="274"/>
        <v>2.5800001999999999E-2</v>
      </c>
      <c r="G1937" s="1451">
        <f t="shared" si="275"/>
        <v>2.5800001999999999E-2</v>
      </c>
      <c r="H1937" s="1451">
        <f t="shared" si="271"/>
        <v>0</v>
      </c>
      <c r="I1937" s="1449">
        <v>0</v>
      </c>
      <c r="J1937" s="1449">
        <v>0</v>
      </c>
      <c r="K1937" s="1451"/>
      <c r="L1937" s="1451"/>
      <c r="M1937" s="1451">
        <f t="shared" si="270"/>
        <v>0</v>
      </c>
      <c r="N1937" s="1451">
        <f t="shared" si="272"/>
        <v>0</v>
      </c>
    </row>
    <row r="1938" spans="1:14" ht="15.5" outlineLevel="1" x14ac:dyDescent="0.25">
      <c r="A1938" s="1453">
        <f t="shared" si="276"/>
        <v>29</v>
      </c>
      <c r="B1938" s="1461" t="str">
        <f t="shared" si="276"/>
        <v>MICROWAVE OVEN CAPACITY 32 LITERS(4370002510)/QTY 1</v>
      </c>
      <c r="C1938" s="1455" t="str">
        <f t="shared" si="276"/>
        <v>N.A.</v>
      </c>
      <c r="D1938" s="1384" t="str">
        <f t="shared" si="276"/>
        <v>-</v>
      </c>
      <c r="E1938" s="1450">
        <f t="shared" si="276"/>
        <v>0</v>
      </c>
      <c r="F1938" s="1451">
        <f t="shared" si="274"/>
        <v>2.4029989999999998E-3</v>
      </c>
      <c r="G1938" s="1451">
        <f t="shared" si="275"/>
        <v>2.4029989999999998E-3</v>
      </c>
      <c r="H1938" s="1451">
        <f t="shared" si="271"/>
        <v>0</v>
      </c>
      <c r="I1938" s="1449">
        <v>0</v>
      </c>
      <c r="J1938" s="1449">
        <v>0</v>
      </c>
      <c r="K1938" s="1451"/>
      <c r="L1938" s="1451"/>
      <c r="M1938" s="1451">
        <f t="shared" si="270"/>
        <v>0</v>
      </c>
      <c r="N1938" s="1451">
        <f t="shared" si="272"/>
        <v>0</v>
      </c>
    </row>
    <row r="1939" spans="1:14" ht="15.5" outlineLevel="1" x14ac:dyDescent="0.25">
      <c r="A1939" s="1453">
        <f t="shared" si="276"/>
        <v>30</v>
      </c>
      <c r="B1939" s="1461" t="str">
        <f t="shared" si="276"/>
        <v>One Seater Sofa(4370002497)/QTY 4</v>
      </c>
      <c r="C1939" s="1455" t="str">
        <f t="shared" si="276"/>
        <v>N.A.</v>
      </c>
      <c r="D1939" s="1384" t="str">
        <f t="shared" si="276"/>
        <v>-</v>
      </c>
      <c r="E1939" s="1450">
        <f t="shared" si="276"/>
        <v>0</v>
      </c>
      <c r="F1939" s="1451">
        <f t="shared" si="274"/>
        <v>6.3019979999999996E-3</v>
      </c>
      <c r="G1939" s="1451">
        <f t="shared" si="275"/>
        <v>6.3019979999999996E-3</v>
      </c>
      <c r="H1939" s="1451">
        <f t="shared" si="271"/>
        <v>0</v>
      </c>
      <c r="I1939" s="1449">
        <v>0</v>
      </c>
      <c r="J1939" s="1449">
        <v>0</v>
      </c>
      <c r="K1939" s="1451"/>
      <c r="L1939" s="1451"/>
      <c r="M1939" s="1451">
        <f t="shared" si="270"/>
        <v>0</v>
      </c>
      <c r="N1939" s="1451">
        <f t="shared" si="272"/>
        <v>0</v>
      </c>
    </row>
    <row r="1940" spans="1:14" ht="15.5" outlineLevel="1" x14ac:dyDescent="0.25">
      <c r="A1940" s="1453">
        <f t="shared" si="276"/>
        <v>31</v>
      </c>
      <c r="B1940" s="1461" t="str">
        <f t="shared" si="276"/>
        <v>S-Type Chairs(4370002460)/QTY 61</v>
      </c>
      <c r="C1940" s="1455" t="str">
        <f t="shared" si="276"/>
        <v>N.A.</v>
      </c>
      <c r="D1940" s="1384" t="str">
        <f t="shared" si="276"/>
        <v>-</v>
      </c>
      <c r="E1940" s="1450">
        <f t="shared" si="276"/>
        <v>0</v>
      </c>
      <c r="F1940" s="1451">
        <f t="shared" si="274"/>
        <v>3.5685020999999997E-2</v>
      </c>
      <c r="G1940" s="1451">
        <f t="shared" si="275"/>
        <v>3.5685020999999997E-2</v>
      </c>
      <c r="H1940" s="1451">
        <f t="shared" si="271"/>
        <v>0</v>
      </c>
      <c r="I1940" s="1449">
        <v>0</v>
      </c>
      <c r="J1940" s="1449">
        <v>0</v>
      </c>
      <c r="K1940" s="1451"/>
      <c r="L1940" s="1451"/>
      <c r="M1940" s="1451">
        <f t="shared" si="270"/>
        <v>0</v>
      </c>
      <c r="N1940" s="1451">
        <f t="shared" si="272"/>
        <v>0</v>
      </c>
    </row>
    <row r="1941" spans="1:14" ht="15.5" outlineLevel="1" x14ac:dyDescent="0.25">
      <c r="A1941" s="1453">
        <f t="shared" si="276"/>
        <v>32</v>
      </c>
      <c r="B1941" s="1461" t="str">
        <f t="shared" si="276"/>
        <v>INDUSTRIAL CABINET WITH 4 LOCKERS(4370002464)/QTY 19</v>
      </c>
      <c r="C1941" s="1455" t="str">
        <f t="shared" si="276"/>
        <v>N.A.</v>
      </c>
      <c r="D1941" s="1384" t="str">
        <f t="shared" si="276"/>
        <v>-</v>
      </c>
      <c r="E1941" s="1450">
        <f t="shared" si="276"/>
        <v>0</v>
      </c>
      <c r="F1941" s="1451">
        <f t="shared" si="274"/>
        <v>3.7030957000000003E-2</v>
      </c>
      <c r="G1941" s="1451">
        <f t="shared" si="275"/>
        <v>3.7030957000000003E-2</v>
      </c>
      <c r="H1941" s="1451">
        <f t="shared" si="271"/>
        <v>0</v>
      </c>
      <c r="I1941" s="1449">
        <v>0</v>
      </c>
      <c r="J1941" s="1449">
        <v>0</v>
      </c>
      <c r="K1941" s="1451"/>
      <c r="L1941" s="1451"/>
      <c r="M1941" s="1451">
        <f t="shared" si="270"/>
        <v>0</v>
      </c>
      <c r="N1941" s="1451">
        <f t="shared" si="272"/>
        <v>0</v>
      </c>
    </row>
    <row r="1942" spans="1:14" ht="15.5" outlineLevel="1" x14ac:dyDescent="0.25">
      <c r="A1942" s="1453">
        <f t="shared" si="276"/>
        <v>33</v>
      </c>
      <c r="B1942" s="1461" t="str">
        <f t="shared" si="276"/>
        <v>STEEL CABINET WITH 18 LOCKER(4370002461)/QTY 14</v>
      </c>
      <c r="C1942" s="1455" t="str">
        <f t="shared" si="276"/>
        <v>N.A.</v>
      </c>
      <c r="D1942" s="1384" t="str">
        <f t="shared" si="276"/>
        <v>-</v>
      </c>
      <c r="E1942" s="1450">
        <f t="shared" si="276"/>
        <v>0</v>
      </c>
      <c r="F1942" s="1451">
        <f t="shared" si="274"/>
        <v>2.0180997999999999E-2</v>
      </c>
      <c r="G1942" s="1451">
        <f t="shared" si="275"/>
        <v>2.0180997999999999E-2</v>
      </c>
      <c r="H1942" s="1451">
        <f t="shared" si="271"/>
        <v>0</v>
      </c>
      <c r="I1942" s="1449">
        <v>0</v>
      </c>
      <c r="J1942" s="1449">
        <v>0</v>
      </c>
      <c r="K1942" s="1451"/>
      <c r="L1942" s="1451"/>
      <c r="M1942" s="1451">
        <f t="shared" si="270"/>
        <v>0</v>
      </c>
      <c r="N1942" s="1451">
        <f t="shared" si="272"/>
        <v>0</v>
      </c>
    </row>
    <row r="1943" spans="1:14" ht="15.5" outlineLevel="1" x14ac:dyDescent="0.25">
      <c r="A1943" s="1453">
        <f t="shared" si="276"/>
        <v>34</v>
      </c>
      <c r="B1943" s="1461" t="str">
        <f t="shared" si="276"/>
        <v>STEEL CABINET WITH 06 LOCKER(4370002462)/QTY 21</v>
      </c>
      <c r="C1943" s="1455" t="str">
        <f t="shared" si="276"/>
        <v>N.A.</v>
      </c>
      <c r="D1943" s="1384" t="str">
        <f t="shared" si="276"/>
        <v>-</v>
      </c>
      <c r="E1943" s="1450">
        <f t="shared" si="276"/>
        <v>0</v>
      </c>
      <c r="F1943" s="1451">
        <f t="shared" si="274"/>
        <v>3.3494953000000001E-2</v>
      </c>
      <c r="G1943" s="1451">
        <f t="shared" si="275"/>
        <v>3.3494953000000001E-2</v>
      </c>
      <c r="H1943" s="1451">
        <f t="shared" si="271"/>
        <v>0</v>
      </c>
      <c r="I1943" s="1449">
        <v>0</v>
      </c>
      <c r="J1943" s="1449">
        <v>0</v>
      </c>
      <c r="K1943" s="1451"/>
      <c r="L1943" s="1451"/>
      <c r="M1943" s="1451">
        <f t="shared" si="270"/>
        <v>0</v>
      </c>
      <c r="N1943" s="1451">
        <f t="shared" si="272"/>
        <v>0</v>
      </c>
    </row>
    <row r="1944" spans="1:14" ht="15.5" outlineLevel="1" x14ac:dyDescent="0.25">
      <c r="A1944" s="1453">
        <f t="shared" si="276"/>
        <v>35</v>
      </c>
      <c r="B1944" s="1461" t="str">
        <f t="shared" si="276"/>
        <v>File Cabinet(4370002463)/QTY 22</v>
      </c>
      <c r="C1944" s="1455" t="str">
        <f t="shared" si="276"/>
        <v>N.A.</v>
      </c>
      <c r="D1944" s="1384" t="str">
        <f t="shared" si="276"/>
        <v>-</v>
      </c>
      <c r="E1944" s="1450">
        <f t="shared" si="276"/>
        <v>0</v>
      </c>
      <c r="F1944" s="1451">
        <f t="shared" si="274"/>
        <v>4.0565839999999999E-2</v>
      </c>
      <c r="G1944" s="1451">
        <f t="shared" si="275"/>
        <v>4.0565839999999999E-2</v>
      </c>
      <c r="H1944" s="1451">
        <f t="shared" si="271"/>
        <v>0</v>
      </c>
      <c r="I1944" s="1449">
        <v>0</v>
      </c>
      <c r="J1944" s="1449">
        <v>0</v>
      </c>
      <c r="K1944" s="1451"/>
      <c r="L1944" s="1451"/>
      <c r="M1944" s="1451">
        <f t="shared" si="270"/>
        <v>0</v>
      </c>
      <c r="N1944" s="1451">
        <f t="shared" si="272"/>
        <v>0</v>
      </c>
    </row>
    <row r="1945" spans="1:14" ht="15.5" outlineLevel="1" x14ac:dyDescent="0.25">
      <c r="A1945" s="1453">
        <f t="shared" si="276"/>
        <v>36</v>
      </c>
      <c r="B1945" s="1461" t="str">
        <f t="shared" si="276"/>
        <v>Midback Chair(4370002456)/QTY 30</v>
      </c>
      <c r="C1945" s="1455" t="str">
        <f t="shared" si="276"/>
        <v>N.A.</v>
      </c>
      <c r="D1945" s="1384" t="str">
        <f t="shared" si="276"/>
        <v>-</v>
      </c>
      <c r="E1945" s="1450">
        <f t="shared" si="276"/>
        <v>0</v>
      </c>
      <c r="F1945" s="1451">
        <f t="shared" si="274"/>
        <v>1.7514008000000001E-2</v>
      </c>
      <c r="G1945" s="1451">
        <f t="shared" si="275"/>
        <v>1.7514008000000001E-2</v>
      </c>
      <c r="H1945" s="1451">
        <f t="shared" si="271"/>
        <v>0</v>
      </c>
      <c r="I1945" s="1449">
        <v>0</v>
      </c>
      <c r="J1945" s="1449">
        <v>0</v>
      </c>
      <c r="K1945" s="1451"/>
      <c r="L1945" s="1451"/>
      <c r="M1945" s="1451">
        <f t="shared" si="270"/>
        <v>0</v>
      </c>
      <c r="N1945" s="1451">
        <f t="shared" si="272"/>
        <v>0</v>
      </c>
    </row>
    <row r="1946" spans="1:14" ht="15.5" outlineLevel="1" x14ac:dyDescent="0.25">
      <c r="A1946" s="1453">
        <f t="shared" si="276"/>
        <v>37</v>
      </c>
      <c r="B1946" s="1461" t="str">
        <f t="shared" si="276"/>
        <v>S-Type(backrest made of mesh)Chair(4370002465)/QTY 20</v>
      </c>
      <c r="C1946" s="1455" t="str">
        <f t="shared" si="276"/>
        <v>N.A.</v>
      </c>
      <c r="D1946" s="1384" t="str">
        <f t="shared" si="276"/>
        <v>-</v>
      </c>
      <c r="E1946" s="1450">
        <f t="shared" si="276"/>
        <v>0</v>
      </c>
      <c r="F1946" s="1451">
        <f t="shared" si="274"/>
        <v>1.1420039999999999E-2</v>
      </c>
      <c r="G1946" s="1451">
        <f t="shared" si="275"/>
        <v>1.1420039999999999E-2</v>
      </c>
      <c r="H1946" s="1451">
        <f t="shared" si="271"/>
        <v>0</v>
      </c>
      <c r="I1946" s="1449">
        <v>0</v>
      </c>
      <c r="J1946" s="1449">
        <v>0</v>
      </c>
      <c r="K1946" s="1451"/>
      <c r="L1946" s="1451"/>
      <c r="M1946" s="1451">
        <f t="shared" si="270"/>
        <v>0</v>
      </c>
      <c r="N1946" s="1451">
        <f t="shared" si="272"/>
        <v>0</v>
      </c>
    </row>
    <row r="1947" spans="1:14" ht="15.5" outlineLevel="1" x14ac:dyDescent="0.25">
      <c r="A1947" s="1453">
        <f t="shared" si="276"/>
        <v>38</v>
      </c>
      <c r="B1947" s="1461" t="str">
        <f t="shared" si="276"/>
        <v>L Type Exe. Table(4370002471)/QTY 4</v>
      </c>
      <c r="C1947" s="1455" t="str">
        <f t="shared" si="276"/>
        <v>N.A.</v>
      </c>
      <c r="D1947" s="1384" t="str">
        <f t="shared" si="276"/>
        <v>-</v>
      </c>
      <c r="E1947" s="1450">
        <f t="shared" si="276"/>
        <v>0</v>
      </c>
      <c r="F1947" s="1451">
        <f t="shared" si="274"/>
        <v>2.4891996E-2</v>
      </c>
      <c r="G1947" s="1451">
        <f t="shared" si="275"/>
        <v>2.4891996E-2</v>
      </c>
      <c r="H1947" s="1451">
        <f t="shared" si="271"/>
        <v>0</v>
      </c>
      <c r="I1947" s="1449">
        <v>0</v>
      </c>
      <c r="J1947" s="1449">
        <v>0</v>
      </c>
      <c r="K1947" s="1451"/>
      <c r="L1947" s="1451"/>
      <c r="M1947" s="1451">
        <f t="shared" si="270"/>
        <v>0</v>
      </c>
      <c r="N1947" s="1451">
        <f t="shared" si="272"/>
        <v>0</v>
      </c>
    </row>
    <row r="1948" spans="1:14" ht="15.5" outlineLevel="1" x14ac:dyDescent="0.25">
      <c r="A1948" s="1453">
        <f t="shared" si="276"/>
        <v>39</v>
      </c>
      <c r="B1948" s="1461" t="str">
        <f t="shared" si="276"/>
        <v>Godrej interio T-104 Table(4370002472)/QTY 18</v>
      </c>
      <c r="C1948" s="1455" t="str">
        <f t="shared" si="276"/>
        <v>N.A.</v>
      </c>
      <c r="D1948" s="1384" t="str">
        <f t="shared" si="276"/>
        <v>-</v>
      </c>
      <c r="E1948" s="1450">
        <f t="shared" si="276"/>
        <v>0</v>
      </c>
      <c r="F1948" s="1451">
        <f t="shared" si="274"/>
        <v>4.2227988000000001E-2</v>
      </c>
      <c r="G1948" s="1451">
        <f t="shared" si="275"/>
        <v>4.2227988000000001E-2</v>
      </c>
      <c r="H1948" s="1451">
        <f t="shared" si="271"/>
        <v>0</v>
      </c>
      <c r="I1948" s="1449">
        <v>0</v>
      </c>
      <c r="J1948" s="1449">
        <v>0</v>
      </c>
      <c r="K1948" s="1451"/>
      <c r="L1948" s="1451"/>
      <c r="M1948" s="1451">
        <f t="shared" si="270"/>
        <v>0</v>
      </c>
      <c r="N1948" s="1451">
        <f t="shared" si="272"/>
        <v>0</v>
      </c>
    </row>
    <row r="1949" spans="1:14" ht="15.5" outlineLevel="1" x14ac:dyDescent="0.25">
      <c r="A1949" s="1453">
        <f t="shared" si="276"/>
        <v>40</v>
      </c>
      <c r="B1949" s="1461" t="str">
        <f t="shared" si="276"/>
        <v>Provi &amp; fix garden benc.@GTPS Colony.(4370002503)./QTY 35</v>
      </c>
      <c r="C1949" s="1455" t="str">
        <f t="shared" si="276"/>
        <v>N.A.</v>
      </c>
      <c r="D1949" s="1384" t="str">
        <f t="shared" si="276"/>
        <v>-</v>
      </c>
      <c r="E1949" s="1450">
        <f t="shared" si="276"/>
        <v>0</v>
      </c>
      <c r="F1949" s="1451">
        <f t="shared" si="274"/>
        <v>3.2214E-2</v>
      </c>
      <c r="G1949" s="1451">
        <f t="shared" si="275"/>
        <v>3.2214E-2</v>
      </c>
      <c r="H1949" s="1451">
        <f t="shared" si="271"/>
        <v>0</v>
      </c>
      <c r="I1949" s="1449">
        <v>0</v>
      </c>
      <c r="J1949" s="1449">
        <v>0</v>
      </c>
      <c r="K1949" s="1451"/>
      <c r="L1949" s="1451"/>
      <c r="M1949" s="1451">
        <f t="shared" si="270"/>
        <v>0</v>
      </c>
      <c r="N1949" s="1451">
        <f t="shared" si="272"/>
        <v>0</v>
      </c>
    </row>
    <row r="1950" spans="1:14" ht="15.5" outlineLevel="1" x14ac:dyDescent="0.25">
      <c r="A1950" s="1453">
        <f t="shared" ref="A1950:E1965" si="277">A1664</f>
        <v>41</v>
      </c>
      <c r="B1950" s="1461" t="str">
        <f t="shared" si="277"/>
        <v>Supply of heavy pedestal type (4370002601)/QTY 20</v>
      </c>
      <c r="C1950" s="1455" t="str">
        <f t="shared" si="277"/>
        <v>N.A.</v>
      </c>
      <c r="D1950" s="1384" t="str">
        <f t="shared" si="277"/>
        <v>-</v>
      </c>
      <c r="E1950" s="1450">
        <f t="shared" si="277"/>
        <v>0</v>
      </c>
      <c r="F1950" s="1451">
        <f t="shared" si="274"/>
        <v>2.6260004E-2</v>
      </c>
      <c r="G1950" s="1451">
        <f t="shared" si="275"/>
        <v>2.6260004E-2</v>
      </c>
      <c r="H1950" s="1451">
        <f t="shared" si="271"/>
        <v>0</v>
      </c>
      <c r="I1950" s="1449">
        <v>0</v>
      </c>
      <c r="J1950" s="1449">
        <v>0</v>
      </c>
      <c r="K1950" s="1451"/>
      <c r="L1950" s="1451"/>
      <c r="M1950" s="1451">
        <f t="shared" si="270"/>
        <v>0</v>
      </c>
      <c r="N1950" s="1451">
        <f t="shared" si="272"/>
        <v>0</v>
      </c>
    </row>
    <row r="1951" spans="1:14" ht="15.5" outlineLevel="1" x14ac:dyDescent="0.25">
      <c r="A1951" s="1453">
        <f t="shared" si="277"/>
        <v>42</v>
      </c>
      <c r="B1951" s="1461" t="str">
        <f t="shared" si="277"/>
        <v>2 TON CAPACITY SPLIT AC(4370002498)/QTY 8</v>
      </c>
      <c r="C1951" s="1455" t="str">
        <f t="shared" si="277"/>
        <v>N.A.</v>
      </c>
      <c r="D1951" s="1384" t="str">
        <f t="shared" si="277"/>
        <v>-</v>
      </c>
      <c r="E1951" s="1450">
        <f t="shared" si="277"/>
        <v>0</v>
      </c>
      <c r="F1951" s="1451">
        <f t="shared" si="274"/>
        <v>3.3589595999999999E-2</v>
      </c>
      <c r="G1951" s="1451">
        <f t="shared" si="275"/>
        <v>3.3589595999999999E-2</v>
      </c>
      <c r="H1951" s="1451">
        <f t="shared" si="271"/>
        <v>0</v>
      </c>
      <c r="I1951" s="1449">
        <v>0</v>
      </c>
      <c r="J1951" s="1449">
        <v>0</v>
      </c>
      <c r="K1951" s="1451"/>
      <c r="L1951" s="1451"/>
      <c r="M1951" s="1451">
        <f t="shared" si="270"/>
        <v>0</v>
      </c>
      <c r="N1951" s="1451">
        <f t="shared" si="272"/>
        <v>0</v>
      </c>
    </row>
    <row r="1952" spans="1:14" ht="15.5" outlineLevel="1" x14ac:dyDescent="0.25">
      <c r="A1952" s="1453">
        <f t="shared" si="277"/>
        <v>43</v>
      </c>
      <c r="B1952" s="1461" t="str">
        <f t="shared" si="277"/>
        <v>Procurement of 16 Channel DVR at GTPS.(4370002575)/QTY 1</v>
      </c>
      <c r="C1952" s="1455" t="str">
        <f t="shared" si="277"/>
        <v>N.A.</v>
      </c>
      <c r="D1952" s="1384" t="str">
        <f t="shared" si="277"/>
        <v>-</v>
      </c>
      <c r="E1952" s="1450">
        <f t="shared" si="277"/>
        <v>0</v>
      </c>
      <c r="F1952" s="1451">
        <f t="shared" si="274"/>
        <v>1.0399999999999999E-3</v>
      </c>
      <c r="G1952" s="1451">
        <f t="shared" si="275"/>
        <v>1.0399999999999999E-3</v>
      </c>
      <c r="H1952" s="1451">
        <f t="shared" si="271"/>
        <v>0</v>
      </c>
      <c r="I1952" s="1449">
        <v>0</v>
      </c>
      <c r="J1952" s="1449">
        <v>0</v>
      </c>
      <c r="K1952" s="1451"/>
      <c r="L1952" s="1451"/>
      <c r="M1952" s="1451">
        <f t="shared" si="270"/>
        <v>0</v>
      </c>
      <c r="N1952" s="1451">
        <f t="shared" si="272"/>
        <v>0</v>
      </c>
    </row>
    <row r="1953" spans="1:14" ht="15.5" outlineLevel="1" x14ac:dyDescent="0.25">
      <c r="A1953" s="1453">
        <f t="shared" si="277"/>
        <v>44</v>
      </c>
      <c r="B1953" s="1461" t="str">
        <f t="shared" si="277"/>
        <v>Procurement of Server at GTPS Uran.(4385000212)/QTY 1</v>
      </c>
      <c r="C1953" s="1455" t="str">
        <f t="shared" si="277"/>
        <v>N.A.</v>
      </c>
      <c r="D1953" s="1384" t="str">
        <f t="shared" si="277"/>
        <v>-</v>
      </c>
      <c r="E1953" s="1450">
        <f t="shared" si="277"/>
        <v>0</v>
      </c>
      <c r="F1953" s="1451">
        <f t="shared" si="274"/>
        <v>5.4766160000000001E-2</v>
      </c>
      <c r="G1953" s="1451">
        <f t="shared" si="275"/>
        <v>5.4766160000000001E-2</v>
      </c>
      <c r="H1953" s="1451">
        <f t="shared" si="271"/>
        <v>0</v>
      </c>
      <c r="I1953" s="1449">
        <v>0</v>
      </c>
      <c r="J1953" s="1449">
        <v>0</v>
      </c>
      <c r="K1953" s="1451"/>
      <c r="L1953" s="1451"/>
      <c r="M1953" s="1451">
        <f t="shared" si="270"/>
        <v>0</v>
      </c>
      <c r="N1953" s="1451">
        <f t="shared" si="272"/>
        <v>0</v>
      </c>
    </row>
    <row r="1954" spans="1:14" ht="15.5" outlineLevel="1" x14ac:dyDescent="0.25">
      <c r="A1954" s="1453">
        <f t="shared" si="277"/>
        <v>45</v>
      </c>
      <c r="B1954" s="1461" t="str">
        <f t="shared" si="277"/>
        <v>CCTV Cameras  and DVR at GTPS URAN (4370002677)/QTY 13</v>
      </c>
      <c r="C1954" s="1455" t="str">
        <f t="shared" si="277"/>
        <v>N.A.</v>
      </c>
      <c r="D1954" s="1384" t="str">
        <f t="shared" si="277"/>
        <v>-</v>
      </c>
      <c r="E1954" s="1450">
        <f t="shared" si="277"/>
        <v>0</v>
      </c>
      <c r="F1954" s="1451">
        <f t="shared" si="274"/>
        <v>3.6888450000000001E-3</v>
      </c>
      <c r="G1954" s="1451">
        <f t="shared" si="275"/>
        <v>3.6888450000000001E-3</v>
      </c>
      <c r="H1954" s="1451">
        <f t="shared" si="271"/>
        <v>0</v>
      </c>
      <c r="I1954" s="1449">
        <v>0</v>
      </c>
      <c r="J1954" s="1449">
        <v>0</v>
      </c>
      <c r="K1954" s="1451"/>
      <c r="L1954" s="1451"/>
      <c r="M1954" s="1451">
        <f t="shared" si="270"/>
        <v>0</v>
      </c>
      <c r="N1954" s="1451">
        <f t="shared" si="272"/>
        <v>0</v>
      </c>
    </row>
    <row r="1955" spans="1:14" ht="15.5" outlineLevel="1" x14ac:dyDescent="0.25">
      <c r="A1955" s="1453">
        <f t="shared" si="277"/>
        <v>46</v>
      </c>
      <c r="B1955" s="1461" t="str">
        <f t="shared" si="277"/>
        <v>3 KW Geysers (Water Heaters) (4370002733)/QTY 18</v>
      </c>
      <c r="C1955" s="1455" t="str">
        <f t="shared" si="277"/>
        <v>N.A.</v>
      </c>
      <c r="D1955" s="1384" t="str">
        <f t="shared" si="277"/>
        <v>-</v>
      </c>
      <c r="E1955" s="1450">
        <f t="shared" si="277"/>
        <v>0</v>
      </c>
      <c r="F1955" s="1451">
        <f t="shared" si="274"/>
        <v>5.7599900000000004E-3</v>
      </c>
      <c r="G1955" s="1451">
        <f t="shared" si="275"/>
        <v>5.7599900000000004E-3</v>
      </c>
      <c r="H1955" s="1451">
        <f t="shared" si="271"/>
        <v>0</v>
      </c>
      <c r="I1955" s="1449">
        <v>0</v>
      </c>
      <c r="J1955" s="1449">
        <v>0</v>
      </c>
      <c r="K1955" s="1451"/>
      <c r="L1955" s="1451"/>
      <c r="M1955" s="1451">
        <f t="shared" si="270"/>
        <v>0</v>
      </c>
      <c r="N1955" s="1451">
        <f t="shared" si="272"/>
        <v>0</v>
      </c>
    </row>
    <row r="1956" spans="1:14" ht="29" outlineLevel="1" x14ac:dyDescent="0.25">
      <c r="A1956" s="1453">
        <f t="shared" si="277"/>
        <v>47</v>
      </c>
      <c r="B1956" s="1461" t="str">
        <f t="shared" si="277"/>
        <v>WALL MOUNTED/Matress etc .Guest house FAN 24" 230V 1440RPM(4370002713)/QTY 39</v>
      </c>
      <c r="C1956" s="1455" t="str">
        <f t="shared" si="277"/>
        <v>N.A.</v>
      </c>
      <c r="D1956" s="1384" t="str">
        <f t="shared" si="277"/>
        <v>-</v>
      </c>
      <c r="E1956" s="1450">
        <f t="shared" si="277"/>
        <v>0</v>
      </c>
      <c r="F1956" s="1451">
        <f t="shared" si="274"/>
        <v>1.1658399999999999E-2</v>
      </c>
      <c r="G1956" s="1451">
        <f t="shared" si="275"/>
        <v>1.1658399999999999E-2</v>
      </c>
      <c r="H1956" s="1451">
        <f t="shared" si="271"/>
        <v>0</v>
      </c>
      <c r="I1956" s="1449">
        <v>0</v>
      </c>
      <c r="J1956" s="1449">
        <v>0</v>
      </c>
      <c r="K1956" s="1451"/>
      <c r="L1956" s="1451"/>
      <c r="M1956" s="1451">
        <f t="shared" si="270"/>
        <v>0</v>
      </c>
      <c r="N1956" s="1451">
        <f t="shared" si="272"/>
        <v>0</v>
      </c>
    </row>
    <row r="1957" spans="1:14" ht="15.5" outlineLevel="1" x14ac:dyDescent="0.25">
      <c r="A1957" s="1453">
        <f t="shared" si="277"/>
        <v>48</v>
      </c>
      <c r="B1957" s="1461" t="str">
        <f t="shared" si="277"/>
        <v>COMPLETE PROJECTOR WITH STD ACCE.(4370002703)/QTY 1</v>
      </c>
      <c r="C1957" s="1455" t="str">
        <f t="shared" si="277"/>
        <v>N.A.</v>
      </c>
      <c r="D1957" s="1384" t="str">
        <f t="shared" si="277"/>
        <v>-</v>
      </c>
      <c r="E1957" s="1450">
        <f t="shared" si="277"/>
        <v>0</v>
      </c>
      <c r="F1957" s="1451">
        <f t="shared" si="274"/>
        <v>6.1642240000000003E-3</v>
      </c>
      <c r="G1957" s="1451">
        <f t="shared" si="275"/>
        <v>6.1642240000000003E-3</v>
      </c>
      <c r="H1957" s="1451">
        <f t="shared" si="271"/>
        <v>0</v>
      </c>
      <c r="I1957" s="1449">
        <v>0</v>
      </c>
      <c r="J1957" s="1449">
        <v>0</v>
      </c>
      <c r="K1957" s="1451"/>
      <c r="L1957" s="1451"/>
      <c r="M1957" s="1451">
        <f t="shared" si="270"/>
        <v>0</v>
      </c>
      <c r="N1957" s="1451">
        <f t="shared" si="272"/>
        <v>0</v>
      </c>
    </row>
    <row r="1958" spans="1:14" ht="15.5" outlineLevel="1" x14ac:dyDescent="0.25">
      <c r="A1958" s="1453">
        <f t="shared" si="277"/>
        <v>49</v>
      </c>
      <c r="B1958" s="1461" t="str">
        <f t="shared" si="277"/>
        <v>NAS Storage device (4370002674)/QTY 1</v>
      </c>
      <c r="C1958" s="1455" t="str">
        <f t="shared" si="277"/>
        <v>N.A.</v>
      </c>
      <c r="D1958" s="1384" t="str">
        <f t="shared" si="277"/>
        <v>-</v>
      </c>
      <c r="E1958" s="1450">
        <f t="shared" si="277"/>
        <v>0</v>
      </c>
      <c r="F1958" s="1451">
        <f t="shared" si="274"/>
        <v>2.2499886E-2</v>
      </c>
      <c r="G1958" s="1451">
        <f t="shared" si="275"/>
        <v>2.2499886E-2</v>
      </c>
      <c r="H1958" s="1451">
        <f t="shared" si="271"/>
        <v>0</v>
      </c>
      <c r="I1958" s="1449">
        <v>0</v>
      </c>
      <c r="J1958" s="1449">
        <v>0</v>
      </c>
      <c r="K1958" s="1451"/>
      <c r="L1958" s="1451"/>
      <c r="M1958" s="1451">
        <f t="shared" si="270"/>
        <v>0</v>
      </c>
      <c r="N1958" s="1451">
        <f t="shared" si="272"/>
        <v>0</v>
      </c>
    </row>
    <row r="1959" spans="1:14" ht="15.5" outlineLevel="1" x14ac:dyDescent="0.25">
      <c r="A1959" s="1453">
        <f t="shared" si="277"/>
        <v>50</v>
      </c>
      <c r="B1959" s="1461" t="str">
        <f t="shared" si="277"/>
        <v>DYNAMIC MIC,ACCESSORIES (4370002728)/QTY 5</v>
      </c>
      <c r="C1959" s="1455" t="str">
        <f t="shared" si="277"/>
        <v>N.A.</v>
      </c>
      <c r="D1959" s="1384" t="str">
        <f t="shared" si="277"/>
        <v>-</v>
      </c>
      <c r="E1959" s="1450">
        <f t="shared" si="277"/>
        <v>0</v>
      </c>
      <c r="F1959" s="1451">
        <f t="shared" si="274"/>
        <v>2.47E-3</v>
      </c>
      <c r="G1959" s="1451">
        <f t="shared" si="275"/>
        <v>2.47E-3</v>
      </c>
      <c r="H1959" s="1451">
        <f t="shared" si="271"/>
        <v>0</v>
      </c>
      <c r="I1959" s="1449">
        <v>0</v>
      </c>
      <c r="J1959" s="1449">
        <v>0</v>
      </c>
      <c r="K1959" s="1451"/>
      <c r="L1959" s="1451"/>
      <c r="M1959" s="1451">
        <f t="shared" si="270"/>
        <v>0</v>
      </c>
      <c r="N1959" s="1451">
        <f t="shared" si="272"/>
        <v>0</v>
      </c>
    </row>
    <row r="1960" spans="1:14" ht="15.5" outlineLevel="1" x14ac:dyDescent="0.25">
      <c r="A1960" s="1453">
        <f t="shared" si="277"/>
        <v>51</v>
      </c>
      <c r="B1960" s="1461" t="str">
        <f t="shared" si="277"/>
        <v>DESKTOP (4370002709)/QTY 10</v>
      </c>
      <c r="C1960" s="1455" t="str">
        <f t="shared" si="277"/>
        <v>N.A.</v>
      </c>
      <c r="D1960" s="1384" t="str">
        <f t="shared" si="277"/>
        <v>-</v>
      </c>
      <c r="E1960" s="1450">
        <f t="shared" si="277"/>
        <v>0</v>
      </c>
      <c r="F1960" s="1451">
        <f t="shared" si="274"/>
        <v>5.6866996000000003E-2</v>
      </c>
      <c r="G1960" s="1451">
        <f t="shared" si="275"/>
        <v>5.6866996000000003E-2</v>
      </c>
      <c r="H1960" s="1451">
        <f t="shared" si="271"/>
        <v>0</v>
      </c>
      <c r="I1960" s="1449">
        <v>0</v>
      </c>
      <c r="J1960" s="1449">
        <v>0</v>
      </c>
      <c r="K1960" s="1451"/>
      <c r="L1960" s="1451"/>
      <c r="M1960" s="1451">
        <f t="shared" si="270"/>
        <v>0</v>
      </c>
      <c r="N1960" s="1451">
        <f t="shared" si="272"/>
        <v>0</v>
      </c>
    </row>
    <row r="1961" spans="1:14" ht="15.5" outlineLevel="1" x14ac:dyDescent="0.25">
      <c r="A1961" s="1453">
        <f t="shared" si="277"/>
        <v>52</v>
      </c>
      <c r="B1961" s="1461" t="str">
        <f t="shared" si="277"/>
        <v>Procurement of Computer Monitor at GTPS.4370002812/QTY 15</v>
      </c>
      <c r="C1961" s="1455" t="str">
        <f t="shared" si="277"/>
        <v>N.A.</v>
      </c>
      <c r="D1961" s="1384" t="str">
        <f t="shared" si="277"/>
        <v>-</v>
      </c>
      <c r="E1961" s="1450">
        <f t="shared" si="277"/>
        <v>0</v>
      </c>
      <c r="F1961" s="1451">
        <f t="shared" si="274"/>
        <v>2.1300003000000001E-2</v>
      </c>
      <c r="G1961" s="1451">
        <f t="shared" si="275"/>
        <v>2.1300003000000001E-2</v>
      </c>
      <c r="H1961" s="1451">
        <f t="shared" si="271"/>
        <v>0</v>
      </c>
      <c r="I1961" s="1449">
        <v>0</v>
      </c>
      <c r="J1961" s="1449">
        <v>0</v>
      </c>
      <c r="K1961" s="1451"/>
      <c r="L1961" s="1451"/>
      <c r="M1961" s="1451">
        <f t="shared" si="270"/>
        <v>0</v>
      </c>
      <c r="N1961" s="1451">
        <f t="shared" si="272"/>
        <v>0</v>
      </c>
    </row>
    <row r="1962" spans="1:14" ht="15.5" outlineLevel="1" x14ac:dyDescent="0.25">
      <c r="A1962" s="1453">
        <f t="shared" si="277"/>
        <v>53</v>
      </c>
      <c r="B1962" s="1461" t="str">
        <f t="shared" si="277"/>
        <v>Procurement of Air Purifiers in PCR’s4370002804/Qty 40</v>
      </c>
      <c r="C1962" s="1455" t="str">
        <f t="shared" si="277"/>
        <v>N.A.</v>
      </c>
      <c r="D1962" s="1384" t="str">
        <f t="shared" si="277"/>
        <v>-</v>
      </c>
      <c r="E1962" s="1450">
        <f t="shared" si="277"/>
        <v>0</v>
      </c>
      <c r="F1962" s="1451">
        <f t="shared" si="274"/>
        <v>6.9999959999999996E-3</v>
      </c>
      <c r="G1962" s="1451">
        <f t="shared" si="275"/>
        <v>6.9999959999999996E-3</v>
      </c>
      <c r="H1962" s="1451">
        <f t="shared" si="271"/>
        <v>0</v>
      </c>
      <c r="I1962" s="1449">
        <v>0</v>
      </c>
      <c r="J1962" s="1449">
        <v>0</v>
      </c>
      <c r="K1962" s="1451"/>
      <c r="L1962" s="1451"/>
      <c r="M1962" s="1451">
        <f t="shared" si="270"/>
        <v>0</v>
      </c>
      <c r="N1962" s="1451">
        <f t="shared" si="272"/>
        <v>0</v>
      </c>
    </row>
    <row r="1963" spans="1:14" ht="15.5" outlineLevel="1" x14ac:dyDescent="0.25">
      <c r="A1963" s="1453">
        <f t="shared" si="277"/>
        <v>54</v>
      </c>
      <c r="B1963" s="1461" t="str">
        <f t="shared" si="277"/>
        <v>iPad &amp; Laptop As Per Specification 4385000561/QTY 2</v>
      </c>
      <c r="C1963" s="1455" t="str">
        <f t="shared" si="277"/>
        <v>N.A.</v>
      </c>
      <c r="D1963" s="1384" t="str">
        <f t="shared" si="277"/>
        <v>-</v>
      </c>
      <c r="E1963" s="1450">
        <f t="shared" si="277"/>
        <v>0</v>
      </c>
      <c r="F1963" s="1451">
        <f t="shared" si="274"/>
        <v>1.9458199999999998E-2</v>
      </c>
      <c r="G1963" s="1451">
        <f t="shared" si="275"/>
        <v>1.9458199999999998E-2</v>
      </c>
      <c r="H1963" s="1451">
        <f t="shared" si="271"/>
        <v>0</v>
      </c>
      <c r="I1963" s="1449">
        <v>0</v>
      </c>
      <c r="J1963" s="1449">
        <v>0</v>
      </c>
      <c r="K1963" s="1451"/>
      <c r="L1963" s="1451"/>
      <c r="M1963" s="1451">
        <f t="shared" si="270"/>
        <v>0</v>
      </c>
      <c r="N1963" s="1451">
        <f t="shared" si="272"/>
        <v>0</v>
      </c>
    </row>
    <row r="1964" spans="1:14" ht="15.5" outlineLevel="1" x14ac:dyDescent="0.25">
      <c r="A1964" s="1453">
        <f t="shared" si="277"/>
        <v>55</v>
      </c>
      <c r="B1964" s="1461" t="str">
        <f t="shared" si="277"/>
        <v>Projector Screen SZIE 8 X 10 FEET(4370002710)/QTY 1</v>
      </c>
      <c r="C1964" s="1455" t="str">
        <f t="shared" si="277"/>
        <v>N.A.</v>
      </c>
      <c r="D1964" s="1384" t="str">
        <f t="shared" si="277"/>
        <v>-</v>
      </c>
      <c r="E1964" s="1450">
        <f t="shared" si="277"/>
        <v>0</v>
      </c>
      <c r="F1964" s="1451">
        <f t="shared" si="274"/>
        <v>1.0397990000000001E-3</v>
      </c>
      <c r="G1964" s="1451">
        <f t="shared" si="275"/>
        <v>1.0397990000000001E-3</v>
      </c>
      <c r="H1964" s="1451">
        <f t="shared" si="271"/>
        <v>0</v>
      </c>
      <c r="I1964" s="1449">
        <v>0</v>
      </c>
      <c r="J1964" s="1449">
        <v>0</v>
      </c>
      <c r="K1964" s="1451"/>
      <c r="L1964" s="1451"/>
      <c r="M1964" s="1451">
        <f t="shared" si="270"/>
        <v>0</v>
      </c>
      <c r="N1964" s="1451">
        <f t="shared" si="272"/>
        <v>0</v>
      </c>
    </row>
    <row r="1965" spans="1:14" ht="29" outlineLevel="1" x14ac:dyDescent="0.25">
      <c r="A1965" s="1453">
        <f t="shared" si="277"/>
        <v>56</v>
      </c>
      <c r="B1965" s="1462" t="str">
        <f t="shared" si="277"/>
        <v>Supply, Installation and commissioning of SCADA System for Raw and DM water plant at Water Treatment Plant, GTPS, Uran.</v>
      </c>
      <c r="C1965" s="1455">
        <f t="shared" si="277"/>
        <v>0</v>
      </c>
      <c r="D1965" s="1384" t="str">
        <f t="shared" si="277"/>
        <v>-</v>
      </c>
      <c r="E1965" s="1450">
        <f t="shared" si="277"/>
        <v>0</v>
      </c>
      <c r="F1965" s="1451">
        <f t="shared" si="274"/>
        <v>0.92630000000000001</v>
      </c>
      <c r="G1965" s="1451">
        <f t="shared" si="275"/>
        <v>0.92630000000000001</v>
      </c>
      <c r="H1965" s="1451">
        <f t="shared" si="271"/>
        <v>0</v>
      </c>
      <c r="I1965" s="1449">
        <v>0</v>
      </c>
      <c r="J1965" s="1449">
        <v>0</v>
      </c>
      <c r="K1965" s="1451"/>
      <c r="L1965" s="1451"/>
      <c r="M1965" s="1451">
        <f t="shared" si="270"/>
        <v>0</v>
      </c>
      <c r="N1965" s="1451">
        <f t="shared" si="272"/>
        <v>0</v>
      </c>
    </row>
    <row r="1966" spans="1:14" ht="29" outlineLevel="1" x14ac:dyDescent="0.25">
      <c r="A1966" s="1453">
        <f t="shared" ref="A1966:E1981" si="278">A1680</f>
        <v>57</v>
      </c>
      <c r="B1966" s="1462" t="str">
        <f t="shared" si="278"/>
        <v>Supply, Installation and commissioning of Battery chargers at stage II at GTPS Uran</v>
      </c>
      <c r="C1966" s="1455">
        <f t="shared" si="278"/>
        <v>0</v>
      </c>
      <c r="D1966" s="1384" t="str">
        <f t="shared" si="278"/>
        <v>-</v>
      </c>
      <c r="E1966" s="1450">
        <f t="shared" si="278"/>
        <v>0</v>
      </c>
      <c r="F1966" s="1451">
        <f t="shared" si="274"/>
        <v>0.69004335000000006</v>
      </c>
      <c r="G1966" s="1451">
        <f t="shared" si="275"/>
        <v>0.69004335000000006</v>
      </c>
      <c r="H1966" s="1451">
        <f t="shared" si="271"/>
        <v>0</v>
      </c>
      <c r="I1966" s="1449">
        <v>0</v>
      </c>
      <c r="J1966" s="1449">
        <v>0</v>
      </c>
      <c r="K1966" s="1451"/>
      <c r="L1966" s="1451"/>
      <c r="M1966" s="1451">
        <f t="shared" si="270"/>
        <v>0</v>
      </c>
      <c r="N1966" s="1451">
        <f t="shared" si="272"/>
        <v>0</v>
      </c>
    </row>
    <row r="1967" spans="1:14" ht="29" outlineLevel="1" x14ac:dyDescent="0.25">
      <c r="A1967" s="1453">
        <f t="shared" si="278"/>
        <v>58</v>
      </c>
      <c r="B1967" s="1462" t="str">
        <f t="shared" si="278"/>
        <v>Up gradation of old Generator Protection System with Advance Series Microprocessor based system, GTPS Uarn</v>
      </c>
      <c r="C1967" s="1455">
        <f t="shared" si="278"/>
        <v>0</v>
      </c>
      <c r="D1967" s="1384" t="str">
        <f t="shared" si="278"/>
        <v>-</v>
      </c>
      <c r="E1967" s="1450">
        <f t="shared" si="278"/>
        <v>0</v>
      </c>
      <c r="F1967" s="1451">
        <f t="shared" si="274"/>
        <v>1.0930340000000001</v>
      </c>
      <c r="G1967" s="1451">
        <f t="shared" si="275"/>
        <v>1.0930340000000001</v>
      </c>
      <c r="H1967" s="1451">
        <f t="shared" si="271"/>
        <v>0</v>
      </c>
      <c r="I1967" s="1449">
        <v>0</v>
      </c>
      <c r="J1967" s="1449">
        <v>0</v>
      </c>
      <c r="K1967" s="1451"/>
      <c r="L1967" s="1451"/>
      <c r="M1967" s="1451">
        <f t="shared" si="270"/>
        <v>0</v>
      </c>
      <c r="N1967" s="1451">
        <f t="shared" si="272"/>
        <v>0</v>
      </c>
    </row>
    <row r="1968" spans="1:14" ht="29" outlineLevel="1" x14ac:dyDescent="0.25">
      <c r="A1968" s="1453">
        <f t="shared" si="278"/>
        <v>59</v>
      </c>
      <c r="B1968" s="1462" t="str">
        <f t="shared" si="278"/>
        <v>NABL laboratory set up including required instruments along with furniture and other accessories at WT Plant, GTPS, Uran.</v>
      </c>
      <c r="C1968" s="1455">
        <f t="shared" si="278"/>
        <v>0</v>
      </c>
      <c r="D1968" s="1384" t="str">
        <f t="shared" si="278"/>
        <v>-</v>
      </c>
      <c r="E1968" s="1450">
        <f t="shared" si="278"/>
        <v>0</v>
      </c>
      <c r="F1968" s="1451">
        <f t="shared" si="274"/>
        <v>0.64239199999999996</v>
      </c>
      <c r="G1968" s="1451">
        <f t="shared" si="275"/>
        <v>0.64239199999999996</v>
      </c>
      <c r="H1968" s="1451">
        <f t="shared" si="271"/>
        <v>0</v>
      </c>
      <c r="I1968" s="1449">
        <v>0</v>
      </c>
      <c r="J1968" s="1449">
        <v>0</v>
      </c>
      <c r="K1968" s="1451"/>
      <c r="L1968" s="1451"/>
      <c r="M1968" s="1451">
        <f t="shared" ref="M1968:M2006" si="279">SUM(J1968:L1968)</f>
        <v>0</v>
      </c>
      <c r="N1968" s="1451">
        <f t="shared" si="272"/>
        <v>0</v>
      </c>
    </row>
    <row r="1969" spans="1:14" ht="43.5" outlineLevel="1" x14ac:dyDescent="0.25">
      <c r="A1969" s="1457">
        <f t="shared" si="278"/>
        <v>60</v>
      </c>
      <c r="B1969" s="1463" t="str">
        <f t="shared" si="278"/>
        <v>Providing and applying of chemical resistance coating to the internal surface of soft water storage tank at Water Treatment Plant, GTPS Uran</v>
      </c>
      <c r="C1969" s="1455">
        <f t="shared" si="278"/>
        <v>0</v>
      </c>
      <c r="D1969" s="1384" t="str">
        <f t="shared" si="278"/>
        <v>-</v>
      </c>
      <c r="E1969" s="1450">
        <f t="shared" si="278"/>
        <v>0</v>
      </c>
      <c r="F1969" s="1451">
        <f t="shared" si="274"/>
        <v>1.4407729199999999</v>
      </c>
      <c r="G1969" s="1451">
        <f t="shared" si="275"/>
        <v>1.4407729199999999</v>
      </c>
      <c r="H1969" s="1451">
        <f t="shared" si="271"/>
        <v>0</v>
      </c>
      <c r="I1969" s="1449">
        <v>0</v>
      </c>
      <c r="J1969" s="1449">
        <v>0</v>
      </c>
      <c r="K1969" s="1451"/>
      <c r="L1969" s="1451"/>
      <c r="M1969" s="1451">
        <f t="shared" si="279"/>
        <v>0</v>
      </c>
      <c r="N1969" s="1451">
        <f t="shared" si="272"/>
        <v>0</v>
      </c>
    </row>
    <row r="1970" spans="1:14" ht="29" outlineLevel="1" x14ac:dyDescent="0.25">
      <c r="A1970" s="1457">
        <f t="shared" si="278"/>
        <v>61</v>
      </c>
      <c r="B1970" s="1463" t="str">
        <f t="shared" si="278"/>
        <v xml:space="preserve">CCPP Process improvement through application of Thermal insulation for WHRP Boiler/GT exhaust area at GTPS, Uran </v>
      </c>
      <c r="C1970" s="1455">
        <f t="shared" si="278"/>
        <v>0</v>
      </c>
      <c r="D1970" s="1384" t="str">
        <f t="shared" si="278"/>
        <v>-</v>
      </c>
      <c r="E1970" s="1450">
        <f t="shared" si="278"/>
        <v>0</v>
      </c>
      <c r="F1970" s="1451">
        <f t="shared" si="274"/>
        <v>0.85669474999999995</v>
      </c>
      <c r="G1970" s="1451">
        <f t="shared" si="275"/>
        <v>0.85669474999999995</v>
      </c>
      <c r="H1970" s="1451">
        <f t="shared" si="271"/>
        <v>0</v>
      </c>
      <c r="I1970" s="1449">
        <v>0</v>
      </c>
      <c r="J1970" s="1449">
        <v>0</v>
      </c>
      <c r="K1970" s="1451"/>
      <c r="L1970" s="1451"/>
      <c r="M1970" s="1451">
        <f t="shared" si="279"/>
        <v>0</v>
      </c>
      <c r="N1970" s="1451">
        <f t="shared" si="272"/>
        <v>0</v>
      </c>
    </row>
    <row r="1971" spans="1:14" ht="15.5" outlineLevel="1" x14ac:dyDescent="0.25">
      <c r="A1971" s="1457">
        <f t="shared" si="278"/>
        <v>62</v>
      </c>
      <c r="B1971" s="1463" t="str">
        <f t="shared" si="278"/>
        <v xml:space="preserve"> Procurement of grass cutting machine (Petrol engine) at GTPS, Uran.</v>
      </c>
      <c r="C1971" s="1455">
        <f t="shared" si="278"/>
        <v>0</v>
      </c>
      <c r="D1971" s="1384" t="str">
        <f t="shared" si="278"/>
        <v>-</v>
      </c>
      <c r="E1971" s="1450">
        <f t="shared" si="278"/>
        <v>0</v>
      </c>
      <c r="F1971" s="1451">
        <f t="shared" si="274"/>
        <v>1.1328E-2</v>
      </c>
      <c r="G1971" s="1451">
        <f t="shared" si="275"/>
        <v>1.1328E-2</v>
      </c>
      <c r="H1971" s="1451">
        <f t="shared" si="271"/>
        <v>0</v>
      </c>
      <c r="I1971" s="1449">
        <v>0</v>
      </c>
      <c r="J1971" s="1449">
        <v>0</v>
      </c>
      <c r="K1971" s="1451"/>
      <c r="L1971" s="1451"/>
      <c r="M1971" s="1451">
        <f t="shared" si="279"/>
        <v>0</v>
      </c>
      <c r="N1971" s="1451">
        <f t="shared" si="272"/>
        <v>0</v>
      </c>
    </row>
    <row r="1972" spans="1:14" ht="15.5" outlineLevel="1" x14ac:dyDescent="0.25">
      <c r="A1972" s="1457">
        <f t="shared" si="278"/>
        <v>63</v>
      </c>
      <c r="B1972" s="1463" t="str">
        <f t="shared" si="278"/>
        <v>Procurement of dedicated server for DSM System at GTPS Uran.</v>
      </c>
      <c r="C1972" s="1455">
        <f t="shared" si="278"/>
        <v>0</v>
      </c>
      <c r="D1972" s="1384" t="str">
        <f t="shared" si="278"/>
        <v>-</v>
      </c>
      <c r="E1972" s="1450">
        <f t="shared" si="278"/>
        <v>0</v>
      </c>
      <c r="F1972" s="1451">
        <f t="shared" si="274"/>
        <v>9.3399999999999997E-2</v>
      </c>
      <c r="G1972" s="1451">
        <f t="shared" si="275"/>
        <v>9.3399999999999997E-2</v>
      </c>
      <c r="H1972" s="1451">
        <f t="shared" si="271"/>
        <v>0</v>
      </c>
      <c r="I1972" s="1449">
        <v>0</v>
      </c>
      <c r="J1972" s="1449">
        <v>0</v>
      </c>
      <c r="K1972" s="1451"/>
      <c r="L1972" s="1451"/>
      <c r="M1972" s="1451">
        <f t="shared" si="279"/>
        <v>0</v>
      </c>
      <c r="N1972" s="1451">
        <f t="shared" si="272"/>
        <v>0</v>
      </c>
    </row>
    <row r="1973" spans="1:14" ht="15.5" outlineLevel="1" x14ac:dyDescent="0.25">
      <c r="A1973" s="1457">
        <f t="shared" si="278"/>
        <v>64</v>
      </c>
      <c r="B1973" s="1463" t="str">
        <f t="shared" si="278"/>
        <v>Procurement of Water Purifier</v>
      </c>
      <c r="C1973" s="1455">
        <f t="shared" si="278"/>
        <v>0</v>
      </c>
      <c r="D1973" s="1384" t="str">
        <f t="shared" si="278"/>
        <v>-</v>
      </c>
      <c r="E1973" s="1450">
        <f t="shared" si="278"/>
        <v>0</v>
      </c>
      <c r="F1973" s="1451">
        <f t="shared" si="274"/>
        <v>8.03E-4</v>
      </c>
      <c r="G1973" s="1451">
        <f t="shared" si="275"/>
        <v>8.03E-4</v>
      </c>
      <c r="H1973" s="1451">
        <f t="shared" si="271"/>
        <v>0</v>
      </c>
      <c r="I1973" s="1449">
        <v>0</v>
      </c>
      <c r="J1973" s="1449">
        <v>0</v>
      </c>
      <c r="K1973" s="1451"/>
      <c r="L1973" s="1451"/>
      <c r="M1973" s="1451">
        <f t="shared" si="279"/>
        <v>0</v>
      </c>
      <c r="N1973" s="1451">
        <f t="shared" si="272"/>
        <v>0</v>
      </c>
    </row>
    <row r="1974" spans="1:14" ht="15.5" outlineLevel="1" x14ac:dyDescent="0.25">
      <c r="A1974" s="1457">
        <f t="shared" si="278"/>
        <v>65</v>
      </c>
      <c r="B1974" s="1463" t="str">
        <f t="shared" si="278"/>
        <v>Procurement of 1.5T SPLIT AC</v>
      </c>
      <c r="C1974" s="1455">
        <f t="shared" si="278"/>
        <v>0</v>
      </c>
      <c r="D1974" s="1384" t="str">
        <f t="shared" si="278"/>
        <v>-</v>
      </c>
      <c r="E1974" s="1450">
        <f t="shared" si="278"/>
        <v>0</v>
      </c>
      <c r="F1974" s="1451">
        <f t="shared" si="274"/>
        <v>2.8199999999999999E-2</v>
      </c>
      <c r="G1974" s="1451">
        <f t="shared" si="275"/>
        <v>2.8199999999999999E-2</v>
      </c>
      <c r="H1974" s="1451">
        <f t="shared" si="271"/>
        <v>0</v>
      </c>
      <c r="I1974" s="1449">
        <v>0</v>
      </c>
      <c r="J1974" s="1449">
        <v>0</v>
      </c>
      <c r="K1974" s="1451"/>
      <c r="L1974" s="1451"/>
      <c r="M1974" s="1451">
        <f t="shared" si="279"/>
        <v>0</v>
      </c>
      <c r="N1974" s="1451">
        <f t="shared" si="272"/>
        <v>0</v>
      </c>
    </row>
    <row r="1975" spans="1:14" ht="15.5" outlineLevel="1" x14ac:dyDescent="0.25">
      <c r="A1975" s="1457">
        <f t="shared" si="278"/>
        <v>66</v>
      </c>
      <c r="B1975" s="1463" t="str">
        <f t="shared" si="278"/>
        <v>MOBILE PHONE FOR SHIFT I/C</v>
      </c>
      <c r="C1975" s="1455">
        <f t="shared" si="278"/>
        <v>0</v>
      </c>
      <c r="D1975" s="1384" t="str">
        <f t="shared" si="278"/>
        <v>-</v>
      </c>
      <c r="E1975" s="1450">
        <f t="shared" si="278"/>
        <v>0</v>
      </c>
      <c r="F1975" s="1451">
        <f t="shared" si="274"/>
        <v>1.3998999999999999E-3</v>
      </c>
      <c r="G1975" s="1451">
        <f t="shared" si="275"/>
        <v>1.3998999999999999E-3</v>
      </c>
      <c r="H1975" s="1451">
        <f t="shared" ref="H1975:H2006" si="280">F1975-G1975</f>
        <v>0</v>
      </c>
      <c r="I1975" s="1449">
        <v>0</v>
      </c>
      <c r="J1975" s="1449">
        <v>0</v>
      </c>
      <c r="K1975" s="1451"/>
      <c r="L1975" s="1451"/>
      <c r="M1975" s="1451">
        <f t="shared" si="279"/>
        <v>0</v>
      </c>
      <c r="N1975" s="1451">
        <f t="shared" ref="N1975:N2006" si="281">H1975+I1975-M1975</f>
        <v>0</v>
      </c>
    </row>
    <row r="1976" spans="1:14" ht="15.5" outlineLevel="1" x14ac:dyDescent="0.25">
      <c r="A1976" s="1457">
        <f t="shared" si="278"/>
        <v>67</v>
      </c>
      <c r="B1976" s="1463" t="str">
        <f t="shared" si="278"/>
        <v>MOBILE PHONE FOR SHIFT I/C</v>
      </c>
      <c r="C1976" s="1455">
        <f t="shared" si="278"/>
        <v>0</v>
      </c>
      <c r="D1976" s="1384" t="str">
        <f t="shared" si="278"/>
        <v>-</v>
      </c>
      <c r="E1976" s="1450">
        <f t="shared" si="278"/>
        <v>0</v>
      </c>
      <c r="F1976" s="1451">
        <f t="shared" si="274"/>
        <v>1.3499E-3</v>
      </c>
      <c r="G1976" s="1451">
        <f t="shared" si="275"/>
        <v>1.3499E-3</v>
      </c>
      <c r="H1976" s="1451">
        <f t="shared" si="280"/>
        <v>0</v>
      </c>
      <c r="I1976" s="1449">
        <v>0</v>
      </c>
      <c r="J1976" s="1449">
        <v>0</v>
      </c>
      <c r="K1976" s="1451"/>
      <c r="L1976" s="1451"/>
      <c r="M1976" s="1451">
        <f t="shared" si="279"/>
        <v>0</v>
      </c>
      <c r="N1976" s="1451">
        <f t="shared" si="281"/>
        <v>0</v>
      </c>
    </row>
    <row r="1977" spans="1:14" ht="15.5" outlineLevel="1" x14ac:dyDescent="0.25">
      <c r="A1977" s="1457">
        <f t="shared" si="278"/>
        <v>68</v>
      </c>
      <c r="B1977" s="1463" t="str">
        <f t="shared" si="278"/>
        <v>MOBILE PHONE FOR SHIFT I/C</v>
      </c>
      <c r="C1977" s="1455">
        <f t="shared" si="278"/>
        <v>0</v>
      </c>
      <c r="D1977" s="1384" t="str">
        <f t="shared" si="278"/>
        <v>-</v>
      </c>
      <c r="E1977" s="1450">
        <f t="shared" si="278"/>
        <v>0</v>
      </c>
      <c r="F1977" s="1451">
        <f t="shared" si="274"/>
        <v>1.3499E-3</v>
      </c>
      <c r="G1977" s="1451">
        <f t="shared" si="275"/>
        <v>1.3499E-3</v>
      </c>
      <c r="H1977" s="1451">
        <f t="shared" si="280"/>
        <v>0</v>
      </c>
      <c r="I1977" s="1449">
        <v>0</v>
      </c>
      <c r="J1977" s="1449">
        <v>0</v>
      </c>
      <c r="K1977" s="1451"/>
      <c r="L1977" s="1451"/>
      <c r="M1977" s="1451">
        <f t="shared" si="279"/>
        <v>0</v>
      </c>
      <c r="N1977" s="1451">
        <f t="shared" si="281"/>
        <v>0</v>
      </c>
    </row>
    <row r="1978" spans="1:14" ht="15.5" outlineLevel="1" x14ac:dyDescent="0.25">
      <c r="A1978" s="1457">
        <f t="shared" si="278"/>
        <v>69</v>
      </c>
      <c r="B1978" s="1463" t="str">
        <f t="shared" si="278"/>
        <v>Procurement of CCTV camera</v>
      </c>
      <c r="C1978" s="1455">
        <f t="shared" si="278"/>
        <v>0</v>
      </c>
      <c r="D1978" s="1384" t="str">
        <f t="shared" si="278"/>
        <v>-</v>
      </c>
      <c r="E1978" s="1450">
        <f t="shared" si="278"/>
        <v>0</v>
      </c>
      <c r="F1978" s="1451">
        <f t="shared" si="274"/>
        <v>5.1684000000000001E-3</v>
      </c>
      <c r="G1978" s="1451">
        <f t="shared" si="275"/>
        <v>5.1684000000000001E-3</v>
      </c>
      <c r="H1978" s="1451">
        <f t="shared" si="280"/>
        <v>0</v>
      </c>
      <c r="I1978" s="1449">
        <v>0</v>
      </c>
      <c r="J1978" s="1449">
        <v>0</v>
      </c>
      <c r="K1978" s="1451"/>
      <c r="L1978" s="1451"/>
      <c r="M1978" s="1451">
        <f t="shared" si="279"/>
        <v>0</v>
      </c>
      <c r="N1978" s="1451">
        <f t="shared" si="281"/>
        <v>0</v>
      </c>
    </row>
    <row r="1979" spans="1:14" ht="15.5" outlineLevel="1" x14ac:dyDescent="0.25">
      <c r="A1979" s="1457">
        <f t="shared" si="278"/>
        <v>70</v>
      </c>
      <c r="B1979" s="1463" t="str">
        <f t="shared" si="278"/>
        <v>Procurement of Desktop PC’s at GTPS URAN.</v>
      </c>
      <c r="C1979" s="1455">
        <f t="shared" si="278"/>
        <v>0</v>
      </c>
      <c r="D1979" s="1384" t="str">
        <f t="shared" si="278"/>
        <v>-</v>
      </c>
      <c r="E1979" s="1450">
        <f t="shared" si="278"/>
        <v>0</v>
      </c>
      <c r="F1979" s="1451">
        <f t="shared" si="274"/>
        <v>8.4568504000000003E-2</v>
      </c>
      <c r="G1979" s="1451">
        <f t="shared" si="275"/>
        <v>8.4568504000000003E-2</v>
      </c>
      <c r="H1979" s="1451">
        <f t="shared" si="280"/>
        <v>0</v>
      </c>
      <c r="I1979" s="1449">
        <v>0</v>
      </c>
      <c r="J1979" s="1449">
        <v>0</v>
      </c>
      <c r="K1979" s="1451"/>
      <c r="L1979" s="1451"/>
      <c r="M1979" s="1451">
        <f t="shared" si="279"/>
        <v>0</v>
      </c>
      <c r="N1979" s="1451">
        <f t="shared" si="281"/>
        <v>0</v>
      </c>
    </row>
    <row r="1980" spans="1:14" ht="15.5" outlineLevel="1" x14ac:dyDescent="0.25">
      <c r="A1980" s="1457">
        <f t="shared" si="278"/>
        <v>71</v>
      </c>
      <c r="B1980" s="1463" t="str">
        <f t="shared" si="278"/>
        <v>Procurement of 4 channel DVR &amp; 4 cctv camera</v>
      </c>
      <c r="C1980" s="1455">
        <f t="shared" si="278"/>
        <v>0</v>
      </c>
      <c r="D1980" s="1384" t="str">
        <f t="shared" si="278"/>
        <v>-</v>
      </c>
      <c r="E1980" s="1450">
        <f t="shared" si="278"/>
        <v>0</v>
      </c>
      <c r="F1980" s="1451">
        <f t="shared" si="274"/>
        <v>1.47E-3</v>
      </c>
      <c r="G1980" s="1451">
        <f t="shared" si="275"/>
        <v>1.47E-3</v>
      </c>
      <c r="H1980" s="1451">
        <f t="shared" si="280"/>
        <v>0</v>
      </c>
      <c r="I1980" s="1449">
        <v>0</v>
      </c>
      <c r="J1980" s="1449">
        <v>0</v>
      </c>
      <c r="K1980" s="1451"/>
      <c r="L1980" s="1451"/>
      <c r="M1980" s="1451">
        <f t="shared" si="279"/>
        <v>0</v>
      </c>
      <c r="N1980" s="1451">
        <f t="shared" si="281"/>
        <v>0</v>
      </c>
    </row>
    <row r="1981" spans="1:14" ht="15.5" outlineLevel="1" x14ac:dyDescent="0.25">
      <c r="A1981" s="1457">
        <f t="shared" si="278"/>
        <v>72</v>
      </c>
      <c r="B1981" s="1463" t="str">
        <f t="shared" si="278"/>
        <v xml:space="preserve">Procurement of 8 channel mini DVR </v>
      </c>
      <c r="C1981" s="1455">
        <f t="shared" si="278"/>
        <v>0</v>
      </c>
      <c r="D1981" s="1384" t="str">
        <f t="shared" si="278"/>
        <v>-</v>
      </c>
      <c r="E1981" s="1450">
        <f t="shared" si="278"/>
        <v>0</v>
      </c>
      <c r="F1981" s="1451">
        <f t="shared" si="274"/>
        <v>1.2492E-3</v>
      </c>
      <c r="G1981" s="1451">
        <f t="shared" si="275"/>
        <v>1.2492E-3</v>
      </c>
      <c r="H1981" s="1451">
        <f t="shared" si="280"/>
        <v>0</v>
      </c>
      <c r="I1981" s="1449">
        <v>0</v>
      </c>
      <c r="J1981" s="1449">
        <v>0</v>
      </c>
      <c r="K1981" s="1451"/>
      <c r="L1981" s="1451"/>
      <c r="M1981" s="1451">
        <f t="shared" si="279"/>
        <v>0</v>
      </c>
      <c r="N1981" s="1451">
        <f t="shared" si="281"/>
        <v>0</v>
      </c>
    </row>
    <row r="1982" spans="1:14" ht="15.5" outlineLevel="1" x14ac:dyDescent="0.25">
      <c r="A1982" s="1457">
        <f t="shared" ref="A1982:E1997" si="282">A1696</f>
        <v>73</v>
      </c>
      <c r="B1982" s="1463" t="str">
        <f t="shared" si="282"/>
        <v>Procurement of MOBILE PHONE</v>
      </c>
      <c r="C1982" s="1455">
        <f t="shared" si="282"/>
        <v>0</v>
      </c>
      <c r="D1982" s="1384" t="str">
        <f t="shared" si="282"/>
        <v>-</v>
      </c>
      <c r="E1982" s="1450">
        <f t="shared" si="282"/>
        <v>0</v>
      </c>
      <c r="F1982" s="1451">
        <f t="shared" ref="F1982:F2006" si="283">F1696+I1696</f>
        <v>1.5E-3</v>
      </c>
      <c r="G1982" s="1451">
        <f t="shared" ref="G1982:G2006" si="284">G1696+M1696</f>
        <v>1.5E-3</v>
      </c>
      <c r="H1982" s="1451">
        <f t="shared" si="280"/>
        <v>0</v>
      </c>
      <c r="I1982" s="1449">
        <v>0</v>
      </c>
      <c r="J1982" s="1449">
        <v>0</v>
      </c>
      <c r="K1982" s="1451"/>
      <c r="L1982" s="1451"/>
      <c r="M1982" s="1451">
        <f t="shared" si="279"/>
        <v>0</v>
      </c>
      <c r="N1982" s="1451">
        <f t="shared" si="281"/>
        <v>0</v>
      </c>
    </row>
    <row r="1983" spans="1:14" ht="29" outlineLevel="1" x14ac:dyDescent="0.25">
      <c r="A1983" s="1457">
        <f t="shared" si="282"/>
        <v>74</v>
      </c>
      <c r="B1983" s="1463" t="str">
        <f t="shared" si="282"/>
        <v xml:space="preserve">Procurement of Monitors at GTPS URAN.
</v>
      </c>
      <c r="C1983" s="1455">
        <f t="shared" si="282"/>
        <v>0</v>
      </c>
      <c r="D1983" s="1384" t="str">
        <f t="shared" si="282"/>
        <v>-</v>
      </c>
      <c r="E1983" s="1450">
        <f t="shared" si="282"/>
        <v>0</v>
      </c>
      <c r="F1983" s="1451">
        <f t="shared" si="283"/>
        <v>1.01E-3</v>
      </c>
      <c r="G1983" s="1451">
        <f t="shared" si="284"/>
        <v>1.01E-3</v>
      </c>
      <c r="H1983" s="1451">
        <f t="shared" si="280"/>
        <v>0</v>
      </c>
      <c r="I1983" s="1449">
        <v>0</v>
      </c>
      <c r="J1983" s="1449">
        <v>0</v>
      </c>
      <c r="K1983" s="1451"/>
      <c r="L1983" s="1451"/>
      <c r="M1983" s="1451">
        <f t="shared" si="279"/>
        <v>0</v>
      </c>
      <c r="N1983" s="1451">
        <f t="shared" si="281"/>
        <v>0</v>
      </c>
    </row>
    <row r="1984" spans="1:14" ht="15.5" outlineLevel="1" x14ac:dyDescent="0.25">
      <c r="A1984" s="1457">
        <f t="shared" si="282"/>
        <v>75</v>
      </c>
      <c r="B1984" s="1463" t="str">
        <f t="shared" si="282"/>
        <v>Supply of Thinclients on Buyback for Uran GTPS</v>
      </c>
      <c r="C1984" s="1455">
        <f t="shared" si="282"/>
        <v>0</v>
      </c>
      <c r="D1984" s="1384" t="str">
        <f t="shared" si="282"/>
        <v>-</v>
      </c>
      <c r="E1984" s="1450">
        <f t="shared" si="282"/>
        <v>0</v>
      </c>
      <c r="F1984" s="1451">
        <f t="shared" si="283"/>
        <v>0.12117600000000001</v>
      </c>
      <c r="G1984" s="1451">
        <f t="shared" si="284"/>
        <v>0.12117600000000001</v>
      </c>
      <c r="H1984" s="1451">
        <f t="shared" si="280"/>
        <v>0</v>
      </c>
      <c r="I1984" s="1449">
        <v>0</v>
      </c>
      <c r="J1984" s="1449">
        <v>0</v>
      </c>
      <c r="K1984" s="1451"/>
      <c r="L1984" s="1451"/>
      <c r="M1984" s="1451">
        <f t="shared" si="279"/>
        <v>0</v>
      </c>
      <c r="N1984" s="1451">
        <f t="shared" si="281"/>
        <v>0</v>
      </c>
    </row>
    <row r="1985" spans="1:14" ht="15.5" outlineLevel="1" x14ac:dyDescent="0.25">
      <c r="A1985" s="1457">
        <f t="shared" si="282"/>
        <v>76</v>
      </c>
      <c r="B1985" s="1463" t="str">
        <f t="shared" si="282"/>
        <v>FY23-24</v>
      </c>
      <c r="C1985" s="1455">
        <f t="shared" si="282"/>
        <v>0</v>
      </c>
      <c r="D1985" s="1384" t="str">
        <f t="shared" si="282"/>
        <v>-</v>
      </c>
      <c r="E1985" s="1450">
        <f t="shared" si="282"/>
        <v>0</v>
      </c>
      <c r="F1985" s="1451">
        <f t="shared" si="283"/>
        <v>0</v>
      </c>
      <c r="G1985" s="1451">
        <f t="shared" si="284"/>
        <v>0</v>
      </c>
      <c r="H1985" s="1451">
        <f t="shared" si="280"/>
        <v>0</v>
      </c>
      <c r="I1985" s="1449">
        <v>0</v>
      </c>
      <c r="J1985" s="1449">
        <v>0</v>
      </c>
      <c r="K1985" s="1451"/>
      <c r="L1985" s="1451"/>
      <c r="M1985" s="1451">
        <f t="shared" si="279"/>
        <v>0</v>
      </c>
      <c r="N1985" s="1451">
        <f t="shared" si="281"/>
        <v>0</v>
      </c>
    </row>
    <row r="1986" spans="1:14" ht="29" outlineLevel="1" x14ac:dyDescent="0.25">
      <c r="A1986" s="1457">
        <f t="shared" si="282"/>
        <v>77</v>
      </c>
      <c r="B1986" s="1463" t="str">
        <f t="shared" si="282"/>
        <v>PORT FIRE EXT ABC COMP EN3  AFFF - COMPOSITE CAPACITY 9 LTR 9KG</v>
      </c>
      <c r="C1986" s="1455">
        <f t="shared" si="282"/>
        <v>0</v>
      </c>
      <c r="D1986" s="1384" t="str">
        <f t="shared" si="282"/>
        <v>-</v>
      </c>
      <c r="E1986" s="1450">
        <f t="shared" si="282"/>
        <v>0</v>
      </c>
      <c r="F1986" s="1451">
        <f t="shared" si="283"/>
        <v>3.3915000000000002</v>
      </c>
      <c r="G1986" s="1451">
        <f t="shared" si="284"/>
        <v>3.3915000000000002</v>
      </c>
      <c r="H1986" s="1451">
        <f t="shared" si="280"/>
        <v>0</v>
      </c>
      <c r="I1986" s="1449">
        <v>0</v>
      </c>
      <c r="J1986" s="1449">
        <v>0</v>
      </c>
      <c r="K1986" s="1451"/>
      <c r="L1986" s="1451"/>
      <c r="M1986" s="1451">
        <f t="shared" si="279"/>
        <v>0</v>
      </c>
      <c r="N1986" s="1451">
        <f t="shared" si="281"/>
        <v>0</v>
      </c>
    </row>
    <row r="1987" spans="1:14" ht="29" outlineLevel="1" x14ac:dyDescent="0.25">
      <c r="A1987" s="1457">
        <f t="shared" si="282"/>
        <v>78</v>
      </c>
      <c r="B1987" s="1463" t="str">
        <f t="shared" si="282"/>
        <v>Procurement of  Thermal  Imaging Camera for Condition Monitoring of machine at GTPS,Uran.</v>
      </c>
      <c r="C1987" s="1455">
        <f t="shared" si="282"/>
        <v>0</v>
      </c>
      <c r="D1987" s="1384" t="str">
        <f t="shared" si="282"/>
        <v>-</v>
      </c>
      <c r="E1987" s="1450">
        <f t="shared" si="282"/>
        <v>0</v>
      </c>
      <c r="F1987" s="1451">
        <f t="shared" si="283"/>
        <v>3.5046000000000001E-2</v>
      </c>
      <c r="G1987" s="1451">
        <f t="shared" si="284"/>
        <v>3.5046000000000001E-2</v>
      </c>
      <c r="H1987" s="1451">
        <f t="shared" si="280"/>
        <v>0</v>
      </c>
      <c r="I1987" s="1449">
        <v>0</v>
      </c>
      <c r="J1987" s="1449">
        <v>0</v>
      </c>
      <c r="K1987" s="1451"/>
      <c r="L1987" s="1451"/>
      <c r="M1987" s="1451">
        <f t="shared" si="279"/>
        <v>0</v>
      </c>
      <c r="N1987" s="1451">
        <f t="shared" si="281"/>
        <v>0</v>
      </c>
    </row>
    <row r="1988" spans="1:14" ht="15.5" outlineLevel="1" x14ac:dyDescent="0.25">
      <c r="A1988" s="1457">
        <f t="shared" si="282"/>
        <v>79</v>
      </c>
      <c r="B1988" s="1463" t="str">
        <f t="shared" si="282"/>
        <v xml:space="preserve">DIGITAL ULTRASONIC FLOW METER </v>
      </c>
      <c r="C1988" s="1455">
        <f t="shared" si="282"/>
        <v>0</v>
      </c>
      <c r="D1988" s="1384" t="str">
        <f t="shared" si="282"/>
        <v>-</v>
      </c>
      <c r="E1988" s="1450">
        <f t="shared" si="282"/>
        <v>0</v>
      </c>
      <c r="F1988" s="1451">
        <f t="shared" si="283"/>
        <v>1.6767799999999999E-2</v>
      </c>
      <c r="G1988" s="1451">
        <f t="shared" si="284"/>
        <v>1.6767799999999999E-2</v>
      </c>
      <c r="H1988" s="1451">
        <f t="shared" si="280"/>
        <v>0</v>
      </c>
      <c r="I1988" s="1449">
        <v>0</v>
      </c>
      <c r="J1988" s="1449">
        <v>0</v>
      </c>
      <c r="K1988" s="1451"/>
      <c r="L1988" s="1451"/>
      <c r="M1988" s="1451">
        <f t="shared" si="279"/>
        <v>0</v>
      </c>
      <c r="N1988" s="1451">
        <f t="shared" si="281"/>
        <v>0</v>
      </c>
    </row>
    <row r="1989" spans="1:14" ht="15.5" outlineLevel="1" x14ac:dyDescent="0.25">
      <c r="A1989" s="1457">
        <f t="shared" si="282"/>
        <v>80</v>
      </c>
      <c r="B1989" s="1463" t="str">
        <f t="shared" si="282"/>
        <v>MEASURING &amp;DISPLAYING HANDHELD INST</v>
      </c>
      <c r="C1989" s="1455">
        <f t="shared" si="282"/>
        <v>0</v>
      </c>
      <c r="D1989" s="1384" t="str">
        <f t="shared" si="282"/>
        <v>-</v>
      </c>
      <c r="E1989" s="1450">
        <f t="shared" si="282"/>
        <v>0</v>
      </c>
      <c r="F1989" s="1451">
        <f t="shared" si="283"/>
        <v>8.5313999999999997E-3</v>
      </c>
      <c r="G1989" s="1451">
        <f t="shared" si="284"/>
        <v>8.5313999999999997E-3</v>
      </c>
      <c r="H1989" s="1451">
        <f t="shared" si="280"/>
        <v>0</v>
      </c>
      <c r="I1989" s="1449">
        <v>0</v>
      </c>
      <c r="J1989" s="1449">
        <v>0</v>
      </c>
      <c r="K1989" s="1451"/>
      <c r="L1989" s="1451"/>
      <c r="M1989" s="1451">
        <f t="shared" si="279"/>
        <v>0</v>
      </c>
      <c r="N1989" s="1451">
        <f t="shared" si="281"/>
        <v>0</v>
      </c>
    </row>
    <row r="1990" spans="1:14" ht="29" outlineLevel="1" x14ac:dyDescent="0.25">
      <c r="A1990" s="1457">
        <f t="shared" si="282"/>
        <v>81</v>
      </c>
      <c r="B1990" s="1463" t="str">
        <f t="shared" si="282"/>
        <v>Approval for procuring Thickness measurment gauge,Portable flow meter and Vibration meter for GTPS, Uran</v>
      </c>
      <c r="C1990" s="1455">
        <f t="shared" si="282"/>
        <v>0</v>
      </c>
      <c r="D1990" s="1384" t="str">
        <f t="shared" si="282"/>
        <v>-</v>
      </c>
      <c r="E1990" s="1450">
        <f t="shared" si="282"/>
        <v>0</v>
      </c>
      <c r="F1990" s="1451">
        <f t="shared" si="283"/>
        <v>9.2399999999999999E-3</v>
      </c>
      <c r="G1990" s="1451">
        <f t="shared" si="284"/>
        <v>9.2399999999999999E-3</v>
      </c>
      <c r="H1990" s="1451">
        <f t="shared" si="280"/>
        <v>0</v>
      </c>
      <c r="I1990" s="1449">
        <v>0</v>
      </c>
      <c r="J1990" s="1449">
        <v>0</v>
      </c>
      <c r="K1990" s="1451"/>
      <c r="L1990" s="1451"/>
      <c r="M1990" s="1451">
        <f t="shared" si="279"/>
        <v>0</v>
      </c>
      <c r="N1990" s="1451">
        <f t="shared" si="281"/>
        <v>0</v>
      </c>
    </row>
    <row r="1991" spans="1:14" ht="43.5" outlineLevel="1" x14ac:dyDescent="0.25">
      <c r="A1991" s="1457">
        <f t="shared" si="282"/>
        <v>82</v>
      </c>
      <c r="B1991" s="1463" t="str">
        <f t="shared" si="282"/>
        <v>Supply, installation and commissioning of 1.5 ton Window Air Conditioner and 1.5 Ton Split Air conditioners with inverter technology at GTPS Uran.</v>
      </c>
      <c r="C1991" s="1455">
        <f t="shared" si="282"/>
        <v>0</v>
      </c>
      <c r="D1991" s="1384" t="str">
        <f t="shared" si="282"/>
        <v>-</v>
      </c>
      <c r="E1991" s="1450">
        <f t="shared" si="282"/>
        <v>0</v>
      </c>
      <c r="F1991" s="1451">
        <f t="shared" si="283"/>
        <v>1.3585501000000002E-2</v>
      </c>
      <c r="G1991" s="1451">
        <f t="shared" si="284"/>
        <v>1.3585501000000002E-2</v>
      </c>
      <c r="H1991" s="1451">
        <f t="shared" si="280"/>
        <v>0</v>
      </c>
      <c r="I1991" s="1449">
        <v>0</v>
      </c>
      <c r="J1991" s="1449">
        <v>0</v>
      </c>
      <c r="K1991" s="1451"/>
      <c r="L1991" s="1451"/>
      <c r="M1991" s="1451">
        <f t="shared" si="279"/>
        <v>0</v>
      </c>
      <c r="N1991" s="1451">
        <f t="shared" si="281"/>
        <v>0</v>
      </c>
    </row>
    <row r="1992" spans="1:14" ht="15.5" outlineLevel="1" x14ac:dyDescent="0.25">
      <c r="A1992" s="1457">
        <f t="shared" si="282"/>
        <v>83</v>
      </c>
      <c r="B1992" s="1463" t="str">
        <f t="shared" si="282"/>
        <v>Procurement of monitors at GTPS Uran</v>
      </c>
      <c r="C1992" s="1455">
        <f t="shared" si="282"/>
        <v>0</v>
      </c>
      <c r="D1992" s="1384" t="str">
        <f t="shared" si="282"/>
        <v>-</v>
      </c>
      <c r="E1992" s="1450">
        <f t="shared" si="282"/>
        <v>0</v>
      </c>
      <c r="F1992" s="1451">
        <f t="shared" si="283"/>
        <v>1.44E-2</v>
      </c>
      <c r="G1992" s="1451">
        <f t="shared" si="284"/>
        <v>1.44E-2</v>
      </c>
      <c r="H1992" s="1451">
        <f t="shared" si="280"/>
        <v>0</v>
      </c>
      <c r="I1992" s="1449">
        <v>0</v>
      </c>
      <c r="J1992" s="1449">
        <v>0</v>
      </c>
      <c r="K1992" s="1451"/>
      <c r="L1992" s="1451"/>
      <c r="M1992" s="1451">
        <f t="shared" si="279"/>
        <v>0</v>
      </c>
      <c r="N1992" s="1451">
        <f t="shared" si="281"/>
        <v>0</v>
      </c>
    </row>
    <row r="1993" spans="1:14" ht="15.5" outlineLevel="1" x14ac:dyDescent="0.25">
      <c r="A1993" s="1457">
        <f t="shared" si="282"/>
        <v>84</v>
      </c>
      <c r="B1993" s="1463" t="str">
        <f t="shared" si="282"/>
        <v>Procurement of Desktop PC’s and Laptop at GTPS Uran</v>
      </c>
      <c r="C1993" s="1455">
        <f t="shared" si="282"/>
        <v>0</v>
      </c>
      <c r="D1993" s="1384" t="str">
        <f t="shared" si="282"/>
        <v>-</v>
      </c>
      <c r="E1993" s="1450">
        <f t="shared" si="282"/>
        <v>0</v>
      </c>
      <c r="F1993" s="1451">
        <f t="shared" si="283"/>
        <v>5.4989990000000001E-3</v>
      </c>
      <c r="G1993" s="1451">
        <f t="shared" si="284"/>
        <v>5.4989990000000001E-3</v>
      </c>
      <c r="H1993" s="1451">
        <f t="shared" si="280"/>
        <v>0</v>
      </c>
      <c r="I1993" s="1449">
        <v>0</v>
      </c>
      <c r="J1993" s="1449">
        <v>0</v>
      </c>
      <c r="K1993" s="1451"/>
      <c r="L1993" s="1451"/>
      <c r="M1993" s="1451">
        <f t="shared" si="279"/>
        <v>0</v>
      </c>
      <c r="N1993" s="1451">
        <f t="shared" si="281"/>
        <v>0</v>
      </c>
    </row>
    <row r="1994" spans="1:14" ht="29" outlineLevel="1" x14ac:dyDescent="0.25">
      <c r="A1994" s="1457">
        <f t="shared" si="282"/>
        <v>85</v>
      </c>
      <c r="B1994" s="1463" t="str">
        <f t="shared" si="282"/>
        <v>SUPPLY &amp; INSTALLATION OF VC SETUP AND INTERACTIVE DISPLAY FOR GTPS URAN</v>
      </c>
      <c r="C1994" s="1455">
        <f t="shared" si="282"/>
        <v>0</v>
      </c>
      <c r="D1994" s="1384" t="str">
        <f t="shared" si="282"/>
        <v>-</v>
      </c>
      <c r="E1994" s="1450">
        <f t="shared" si="282"/>
        <v>0</v>
      </c>
      <c r="F1994" s="1451">
        <f t="shared" si="283"/>
        <v>3.0762600000000001E-2</v>
      </c>
      <c r="G1994" s="1451">
        <f t="shared" si="284"/>
        <v>3.0762600000000001E-2</v>
      </c>
      <c r="H1994" s="1451">
        <f t="shared" si="280"/>
        <v>0</v>
      </c>
      <c r="I1994" s="1449">
        <v>0</v>
      </c>
      <c r="J1994" s="1449">
        <v>0</v>
      </c>
      <c r="K1994" s="1451"/>
      <c r="L1994" s="1451"/>
      <c r="M1994" s="1451">
        <f t="shared" si="279"/>
        <v>0</v>
      </c>
      <c r="N1994" s="1451">
        <f t="shared" si="281"/>
        <v>0</v>
      </c>
    </row>
    <row r="1995" spans="1:14" ht="29" outlineLevel="1" x14ac:dyDescent="0.25">
      <c r="A1995" s="1457">
        <f t="shared" si="282"/>
        <v>86</v>
      </c>
      <c r="B1995" s="1463" t="str">
        <f t="shared" si="282"/>
        <v>Supply, installation and commissioning of water purifiers and water purifier cum cooler at GTPS Uran.</v>
      </c>
      <c r="C1995" s="1455">
        <f t="shared" si="282"/>
        <v>0</v>
      </c>
      <c r="D1995" s="1384" t="str">
        <f t="shared" si="282"/>
        <v>-</v>
      </c>
      <c r="E1995" s="1450">
        <f t="shared" si="282"/>
        <v>0</v>
      </c>
      <c r="F1995" s="1451">
        <f t="shared" si="283"/>
        <v>2.850001E-3</v>
      </c>
      <c r="G1995" s="1451">
        <f t="shared" si="284"/>
        <v>2.850001E-3</v>
      </c>
      <c r="H1995" s="1451">
        <f t="shared" si="280"/>
        <v>0</v>
      </c>
      <c r="I1995" s="1449">
        <v>0</v>
      </c>
      <c r="J1995" s="1449">
        <v>0</v>
      </c>
      <c r="K1995" s="1451"/>
      <c r="L1995" s="1451"/>
      <c r="M1995" s="1451">
        <f t="shared" si="279"/>
        <v>0</v>
      </c>
      <c r="N1995" s="1451">
        <f t="shared" si="281"/>
        <v>0</v>
      </c>
    </row>
    <row r="1996" spans="1:14" ht="29" outlineLevel="1" x14ac:dyDescent="0.25">
      <c r="A1996" s="1457">
        <f t="shared" si="282"/>
        <v>87</v>
      </c>
      <c r="B1996" s="1463" t="str">
        <f t="shared" si="282"/>
        <v>Urgent procurement and installation of UV Water Purifier cum cooler at GTPS, Uran on confirmatory  basis.</v>
      </c>
      <c r="C1996" s="1455">
        <f t="shared" si="282"/>
        <v>0</v>
      </c>
      <c r="D1996" s="1384" t="str">
        <f t="shared" si="282"/>
        <v>-</v>
      </c>
      <c r="E1996" s="1450">
        <f t="shared" si="282"/>
        <v>0</v>
      </c>
      <c r="F1996" s="1451">
        <f t="shared" si="283"/>
        <v>8.378E-3</v>
      </c>
      <c r="G1996" s="1451">
        <f t="shared" si="284"/>
        <v>8.378E-3</v>
      </c>
      <c r="H1996" s="1451">
        <f t="shared" si="280"/>
        <v>0</v>
      </c>
      <c r="I1996" s="1449">
        <v>0</v>
      </c>
      <c r="J1996" s="1449">
        <v>0</v>
      </c>
      <c r="K1996" s="1451"/>
      <c r="L1996" s="1451"/>
      <c r="M1996" s="1451">
        <f t="shared" si="279"/>
        <v>0</v>
      </c>
      <c r="N1996" s="1451">
        <f t="shared" si="281"/>
        <v>0</v>
      </c>
    </row>
    <row r="1997" spans="1:14" ht="29" outlineLevel="1" x14ac:dyDescent="0.25">
      <c r="A1997" s="1457">
        <f t="shared" si="282"/>
        <v>88</v>
      </c>
      <c r="B1997" s="1463" t="str">
        <f t="shared" si="282"/>
        <v>Supply, installation and commissioning of RO+UV+UF Storage Type Water Purifiers at GTPS,Uran.</v>
      </c>
      <c r="C1997" s="1455">
        <f t="shared" si="282"/>
        <v>0</v>
      </c>
      <c r="D1997" s="1384" t="str">
        <f t="shared" si="282"/>
        <v>-</v>
      </c>
      <c r="E1997" s="1450">
        <f t="shared" si="282"/>
        <v>0</v>
      </c>
      <c r="F1997" s="1451">
        <f t="shared" si="283"/>
        <v>1.2951199E-2</v>
      </c>
      <c r="G1997" s="1451">
        <f t="shared" si="284"/>
        <v>1.2951199E-2</v>
      </c>
      <c r="H1997" s="1451">
        <f t="shared" si="280"/>
        <v>0</v>
      </c>
      <c r="I1997" s="1449">
        <v>0</v>
      </c>
      <c r="J1997" s="1449">
        <v>0</v>
      </c>
      <c r="K1997" s="1451"/>
      <c r="L1997" s="1451"/>
      <c r="M1997" s="1451">
        <f t="shared" si="279"/>
        <v>0</v>
      </c>
      <c r="N1997" s="1451">
        <f t="shared" si="281"/>
        <v>0</v>
      </c>
    </row>
    <row r="1998" spans="1:14" ht="29" outlineLevel="1" x14ac:dyDescent="0.25">
      <c r="A1998" s="1457">
        <f t="shared" ref="A1998:E2006" si="285">A1712</f>
        <v>89</v>
      </c>
      <c r="B1998" s="1463" t="str">
        <f t="shared" si="285"/>
        <v>Procurement of Hot air oven for general laboratory at Water Treatment Plant, GTPS,Uran</v>
      </c>
      <c r="C1998" s="1455">
        <f t="shared" si="285"/>
        <v>0</v>
      </c>
      <c r="D1998" s="1384" t="str">
        <f t="shared" si="285"/>
        <v>-</v>
      </c>
      <c r="E1998" s="1450">
        <f t="shared" si="285"/>
        <v>0</v>
      </c>
      <c r="F1998" s="1451">
        <f t="shared" si="283"/>
        <v>1.475E-3</v>
      </c>
      <c r="G1998" s="1451">
        <f t="shared" si="284"/>
        <v>1.475E-3</v>
      </c>
      <c r="H1998" s="1451">
        <f t="shared" si="280"/>
        <v>0</v>
      </c>
      <c r="I1998" s="1449">
        <v>0</v>
      </c>
      <c r="J1998" s="1449">
        <v>0</v>
      </c>
      <c r="K1998" s="1451"/>
      <c r="L1998" s="1451"/>
      <c r="M1998" s="1451">
        <f t="shared" si="279"/>
        <v>0</v>
      </c>
      <c r="N1998" s="1451">
        <f t="shared" si="281"/>
        <v>0</v>
      </c>
    </row>
    <row r="1999" spans="1:14" ht="29" outlineLevel="1" x14ac:dyDescent="0.25">
      <c r="A1999" s="1457">
        <f t="shared" si="285"/>
        <v>90</v>
      </c>
      <c r="B1999" s="1463" t="str">
        <f t="shared" si="285"/>
        <v>Supply of Plastic Chair and Dinning table at Guest House &amp; new dormitory of GTPS Uran.</v>
      </c>
      <c r="C1999" s="1455">
        <f t="shared" si="285"/>
        <v>0</v>
      </c>
      <c r="D1999" s="1384" t="str">
        <f t="shared" si="285"/>
        <v>-</v>
      </c>
      <c r="E1999" s="1450">
        <f t="shared" si="285"/>
        <v>0</v>
      </c>
      <c r="F1999" s="1451">
        <f t="shared" si="283"/>
        <v>6.1545000000000002E-3</v>
      </c>
      <c r="G1999" s="1451">
        <f t="shared" si="284"/>
        <v>6.1545000000000002E-3</v>
      </c>
      <c r="H1999" s="1451">
        <f t="shared" si="280"/>
        <v>0</v>
      </c>
      <c r="I1999" s="1449">
        <v>0</v>
      </c>
      <c r="J1999" s="1449">
        <v>0</v>
      </c>
      <c r="K1999" s="1451"/>
      <c r="L1999" s="1451"/>
      <c r="M1999" s="1451">
        <f t="shared" si="279"/>
        <v>0</v>
      </c>
      <c r="N1999" s="1451">
        <f t="shared" si="281"/>
        <v>0</v>
      </c>
    </row>
    <row r="2000" spans="1:14" ht="15.5" outlineLevel="1" x14ac:dyDescent="0.25">
      <c r="A2000" s="1457">
        <f t="shared" si="285"/>
        <v>91</v>
      </c>
      <c r="B2000" s="1463" t="str">
        <f t="shared" si="285"/>
        <v>Procurement of Desktop PC’s and Laptop at GTPS Uran</v>
      </c>
      <c r="C2000" s="1455">
        <f t="shared" si="285"/>
        <v>0</v>
      </c>
      <c r="D2000" s="1384" t="str">
        <f t="shared" si="285"/>
        <v>-</v>
      </c>
      <c r="E2000" s="1450">
        <f t="shared" si="285"/>
        <v>0</v>
      </c>
      <c r="F2000" s="1451">
        <f t="shared" si="283"/>
        <v>8.7999990000000011E-3</v>
      </c>
      <c r="G2000" s="1451">
        <f t="shared" si="284"/>
        <v>8.7999990000000011E-3</v>
      </c>
      <c r="H2000" s="1451">
        <f t="shared" si="280"/>
        <v>0</v>
      </c>
      <c r="I2000" s="1449">
        <v>0</v>
      </c>
      <c r="J2000" s="1449">
        <v>0</v>
      </c>
      <c r="K2000" s="1451"/>
      <c r="L2000" s="1451"/>
      <c r="M2000" s="1451">
        <f t="shared" si="279"/>
        <v>0</v>
      </c>
      <c r="N2000" s="1451">
        <f t="shared" si="281"/>
        <v>0</v>
      </c>
    </row>
    <row r="2001" spans="1:16" ht="15.5" outlineLevel="1" x14ac:dyDescent="0.25">
      <c r="A2001" s="1457">
        <f t="shared" si="285"/>
        <v>92</v>
      </c>
      <c r="B2001" s="1463" t="str">
        <f t="shared" si="285"/>
        <v>COLOR LASER JET PRINTERADMIN BUILDING</v>
      </c>
      <c r="C2001" s="1455">
        <f t="shared" si="285"/>
        <v>0</v>
      </c>
      <c r="D2001" s="1384" t="str">
        <f t="shared" si="285"/>
        <v>-</v>
      </c>
      <c r="E2001" s="1450">
        <f t="shared" si="285"/>
        <v>0</v>
      </c>
      <c r="F2001" s="1451">
        <f t="shared" si="283"/>
        <v>6.3790000000000001E-3</v>
      </c>
      <c r="G2001" s="1451">
        <f t="shared" si="284"/>
        <v>6.3790000000000001E-3</v>
      </c>
      <c r="H2001" s="1451">
        <f t="shared" si="280"/>
        <v>0</v>
      </c>
      <c r="I2001" s="1449">
        <v>0</v>
      </c>
      <c r="J2001" s="1449">
        <v>0</v>
      </c>
      <c r="K2001" s="1451"/>
      <c r="L2001" s="1451"/>
      <c r="M2001" s="1451">
        <f t="shared" si="279"/>
        <v>0</v>
      </c>
      <c r="N2001" s="1451">
        <f t="shared" si="281"/>
        <v>0</v>
      </c>
    </row>
    <row r="2002" spans="1:16" ht="15.5" outlineLevel="1" x14ac:dyDescent="0.25">
      <c r="A2002" s="1457">
        <f t="shared" si="285"/>
        <v>93</v>
      </c>
      <c r="B2002" s="1463" t="str">
        <f t="shared" si="285"/>
        <v>DEEP FREEZER CAP 205 LITERSGuest House</v>
      </c>
      <c r="C2002" s="1455">
        <f t="shared" si="285"/>
        <v>0</v>
      </c>
      <c r="D2002" s="1384" t="str">
        <f t="shared" si="285"/>
        <v>-</v>
      </c>
      <c r="E2002" s="1450">
        <f t="shared" si="285"/>
        <v>0</v>
      </c>
      <c r="F2002" s="1451">
        <f t="shared" si="283"/>
        <v>4.248E-3</v>
      </c>
      <c r="G2002" s="1451">
        <f t="shared" si="284"/>
        <v>4.248E-3</v>
      </c>
      <c r="H2002" s="1451">
        <f t="shared" si="280"/>
        <v>0</v>
      </c>
      <c r="I2002" s="1449">
        <v>0</v>
      </c>
      <c r="J2002" s="1449">
        <v>0</v>
      </c>
      <c r="K2002" s="1451"/>
      <c r="L2002" s="1451"/>
      <c r="M2002" s="1451">
        <f t="shared" si="279"/>
        <v>0</v>
      </c>
      <c r="N2002" s="1451">
        <f t="shared" si="281"/>
        <v>0</v>
      </c>
    </row>
    <row r="2003" spans="1:16" ht="15.5" outlineLevel="1" x14ac:dyDescent="0.25">
      <c r="A2003" s="1457">
        <f t="shared" si="285"/>
        <v>94</v>
      </c>
      <c r="B2003" s="1463" t="str">
        <f t="shared" si="285"/>
        <v>CCTV, DVR , CCTV CableGuest HO&amp;Club HO</v>
      </c>
      <c r="C2003" s="1455">
        <f t="shared" si="285"/>
        <v>0</v>
      </c>
      <c r="D2003" s="1384" t="str">
        <f t="shared" si="285"/>
        <v>-</v>
      </c>
      <c r="E2003" s="1450">
        <f t="shared" si="285"/>
        <v>0</v>
      </c>
      <c r="F2003" s="1451">
        <f t="shared" si="283"/>
        <v>1.1741E-2</v>
      </c>
      <c r="G2003" s="1451">
        <f t="shared" si="284"/>
        <v>1.1741E-2</v>
      </c>
      <c r="H2003" s="1451">
        <f t="shared" si="280"/>
        <v>0</v>
      </c>
      <c r="I2003" s="1449">
        <v>0</v>
      </c>
      <c r="J2003" s="1449">
        <v>0</v>
      </c>
      <c r="K2003" s="1451"/>
      <c r="L2003" s="1451"/>
      <c r="M2003" s="1451">
        <f t="shared" si="279"/>
        <v>0</v>
      </c>
      <c r="N2003" s="1451">
        <f t="shared" si="281"/>
        <v>0</v>
      </c>
    </row>
    <row r="2004" spans="1:16" ht="43.5" outlineLevel="1" x14ac:dyDescent="0.25">
      <c r="A2004" s="1457">
        <f t="shared" si="285"/>
        <v>95</v>
      </c>
      <c r="B2004" s="1463" t="str">
        <f t="shared" si="285"/>
        <v>Supply installation, commissioning and testing of 220 V, 800 Ah Ni-Cadmium/ 220 V, 965 Ah Plante Type battery sets for Stage III WHRP 120 MW A0 &amp; B0 Units at Gas Turbine Power Station, Uran.</v>
      </c>
      <c r="C2004" s="1455">
        <f t="shared" si="285"/>
        <v>0</v>
      </c>
      <c r="D2004" s="1384" t="str">
        <f t="shared" si="285"/>
        <v>-</v>
      </c>
      <c r="E2004" s="1450">
        <f t="shared" si="285"/>
        <v>0</v>
      </c>
      <c r="F2004" s="1451">
        <f t="shared" si="283"/>
        <v>3.628028</v>
      </c>
      <c r="G2004" s="1451">
        <f t="shared" si="284"/>
        <v>3.628028</v>
      </c>
      <c r="H2004" s="1451">
        <f t="shared" si="280"/>
        <v>0</v>
      </c>
      <c r="I2004" s="1449">
        <v>0</v>
      </c>
      <c r="J2004" s="1449">
        <v>0</v>
      </c>
      <c r="K2004" s="1451"/>
      <c r="L2004" s="1451"/>
      <c r="M2004" s="1451">
        <f t="shared" si="279"/>
        <v>0</v>
      </c>
      <c r="N2004" s="1451">
        <f t="shared" si="281"/>
        <v>0</v>
      </c>
    </row>
    <row r="2005" spans="1:16" ht="29" outlineLevel="1" x14ac:dyDescent="0.25">
      <c r="A2005" s="1457">
        <f t="shared" si="285"/>
        <v>96</v>
      </c>
      <c r="B2005" s="1463" t="str">
        <f t="shared" si="285"/>
        <v>Supply, installation and commissioning of Actuators for HP bypass, LP bypass and HP bypass injection spray control valve at GTPS, Uran.</v>
      </c>
      <c r="C2005" s="1455">
        <f t="shared" si="285"/>
        <v>0</v>
      </c>
      <c r="D2005" s="1384" t="str">
        <f t="shared" si="285"/>
        <v>-</v>
      </c>
      <c r="E2005" s="1450">
        <f t="shared" si="285"/>
        <v>0</v>
      </c>
      <c r="F2005" s="1451">
        <f t="shared" si="283"/>
        <v>3.6969400000000001</v>
      </c>
      <c r="G2005" s="1451">
        <f t="shared" si="284"/>
        <v>3.6969400000000001</v>
      </c>
      <c r="H2005" s="1451">
        <f t="shared" si="280"/>
        <v>0</v>
      </c>
      <c r="I2005" s="1449">
        <v>0</v>
      </c>
      <c r="J2005" s="1449">
        <v>0</v>
      </c>
      <c r="K2005" s="1451"/>
      <c r="L2005" s="1451"/>
      <c r="M2005" s="1451">
        <f t="shared" si="279"/>
        <v>0</v>
      </c>
      <c r="N2005" s="1451">
        <f t="shared" si="281"/>
        <v>0</v>
      </c>
    </row>
    <row r="2006" spans="1:16" ht="43.5" outlineLevel="1" x14ac:dyDescent="0.25">
      <c r="A2006" s="1457">
        <f t="shared" si="285"/>
        <v>97</v>
      </c>
      <c r="B2006" s="1463" t="str">
        <f t="shared" si="285"/>
        <v>Procurement of rotating blades of 29th, 30th and 31st stage (along with installation materials) for 120MW KWU Steam Turbine B-0 at GTPS, Uran</v>
      </c>
      <c r="C2006" s="1455">
        <f t="shared" si="285"/>
        <v>0</v>
      </c>
      <c r="D2006" s="1384" t="str">
        <f t="shared" si="285"/>
        <v>-</v>
      </c>
      <c r="E2006" s="1450">
        <f t="shared" si="285"/>
        <v>0</v>
      </c>
      <c r="F2006" s="1451">
        <f t="shared" si="283"/>
        <v>4.1154506</v>
      </c>
      <c r="G2006" s="1451">
        <f t="shared" si="284"/>
        <v>4.1154506</v>
      </c>
      <c r="H2006" s="1451">
        <f t="shared" si="280"/>
        <v>0</v>
      </c>
      <c r="I2006" s="1449">
        <v>0</v>
      </c>
      <c r="J2006" s="1449">
        <v>0</v>
      </c>
      <c r="K2006" s="1451"/>
      <c r="L2006" s="1451"/>
      <c r="M2006" s="1451">
        <f t="shared" si="279"/>
        <v>0</v>
      </c>
      <c r="N2006" s="1451">
        <f t="shared" si="281"/>
        <v>0</v>
      </c>
    </row>
    <row r="2007" spans="1:16" ht="15.5" x14ac:dyDescent="0.25">
      <c r="A2007" s="1370"/>
      <c r="B2007" s="1387" t="str">
        <f>B1721</f>
        <v>Total</v>
      </c>
      <c r="C2007" s="1369"/>
      <c r="D2007" s="1373"/>
      <c r="E2007" s="1464"/>
      <c r="F2007" s="1464">
        <f>SUM(F1726:F2006)</f>
        <v>986.20012865405943</v>
      </c>
      <c r="G2007" s="1464">
        <f t="shared" ref="G2007:N2007" si="286">SUM(G1726:G2006)</f>
        <v>1042.6455861540601</v>
      </c>
      <c r="H2007" s="1464">
        <f t="shared" si="286"/>
        <v>-56.445457500000003</v>
      </c>
      <c r="I2007" s="1464">
        <f t="shared" si="286"/>
        <v>133.66999999999999</v>
      </c>
      <c r="J2007" s="1464">
        <f t="shared" si="286"/>
        <v>133.66999999999999</v>
      </c>
      <c r="K2007" s="1464">
        <f t="shared" si="286"/>
        <v>0</v>
      </c>
      <c r="L2007" s="1464">
        <f t="shared" si="286"/>
        <v>0</v>
      </c>
      <c r="M2007" s="1464">
        <f t="shared" si="286"/>
        <v>133.66999999999999</v>
      </c>
      <c r="N2007" s="1464">
        <f t="shared" si="286"/>
        <v>-56.445457500000003</v>
      </c>
    </row>
    <row r="2009" spans="1:16" ht="14.5" x14ac:dyDescent="0.25">
      <c r="A2009" s="1377"/>
      <c r="B2009" s="1378" t="s">
        <v>962</v>
      </c>
      <c r="C2009" s="1379"/>
      <c r="D2009" s="1380"/>
      <c r="E2009" s="1444"/>
      <c r="F2009" s="1444"/>
      <c r="G2009" s="1444"/>
      <c r="H2009" s="1444"/>
      <c r="I2009" s="1444"/>
      <c r="J2009" s="1444"/>
      <c r="K2009" s="1444"/>
      <c r="L2009" s="1444"/>
      <c r="M2009" s="1444"/>
      <c r="N2009" s="1444"/>
    </row>
    <row r="2010" spans="1:16" ht="15.5" hidden="1" outlineLevel="1" x14ac:dyDescent="0.25">
      <c r="A2010" s="1318"/>
      <c r="B2010" s="1319" t="str">
        <f t="shared" ref="B2010:B2011" si="287">B1724</f>
        <v>a) DPR Schemes</v>
      </c>
      <c r="C2010" s="1379"/>
      <c r="D2010" s="1380"/>
      <c r="E2010" s="1444"/>
      <c r="F2010" s="1444"/>
      <c r="G2010" s="1444"/>
      <c r="H2010" s="1444"/>
      <c r="I2010" s="1444"/>
      <c r="J2010" s="1444"/>
      <c r="K2010" s="1444"/>
      <c r="L2010" s="1444"/>
      <c r="M2010" s="1444"/>
      <c r="N2010" s="1444"/>
    </row>
    <row r="2011" spans="1:16" ht="15.5" hidden="1" outlineLevel="1" x14ac:dyDescent="0.25">
      <c r="A2011" s="1318"/>
      <c r="B2011" s="1326" t="str">
        <f t="shared" si="287"/>
        <v>(i) Submitted to MERC</v>
      </c>
      <c r="C2011" s="1381"/>
      <c r="D2011" s="1382"/>
      <c r="E2011" s="1444"/>
      <c r="F2011" s="1444"/>
      <c r="G2011" s="1444"/>
      <c r="H2011" s="1444"/>
      <c r="I2011" s="1444"/>
      <c r="J2011" s="1444"/>
      <c r="K2011" s="1444"/>
      <c r="L2011" s="1444"/>
      <c r="M2011" s="1444"/>
      <c r="N2011" s="1444"/>
    </row>
    <row r="2012" spans="1:16" ht="31" hidden="1" outlineLevel="1" x14ac:dyDescent="0.25">
      <c r="A2012" s="1445">
        <f t="shared" ref="A2012:E2027" si="288">A1726</f>
        <v>1</v>
      </c>
      <c r="B2012" s="1446" t="str">
        <f t="shared" si="288"/>
        <v>Up gradation of Gas Turbine Automation system, SFC and Excitation system</v>
      </c>
      <c r="C2012" s="1447" t="str">
        <f t="shared" si="288"/>
        <v>MERC/CAPEX/20122013/02285</v>
      </c>
      <c r="D2012" s="1448">
        <f t="shared" si="288"/>
        <v>41283</v>
      </c>
      <c r="E2012" s="1449">
        <f t="shared" si="288"/>
        <v>23.310000000000002</v>
      </c>
      <c r="F2012" s="1449">
        <f t="shared" ref="F2012:F2075" si="289">F1726+I1726</f>
        <v>0</v>
      </c>
      <c r="G2012" s="1449">
        <f t="shared" ref="G2012:G2075" si="290">G1726+M1726</f>
        <v>0</v>
      </c>
      <c r="H2012" s="1449">
        <f>F2012-G2012</f>
        <v>0</v>
      </c>
      <c r="I2012" s="1449">
        <v>0</v>
      </c>
      <c r="J2012" s="1449">
        <v>0</v>
      </c>
      <c r="K2012" s="1449"/>
      <c r="L2012" s="1449"/>
      <c r="M2012" s="1449">
        <f>SUM(J2012:L2012)</f>
        <v>0</v>
      </c>
      <c r="N2012" s="1449">
        <f>H2012+I2012-M2012</f>
        <v>0</v>
      </c>
      <c r="O2012" s="1452">
        <f t="shared" ref="O2012:O2040" si="291">MAX(0,IF(M2012=0,0,IF(G2012+M2012&lt;E2012,M2012,E2012-G2012)))</f>
        <v>0</v>
      </c>
      <c r="P2012" s="1383">
        <f t="shared" ref="P2012:P2040" si="292">M2012-O2012</f>
        <v>0</v>
      </c>
    </row>
    <row r="2013" spans="1:16" ht="31" hidden="1" outlineLevel="1" x14ac:dyDescent="0.35">
      <c r="A2013" s="1453">
        <f t="shared" si="288"/>
        <v>1.1000000000000001</v>
      </c>
      <c r="B2013" s="1454" t="str">
        <f t="shared" si="288"/>
        <v>Up-gradation of GT Automation System (Automation System PPA T3000) for Unit - 8 Stage-II</v>
      </c>
      <c r="C2013" s="1455" t="str">
        <f t="shared" si="288"/>
        <v>MERC/CAPEX/20122013/02285</v>
      </c>
      <c r="D2013" s="1384">
        <f t="shared" si="288"/>
        <v>41283</v>
      </c>
      <c r="E2013" s="1450">
        <f t="shared" si="288"/>
        <v>12.4</v>
      </c>
      <c r="F2013" s="1451">
        <f t="shared" si="289"/>
        <v>11.25</v>
      </c>
      <c r="G2013" s="1451">
        <f t="shared" si="290"/>
        <v>11.25</v>
      </c>
      <c r="H2013" s="1451">
        <f t="shared" ref="H2013:H2196" si="293">F2013-G2013</f>
        <v>0</v>
      </c>
      <c r="I2013" s="1449">
        <v>0</v>
      </c>
      <c r="J2013" s="1449">
        <v>0</v>
      </c>
      <c r="K2013" s="1451"/>
      <c r="L2013" s="1451"/>
      <c r="M2013" s="1451">
        <f t="shared" ref="M2013:M2040" si="294">SUM(J2013:L2013)</f>
        <v>0</v>
      </c>
      <c r="N2013" s="1451">
        <f t="shared" ref="N2013:N2196" si="295">H2013+I2013-M2013</f>
        <v>0</v>
      </c>
      <c r="O2013" s="1452">
        <f t="shared" si="291"/>
        <v>0</v>
      </c>
      <c r="P2013" s="1383">
        <f t="shared" si="292"/>
        <v>0</v>
      </c>
    </row>
    <row r="2014" spans="1:16" ht="31" hidden="1" outlineLevel="1" x14ac:dyDescent="0.35">
      <c r="A2014" s="1453">
        <f t="shared" si="288"/>
        <v>1.2</v>
      </c>
      <c r="B2014" s="1454" t="str">
        <f t="shared" si="288"/>
        <v>Up-Gradation of Starting Frequency Converter &amp; Static Excitation Equipment for GT-7 &amp; GT-8 of Stage-II</v>
      </c>
      <c r="C2014" s="1455" t="str">
        <f t="shared" si="288"/>
        <v>MERC/CAPEX/20122013/02285</v>
      </c>
      <c r="D2014" s="1384">
        <f t="shared" si="288"/>
        <v>41283</v>
      </c>
      <c r="E2014" s="1450">
        <f t="shared" si="288"/>
        <v>10.91</v>
      </c>
      <c r="F2014" s="1451">
        <f t="shared" si="289"/>
        <v>9.8699999999999992</v>
      </c>
      <c r="G2014" s="1451">
        <f t="shared" si="290"/>
        <v>9.8699999999999992</v>
      </c>
      <c r="H2014" s="1451">
        <f t="shared" si="293"/>
        <v>0</v>
      </c>
      <c r="I2014" s="1449">
        <v>0</v>
      </c>
      <c r="J2014" s="1449">
        <v>0</v>
      </c>
      <c r="K2014" s="1451"/>
      <c r="L2014" s="1451"/>
      <c r="M2014" s="1451">
        <f t="shared" si="294"/>
        <v>0</v>
      </c>
      <c r="N2014" s="1451">
        <f t="shared" si="295"/>
        <v>0</v>
      </c>
      <c r="O2014" s="1452">
        <f t="shared" si="291"/>
        <v>0</v>
      </c>
      <c r="P2014" s="1383">
        <f t="shared" si="292"/>
        <v>0</v>
      </c>
    </row>
    <row r="2015" spans="1:16" ht="31" hidden="1" outlineLevel="1" x14ac:dyDescent="0.25">
      <c r="A2015" s="1445">
        <f t="shared" si="288"/>
        <v>2</v>
      </c>
      <c r="B2015" s="1446" t="str">
        <f t="shared" si="288"/>
        <v>Procurement of Turbine 1st &amp; 2nd stage blades for Gas Turbine U#6</v>
      </c>
      <c r="C2015" s="1447" t="str">
        <f t="shared" si="288"/>
        <v>MERC/TECH 1/CAPEX/20142015/00087</v>
      </c>
      <c r="D2015" s="1448">
        <f t="shared" si="288"/>
        <v>41739</v>
      </c>
      <c r="E2015" s="1449">
        <f t="shared" si="288"/>
        <v>17.21</v>
      </c>
      <c r="F2015" s="1449">
        <f t="shared" si="289"/>
        <v>0</v>
      </c>
      <c r="G2015" s="1449">
        <f t="shared" si="290"/>
        <v>0</v>
      </c>
      <c r="H2015" s="1449">
        <f t="shared" si="293"/>
        <v>0</v>
      </c>
      <c r="I2015" s="1449">
        <v>0</v>
      </c>
      <c r="J2015" s="1449">
        <v>0</v>
      </c>
      <c r="K2015" s="1449"/>
      <c r="L2015" s="1449"/>
      <c r="M2015" s="1449">
        <f t="shared" si="294"/>
        <v>0</v>
      </c>
      <c r="N2015" s="1449">
        <f t="shared" si="295"/>
        <v>0</v>
      </c>
      <c r="O2015" s="1452">
        <f t="shared" si="291"/>
        <v>0</v>
      </c>
      <c r="P2015" s="1383">
        <f t="shared" si="292"/>
        <v>0</v>
      </c>
    </row>
    <row r="2016" spans="1:16" ht="31" hidden="1" outlineLevel="1" x14ac:dyDescent="0.35">
      <c r="A2016" s="1453">
        <f t="shared" si="288"/>
        <v>2.1</v>
      </c>
      <c r="B2016" s="1454" t="str">
        <f t="shared" si="288"/>
        <v>Procurement of Turbine 1st &amp; 2nd stage blades for Gas Turbine U#6</v>
      </c>
      <c r="C2016" s="1455" t="str">
        <f t="shared" si="288"/>
        <v>MERC/TECH 1/CAPEX/20142015/00087</v>
      </c>
      <c r="D2016" s="1384">
        <f t="shared" si="288"/>
        <v>41739</v>
      </c>
      <c r="E2016" s="1450">
        <f t="shared" si="288"/>
        <v>17.21</v>
      </c>
      <c r="F2016" s="1451">
        <f t="shared" si="289"/>
        <v>17.552469592000001</v>
      </c>
      <c r="G2016" s="1451">
        <f t="shared" si="290"/>
        <v>17.552469592000001</v>
      </c>
      <c r="H2016" s="1451">
        <f t="shared" si="293"/>
        <v>0</v>
      </c>
      <c r="I2016" s="1449">
        <v>0</v>
      </c>
      <c r="J2016" s="1449">
        <v>0</v>
      </c>
      <c r="K2016" s="1451"/>
      <c r="L2016" s="1451"/>
      <c r="M2016" s="1451">
        <f t="shared" si="294"/>
        <v>0</v>
      </c>
      <c r="N2016" s="1451">
        <f t="shared" si="295"/>
        <v>0</v>
      </c>
      <c r="O2016" s="1452">
        <f t="shared" si="291"/>
        <v>0</v>
      </c>
      <c r="P2016" s="1383">
        <f t="shared" si="292"/>
        <v>0</v>
      </c>
    </row>
    <row r="2017" spans="1:16" ht="15.5" hidden="1" outlineLevel="1" x14ac:dyDescent="0.25">
      <c r="A2017" s="1447">
        <f t="shared" si="288"/>
        <v>3</v>
      </c>
      <c r="B2017" s="1456" t="str">
        <f t="shared" si="288"/>
        <v>A0/B0 WHRP Unit Automation at GTPS Uran</v>
      </c>
      <c r="C2017" s="1447" t="str">
        <f t="shared" si="288"/>
        <v>MERC/CAPEX/20172018/4321</v>
      </c>
      <c r="D2017" s="1448">
        <f t="shared" si="288"/>
        <v>43019</v>
      </c>
      <c r="E2017" s="1449">
        <f t="shared" si="288"/>
        <v>24.6</v>
      </c>
      <c r="F2017" s="1449">
        <f t="shared" si="289"/>
        <v>0</v>
      </c>
      <c r="G2017" s="1449">
        <f t="shared" si="290"/>
        <v>0</v>
      </c>
      <c r="H2017" s="1449">
        <f t="shared" si="293"/>
        <v>0</v>
      </c>
      <c r="I2017" s="1449">
        <v>0</v>
      </c>
      <c r="J2017" s="1449">
        <v>0</v>
      </c>
      <c r="K2017" s="1449"/>
      <c r="L2017" s="1449"/>
      <c r="M2017" s="1449">
        <f t="shared" si="294"/>
        <v>0</v>
      </c>
      <c r="N2017" s="1449">
        <f t="shared" si="295"/>
        <v>0</v>
      </c>
      <c r="O2017" s="1452">
        <f t="shared" si="291"/>
        <v>0</v>
      </c>
      <c r="P2017" s="1383">
        <f t="shared" si="292"/>
        <v>0</v>
      </c>
    </row>
    <row r="2018" spans="1:16" ht="62" hidden="1" outlineLevel="1" x14ac:dyDescent="0.25">
      <c r="A2018" s="1457">
        <f t="shared" si="288"/>
        <v>3.1</v>
      </c>
      <c r="B2018" s="1458" t="str">
        <f t="shared" si="288"/>
        <v>Supply of Siemens automation system and operation, monitoring and information system (SPPA-T3000 DCS) along with all necessary accessories for up-gradation and 10% mandatory spares.</v>
      </c>
      <c r="C2018" s="1455" t="str">
        <f t="shared" si="288"/>
        <v>MERC/CAPEX/20172018/4321</v>
      </c>
      <c r="D2018" s="1384">
        <f t="shared" si="288"/>
        <v>43019</v>
      </c>
      <c r="E2018" s="1450">
        <f t="shared" si="288"/>
        <v>20.39</v>
      </c>
      <c r="F2018" s="1451">
        <f t="shared" si="289"/>
        <v>17.043667899999999</v>
      </c>
      <c r="G2018" s="1451">
        <f t="shared" si="290"/>
        <v>8.5236678999999995</v>
      </c>
      <c r="H2018" s="1451">
        <f t="shared" si="293"/>
        <v>8.52</v>
      </c>
      <c r="I2018" s="1449">
        <v>0</v>
      </c>
      <c r="J2018" s="1449">
        <v>0</v>
      </c>
      <c r="K2018" s="1451"/>
      <c r="L2018" s="1451"/>
      <c r="M2018" s="1451">
        <f t="shared" si="294"/>
        <v>0</v>
      </c>
      <c r="N2018" s="1451">
        <f t="shared" si="295"/>
        <v>8.52</v>
      </c>
      <c r="O2018" s="1452">
        <f t="shared" si="291"/>
        <v>0</v>
      </c>
      <c r="P2018" s="1383">
        <f t="shared" si="292"/>
        <v>0</v>
      </c>
    </row>
    <row r="2019" spans="1:16" ht="31" hidden="1" outlineLevel="1" x14ac:dyDescent="0.25">
      <c r="A2019" s="1457">
        <f t="shared" si="288"/>
        <v>3.2</v>
      </c>
      <c r="B2019" s="1458" t="str">
        <f t="shared" si="288"/>
        <v xml:space="preserve">Service price for design, engineering, testing, erection, supervision, commissioning and training.   </v>
      </c>
      <c r="C2019" s="1455" t="str">
        <f t="shared" si="288"/>
        <v>MERC/CAPEX/20172018/4321</v>
      </c>
      <c r="D2019" s="1384">
        <f t="shared" si="288"/>
        <v>43019</v>
      </c>
      <c r="E2019" s="1450">
        <f t="shared" si="288"/>
        <v>3.57</v>
      </c>
      <c r="F2019" s="1451">
        <f t="shared" si="289"/>
        <v>0.75469280000000005</v>
      </c>
      <c r="G2019" s="1451">
        <f t="shared" si="290"/>
        <v>0.75469280000000005</v>
      </c>
      <c r="H2019" s="1451">
        <f t="shared" si="293"/>
        <v>0</v>
      </c>
      <c r="I2019" s="1449">
        <v>0</v>
      </c>
      <c r="J2019" s="1449">
        <v>0</v>
      </c>
      <c r="K2019" s="1451"/>
      <c r="L2019" s="1451"/>
      <c r="M2019" s="1451">
        <f t="shared" si="294"/>
        <v>0</v>
      </c>
      <c r="N2019" s="1451">
        <f t="shared" si="295"/>
        <v>0</v>
      </c>
      <c r="O2019" s="1452">
        <f t="shared" si="291"/>
        <v>0</v>
      </c>
      <c r="P2019" s="1383">
        <f t="shared" si="292"/>
        <v>0</v>
      </c>
    </row>
    <row r="2020" spans="1:16" ht="15.5" hidden="1" outlineLevel="1" x14ac:dyDescent="0.25">
      <c r="A2020" s="1457">
        <f t="shared" si="288"/>
        <v>0</v>
      </c>
      <c r="B2020" s="1458" t="str">
        <f t="shared" si="288"/>
        <v>IDC</v>
      </c>
      <c r="C2020" s="1455" t="str">
        <f t="shared" si="288"/>
        <v>MERC/CAPEX/20172018/4321</v>
      </c>
      <c r="D2020" s="1384">
        <f t="shared" si="288"/>
        <v>43019</v>
      </c>
      <c r="E2020" s="1450">
        <f t="shared" si="288"/>
        <v>0.64</v>
      </c>
      <c r="F2020" s="1451">
        <f t="shared" si="289"/>
        <v>1.1986755680000001</v>
      </c>
      <c r="G2020" s="1451">
        <f t="shared" si="290"/>
        <v>1.1986755680000001</v>
      </c>
      <c r="H2020" s="1451">
        <f t="shared" si="293"/>
        <v>0</v>
      </c>
      <c r="I2020" s="1449">
        <v>0</v>
      </c>
      <c r="J2020" s="1449">
        <v>0</v>
      </c>
      <c r="K2020" s="1451"/>
      <c r="L2020" s="1451"/>
      <c r="M2020" s="1451">
        <f t="shared" si="294"/>
        <v>0</v>
      </c>
      <c r="N2020" s="1451">
        <f t="shared" si="295"/>
        <v>0</v>
      </c>
      <c r="O2020" s="1452">
        <f t="shared" si="291"/>
        <v>0</v>
      </c>
      <c r="P2020" s="1383">
        <f t="shared" si="292"/>
        <v>0</v>
      </c>
    </row>
    <row r="2021" spans="1:16" ht="31" hidden="1" outlineLevel="1" x14ac:dyDescent="0.25">
      <c r="A2021" s="1447">
        <f t="shared" si="288"/>
        <v>4</v>
      </c>
      <c r="B2021" s="1456" t="str">
        <f t="shared" si="288"/>
        <v>Renovation of Gas Turbine Air Intake System (Filter house for two units) at GTPS Uran</v>
      </c>
      <c r="C2021" s="1447" t="str">
        <f t="shared" si="288"/>
        <v>MERC/CAPEX/20172018/4645</v>
      </c>
      <c r="D2021" s="1448">
        <f t="shared" si="288"/>
        <v>43049</v>
      </c>
      <c r="E2021" s="1449">
        <f t="shared" si="288"/>
        <v>17</v>
      </c>
      <c r="F2021" s="1449">
        <f t="shared" si="289"/>
        <v>20.059999999999999</v>
      </c>
      <c r="G2021" s="1449">
        <f t="shared" si="290"/>
        <v>20.059999999999999</v>
      </c>
      <c r="H2021" s="1449">
        <f t="shared" si="293"/>
        <v>0</v>
      </c>
      <c r="I2021" s="1449">
        <v>0</v>
      </c>
      <c r="J2021" s="1449">
        <v>0</v>
      </c>
      <c r="K2021" s="1449"/>
      <c r="L2021" s="1449"/>
      <c r="M2021" s="1449">
        <f t="shared" si="294"/>
        <v>0</v>
      </c>
      <c r="N2021" s="1449">
        <f t="shared" si="295"/>
        <v>0</v>
      </c>
      <c r="O2021" s="1452">
        <f t="shared" si="291"/>
        <v>0</v>
      </c>
      <c r="P2021" s="1383">
        <f t="shared" si="292"/>
        <v>0</v>
      </c>
    </row>
    <row r="2022" spans="1:16" ht="15.5" hidden="1" outlineLevel="1" x14ac:dyDescent="0.25">
      <c r="A2022" s="1457">
        <f t="shared" si="288"/>
        <v>4.0999999999999996</v>
      </c>
      <c r="B2022" s="1458" t="str">
        <f t="shared" si="288"/>
        <v>SUPPLY &amp; Work COST for 2 GT Units.</v>
      </c>
      <c r="C2022" s="1455" t="str">
        <f t="shared" si="288"/>
        <v>MERC/CAPEX/20172018/4645</v>
      </c>
      <c r="D2022" s="1384">
        <f t="shared" si="288"/>
        <v>43049</v>
      </c>
      <c r="E2022" s="1450">
        <f t="shared" si="288"/>
        <v>17</v>
      </c>
      <c r="F2022" s="1451">
        <f t="shared" si="289"/>
        <v>0</v>
      </c>
      <c r="G2022" s="1451">
        <f t="shared" si="290"/>
        <v>0</v>
      </c>
      <c r="H2022" s="1451">
        <f t="shared" si="293"/>
        <v>0</v>
      </c>
      <c r="I2022" s="1449">
        <v>0</v>
      </c>
      <c r="J2022" s="1449">
        <v>0</v>
      </c>
      <c r="K2022" s="1451"/>
      <c r="L2022" s="1451"/>
      <c r="M2022" s="1451">
        <f t="shared" si="294"/>
        <v>0</v>
      </c>
      <c r="N2022" s="1451">
        <f t="shared" si="295"/>
        <v>0</v>
      </c>
      <c r="O2022" s="1452">
        <f t="shared" si="291"/>
        <v>0</v>
      </c>
      <c r="P2022" s="1383">
        <f t="shared" si="292"/>
        <v>0</v>
      </c>
    </row>
    <row r="2023" spans="1:16" ht="15.5" hidden="1" outlineLevel="1" x14ac:dyDescent="0.35">
      <c r="A2023" s="1457">
        <f t="shared" si="288"/>
        <v>0</v>
      </c>
      <c r="B2023" s="1459">
        <f t="shared" si="288"/>
        <v>0</v>
      </c>
      <c r="C2023" s="1455">
        <f t="shared" si="288"/>
        <v>0</v>
      </c>
      <c r="D2023" s="1384" t="str">
        <f t="shared" si="288"/>
        <v>-</v>
      </c>
      <c r="E2023" s="1450">
        <f t="shared" si="288"/>
        <v>0</v>
      </c>
      <c r="F2023" s="1451">
        <f t="shared" si="289"/>
        <v>0</v>
      </c>
      <c r="G2023" s="1451">
        <f t="shared" si="290"/>
        <v>0</v>
      </c>
      <c r="H2023" s="1451">
        <f t="shared" si="293"/>
        <v>0</v>
      </c>
      <c r="I2023" s="1449">
        <v>0</v>
      </c>
      <c r="J2023" s="1449">
        <v>0</v>
      </c>
      <c r="K2023" s="1451"/>
      <c r="L2023" s="1451"/>
      <c r="M2023" s="1451">
        <f t="shared" si="294"/>
        <v>0</v>
      </c>
      <c r="N2023" s="1451">
        <f t="shared" si="295"/>
        <v>0</v>
      </c>
      <c r="O2023" s="1452">
        <f t="shared" si="291"/>
        <v>0</v>
      </c>
      <c r="P2023" s="1383">
        <f t="shared" si="292"/>
        <v>0</v>
      </c>
    </row>
    <row r="2024" spans="1:16" ht="31" hidden="1" outlineLevel="1" x14ac:dyDescent="0.25">
      <c r="A2024" s="1447">
        <f t="shared" si="288"/>
        <v>5</v>
      </c>
      <c r="B2024" s="1456" t="str">
        <f t="shared" si="288"/>
        <v>Procurement of compressor rotor blades and tie rod with front hollow shaft for GT Unit No. 8 at GTPS Uran</v>
      </c>
      <c r="C2024" s="1447" t="str">
        <f t="shared" si="288"/>
        <v>MERC/CAPEX/20172018/0151</v>
      </c>
      <c r="D2024" s="1448">
        <f t="shared" si="288"/>
        <v>43131</v>
      </c>
      <c r="E2024" s="1449">
        <f t="shared" si="288"/>
        <v>19.196999999999996</v>
      </c>
      <c r="F2024" s="1449">
        <f t="shared" si="289"/>
        <v>0</v>
      </c>
      <c r="G2024" s="1449">
        <f t="shared" si="290"/>
        <v>0</v>
      </c>
      <c r="H2024" s="1449">
        <f t="shared" si="293"/>
        <v>0</v>
      </c>
      <c r="I2024" s="1449">
        <v>0</v>
      </c>
      <c r="J2024" s="1449">
        <v>0</v>
      </c>
      <c r="K2024" s="1449"/>
      <c r="L2024" s="1449"/>
      <c r="M2024" s="1449">
        <f t="shared" si="294"/>
        <v>0</v>
      </c>
      <c r="N2024" s="1449">
        <f t="shared" si="295"/>
        <v>0</v>
      </c>
      <c r="O2024" s="1452">
        <f t="shared" si="291"/>
        <v>0</v>
      </c>
      <c r="P2024" s="1383">
        <f t="shared" si="292"/>
        <v>0</v>
      </c>
    </row>
    <row r="2025" spans="1:16" ht="15.5" hidden="1" outlineLevel="1" x14ac:dyDescent="0.25">
      <c r="A2025" s="1457">
        <f t="shared" si="288"/>
        <v>5.0999999999999996</v>
      </c>
      <c r="B2025" s="1458" t="str">
        <f t="shared" si="288"/>
        <v>Procurement of GT-8 Compressor rotor blades (complete set)</v>
      </c>
      <c r="C2025" s="1455" t="str">
        <f t="shared" si="288"/>
        <v>MERC/CAPEX/20172018/0151</v>
      </c>
      <c r="D2025" s="1384">
        <f t="shared" si="288"/>
        <v>43131</v>
      </c>
      <c r="E2025" s="1450">
        <f t="shared" si="288"/>
        <v>9.0399999999999991</v>
      </c>
      <c r="F2025" s="1451">
        <f t="shared" si="289"/>
        <v>7.6515065</v>
      </c>
      <c r="G2025" s="1451">
        <f t="shared" si="290"/>
        <v>7.6515065</v>
      </c>
      <c r="H2025" s="1451">
        <f t="shared" si="293"/>
        <v>0</v>
      </c>
      <c r="I2025" s="1449">
        <v>0</v>
      </c>
      <c r="J2025" s="1449">
        <v>0</v>
      </c>
      <c r="K2025" s="1451"/>
      <c r="L2025" s="1451"/>
      <c r="M2025" s="1451">
        <f t="shared" si="294"/>
        <v>0</v>
      </c>
      <c r="N2025" s="1451">
        <f t="shared" si="295"/>
        <v>0</v>
      </c>
      <c r="O2025" s="1452">
        <f t="shared" si="291"/>
        <v>0</v>
      </c>
      <c r="P2025" s="1383">
        <f t="shared" si="292"/>
        <v>0</v>
      </c>
    </row>
    <row r="2026" spans="1:16" ht="31" hidden="1" outlineLevel="1" x14ac:dyDescent="0.25">
      <c r="A2026" s="1457">
        <f t="shared" si="288"/>
        <v>5.2</v>
      </c>
      <c r="B2026" s="1458" t="str">
        <f t="shared" si="288"/>
        <v>Procurement of GT-8 Tie rod &amp; front hollow shaft along with installation materials</v>
      </c>
      <c r="C2026" s="1455" t="str">
        <f t="shared" si="288"/>
        <v>MERC/CAPEX/20172018/0151</v>
      </c>
      <c r="D2026" s="1384">
        <f t="shared" si="288"/>
        <v>43131</v>
      </c>
      <c r="E2026" s="1450">
        <f t="shared" si="288"/>
        <v>9.8059999999999992</v>
      </c>
      <c r="F2026" s="1451">
        <f t="shared" si="289"/>
        <v>9.0830830000000002</v>
      </c>
      <c r="G2026" s="1451">
        <f t="shared" si="290"/>
        <v>9.0830830000000002</v>
      </c>
      <c r="H2026" s="1451">
        <f t="shared" si="293"/>
        <v>0</v>
      </c>
      <c r="I2026" s="1449">
        <v>0</v>
      </c>
      <c r="J2026" s="1449">
        <v>0</v>
      </c>
      <c r="K2026" s="1451"/>
      <c r="L2026" s="1451"/>
      <c r="M2026" s="1451">
        <f t="shared" si="294"/>
        <v>0</v>
      </c>
      <c r="N2026" s="1451">
        <f t="shared" si="295"/>
        <v>0</v>
      </c>
      <c r="O2026" s="1452">
        <f t="shared" si="291"/>
        <v>0</v>
      </c>
      <c r="P2026" s="1383">
        <f t="shared" si="292"/>
        <v>0</v>
      </c>
    </row>
    <row r="2027" spans="1:16" ht="15.5" hidden="1" outlineLevel="1" x14ac:dyDescent="0.25">
      <c r="A2027" s="1457">
        <f t="shared" si="288"/>
        <v>0</v>
      </c>
      <c r="B2027" s="1458" t="str">
        <f t="shared" si="288"/>
        <v>IDC</v>
      </c>
      <c r="C2027" s="1455" t="str">
        <f t="shared" si="288"/>
        <v>MERC/CAPEX/20172018/0151</v>
      </c>
      <c r="D2027" s="1384">
        <f t="shared" si="288"/>
        <v>43131</v>
      </c>
      <c r="E2027" s="1450">
        <f t="shared" si="288"/>
        <v>0.35099999999999998</v>
      </c>
      <c r="F2027" s="1451">
        <f t="shared" si="289"/>
        <v>2.1674433</v>
      </c>
      <c r="G2027" s="1451">
        <f t="shared" si="290"/>
        <v>2.1674433</v>
      </c>
      <c r="H2027" s="1451">
        <f t="shared" si="293"/>
        <v>0</v>
      </c>
      <c r="I2027" s="1449">
        <v>0</v>
      </c>
      <c r="J2027" s="1449">
        <v>0</v>
      </c>
      <c r="K2027" s="1451"/>
      <c r="L2027" s="1451"/>
      <c r="M2027" s="1451">
        <f t="shared" si="294"/>
        <v>0</v>
      </c>
      <c r="N2027" s="1451">
        <f t="shared" si="295"/>
        <v>0</v>
      </c>
      <c r="O2027" s="1452">
        <f t="shared" si="291"/>
        <v>0</v>
      </c>
      <c r="P2027" s="1383">
        <f t="shared" si="292"/>
        <v>0</v>
      </c>
    </row>
    <row r="2028" spans="1:16" ht="31" hidden="1" outlineLevel="1" x14ac:dyDescent="0.25">
      <c r="A2028" s="1447">
        <f t="shared" ref="A2028:E2043" si="296">A1742</f>
        <v>6</v>
      </c>
      <c r="B2028" s="1456" t="str">
        <f t="shared" si="296"/>
        <v>Upgradation of Automation Systems of GT-7 &amp; Static Excitation Equipment of B0 Unit at GTPS Uran</v>
      </c>
      <c r="C2028" s="1447" t="str">
        <f t="shared" si="296"/>
        <v>MERC/CAPEX/2019-2020/422</v>
      </c>
      <c r="D2028" s="1448">
        <f t="shared" si="296"/>
        <v>43675</v>
      </c>
      <c r="E2028" s="1449">
        <f t="shared" si="296"/>
        <v>22.569999999999997</v>
      </c>
      <c r="F2028" s="1449">
        <f t="shared" si="289"/>
        <v>8.8971999999999998</v>
      </c>
      <c r="G2028" s="1449">
        <f t="shared" si="290"/>
        <v>8.8971999999999998</v>
      </c>
      <c r="H2028" s="1449">
        <f t="shared" si="293"/>
        <v>0</v>
      </c>
      <c r="I2028" s="1449">
        <v>0</v>
      </c>
      <c r="J2028" s="1449">
        <v>0</v>
      </c>
      <c r="K2028" s="1449"/>
      <c r="L2028" s="1449"/>
      <c r="M2028" s="1449">
        <f t="shared" si="294"/>
        <v>0</v>
      </c>
      <c r="N2028" s="1449">
        <f t="shared" si="295"/>
        <v>0</v>
      </c>
      <c r="O2028" s="1452">
        <f t="shared" si="291"/>
        <v>0</v>
      </c>
      <c r="P2028" s="1383">
        <f t="shared" si="292"/>
        <v>0</v>
      </c>
    </row>
    <row r="2029" spans="1:16" ht="15.5" hidden="1" outlineLevel="1" x14ac:dyDescent="0.35">
      <c r="A2029" s="1457">
        <f t="shared" si="296"/>
        <v>6.1</v>
      </c>
      <c r="B2029" s="1459" t="str">
        <f t="shared" si="296"/>
        <v>Up-gradation of GT Automation System for Unit – 7 (Stage – II)</v>
      </c>
      <c r="C2029" s="1455" t="str">
        <f t="shared" si="296"/>
        <v>MERC/CAPEX/2019-2020/422</v>
      </c>
      <c r="D2029" s="1384">
        <f t="shared" si="296"/>
        <v>43675</v>
      </c>
      <c r="E2029" s="1450">
        <f t="shared" si="296"/>
        <v>15.62</v>
      </c>
      <c r="F2029" s="1451">
        <f t="shared" si="289"/>
        <v>0</v>
      </c>
      <c r="G2029" s="1451">
        <f t="shared" si="290"/>
        <v>0</v>
      </c>
      <c r="H2029" s="1451">
        <f t="shared" si="293"/>
        <v>0</v>
      </c>
      <c r="I2029" s="1449">
        <v>0</v>
      </c>
      <c r="J2029" s="1449">
        <v>0</v>
      </c>
      <c r="K2029" s="1451"/>
      <c r="L2029" s="1451"/>
      <c r="M2029" s="1451">
        <f t="shared" si="294"/>
        <v>0</v>
      </c>
      <c r="N2029" s="1451">
        <f t="shared" si="295"/>
        <v>0</v>
      </c>
      <c r="O2029" s="1452">
        <f t="shared" si="291"/>
        <v>0</v>
      </c>
      <c r="P2029" s="1383">
        <f t="shared" si="292"/>
        <v>0</v>
      </c>
    </row>
    <row r="2030" spans="1:16" ht="15.5" hidden="1" outlineLevel="1" x14ac:dyDescent="0.25">
      <c r="A2030" s="1457">
        <f t="shared" si="296"/>
        <v>6.2</v>
      </c>
      <c r="B2030" s="1458" t="str">
        <f t="shared" si="296"/>
        <v>Up-gradation of B0 Static Excitation System for Stage – III</v>
      </c>
      <c r="C2030" s="1455" t="str">
        <f t="shared" si="296"/>
        <v>MERC/CAPEX/2019-2020/422</v>
      </c>
      <c r="D2030" s="1384">
        <f t="shared" si="296"/>
        <v>43675</v>
      </c>
      <c r="E2030" s="1450">
        <f t="shared" si="296"/>
        <v>6.43</v>
      </c>
      <c r="F2030" s="1451">
        <f t="shared" si="289"/>
        <v>2.79591674</v>
      </c>
      <c r="G2030" s="1451">
        <f t="shared" si="290"/>
        <v>2.79591674</v>
      </c>
      <c r="H2030" s="1451">
        <f t="shared" si="293"/>
        <v>0</v>
      </c>
      <c r="I2030" s="1449">
        <v>0</v>
      </c>
      <c r="J2030" s="1449">
        <v>0</v>
      </c>
      <c r="K2030" s="1451"/>
      <c r="L2030" s="1451"/>
      <c r="M2030" s="1451">
        <f t="shared" si="294"/>
        <v>0</v>
      </c>
      <c r="N2030" s="1451">
        <f t="shared" si="295"/>
        <v>0</v>
      </c>
      <c r="O2030" s="1452">
        <f t="shared" si="291"/>
        <v>0</v>
      </c>
      <c r="P2030" s="1383">
        <f t="shared" si="292"/>
        <v>0</v>
      </c>
    </row>
    <row r="2031" spans="1:16" ht="15.5" hidden="1" outlineLevel="1" x14ac:dyDescent="0.35">
      <c r="A2031" s="1457">
        <f t="shared" si="296"/>
        <v>0</v>
      </c>
      <c r="B2031" s="1459" t="str">
        <f t="shared" si="296"/>
        <v>IDC</v>
      </c>
      <c r="C2031" s="1455" t="str">
        <f t="shared" si="296"/>
        <v>MERC/CAPEX/2019-2020/422</v>
      </c>
      <c r="D2031" s="1384">
        <f t="shared" si="296"/>
        <v>43675</v>
      </c>
      <c r="E2031" s="1450">
        <f t="shared" si="296"/>
        <v>0.52</v>
      </c>
      <c r="F2031" s="1451">
        <f t="shared" si="289"/>
        <v>0</v>
      </c>
      <c r="G2031" s="1451">
        <f t="shared" si="290"/>
        <v>0</v>
      </c>
      <c r="H2031" s="1451">
        <f t="shared" si="293"/>
        <v>0</v>
      </c>
      <c r="I2031" s="1449">
        <v>0</v>
      </c>
      <c r="J2031" s="1449">
        <v>0</v>
      </c>
      <c r="K2031" s="1451"/>
      <c r="L2031" s="1451"/>
      <c r="M2031" s="1451">
        <f t="shared" si="294"/>
        <v>0</v>
      </c>
      <c r="N2031" s="1451">
        <f t="shared" si="295"/>
        <v>0</v>
      </c>
      <c r="O2031" s="1452">
        <f t="shared" si="291"/>
        <v>0</v>
      </c>
      <c r="P2031" s="1383">
        <f t="shared" si="292"/>
        <v>0</v>
      </c>
    </row>
    <row r="2032" spans="1:16" ht="31" hidden="1" outlineLevel="1" x14ac:dyDescent="0.25">
      <c r="A2032" s="1447">
        <f t="shared" si="296"/>
        <v>7</v>
      </c>
      <c r="B2032" s="1456" t="str">
        <f t="shared" si="296"/>
        <v>Procurement of MOH Spares &amp; Insurance Spares for Unit-8 at GTPS Uran</v>
      </c>
      <c r="C2032" s="1447" t="str">
        <f t="shared" si="296"/>
        <v>MERC/CAPEX/2019-2020/121</v>
      </c>
      <c r="D2032" s="1448">
        <f t="shared" si="296"/>
        <v>43865</v>
      </c>
      <c r="E2032" s="1449">
        <f t="shared" si="296"/>
        <v>36.138058000000001</v>
      </c>
      <c r="F2032" s="1449">
        <f t="shared" si="289"/>
        <v>1.5551078399999998</v>
      </c>
      <c r="G2032" s="1449">
        <f t="shared" si="290"/>
        <v>1.5551078399999998</v>
      </c>
      <c r="H2032" s="1449">
        <f t="shared" si="293"/>
        <v>0</v>
      </c>
      <c r="I2032" s="1449">
        <v>0</v>
      </c>
      <c r="J2032" s="1449">
        <v>0</v>
      </c>
      <c r="K2032" s="1449"/>
      <c r="L2032" s="1449"/>
      <c r="M2032" s="1449">
        <f t="shared" si="294"/>
        <v>0</v>
      </c>
      <c r="N2032" s="1449">
        <f t="shared" si="295"/>
        <v>0</v>
      </c>
      <c r="O2032" s="1452">
        <f t="shared" si="291"/>
        <v>0</v>
      </c>
      <c r="P2032" s="1383">
        <f t="shared" si="292"/>
        <v>0</v>
      </c>
    </row>
    <row r="2033" spans="1:16" ht="15.5" hidden="1" outlineLevel="1" x14ac:dyDescent="0.35">
      <c r="A2033" s="1457">
        <f t="shared" si="296"/>
        <v>7.1</v>
      </c>
      <c r="B2033" s="1459" t="str">
        <f t="shared" si="296"/>
        <v>GT Unit no.8 Major Over Haul (MOH) Spares</v>
      </c>
      <c r="C2033" s="1455" t="str">
        <f t="shared" si="296"/>
        <v>MERC/CAPEX/2019-2020/121</v>
      </c>
      <c r="D2033" s="1384">
        <f t="shared" si="296"/>
        <v>43865</v>
      </c>
      <c r="E2033" s="1450">
        <f t="shared" si="296"/>
        <v>22.178205999999999</v>
      </c>
      <c r="F2033" s="1451">
        <f t="shared" si="289"/>
        <v>18.973146014000001</v>
      </c>
      <c r="G2033" s="1451">
        <f t="shared" si="290"/>
        <v>18.973146014000001</v>
      </c>
      <c r="H2033" s="1451">
        <f t="shared" si="293"/>
        <v>0</v>
      </c>
      <c r="I2033" s="1449">
        <v>0</v>
      </c>
      <c r="J2033" s="1449">
        <v>0</v>
      </c>
      <c r="K2033" s="1451"/>
      <c r="L2033" s="1451"/>
      <c r="M2033" s="1451">
        <f t="shared" si="294"/>
        <v>0</v>
      </c>
      <c r="N2033" s="1451">
        <f t="shared" si="295"/>
        <v>0</v>
      </c>
      <c r="O2033" s="1452">
        <f t="shared" si="291"/>
        <v>0</v>
      </c>
      <c r="P2033" s="1383">
        <f t="shared" si="292"/>
        <v>0</v>
      </c>
    </row>
    <row r="2034" spans="1:16" ht="15.5" hidden="1" outlineLevel="1" x14ac:dyDescent="0.25">
      <c r="A2034" s="1457">
        <f t="shared" si="296"/>
        <v>7.2</v>
      </c>
      <c r="B2034" s="1458" t="str">
        <f t="shared" si="296"/>
        <v>GT Unit no.8 Insurance Spares</v>
      </c>
      <c r="C2034" s="1455" t="str">
        <f t="shared" si="296"/>
        <v>MERC/CAPEX/2019-2020/121</v>
      </c>
      <c r="D2034" s="1384">
        <f t="shared" si="296"/>
        <v>43865</v>
      </c>
      <c r="E2034" s="1450">
        <f t="shared" si="296"/>
        <v>13.959852</v>
      </c>
      <c r="F2034" s="1451">
        <f t="shared" si="289"/>
        <v>2.8426537339999998</v>
      </c>
      <c r="G2034" s="1451">
        <f t="shared" si="290"/>
        <v>2.8426537339999998</v>
      </c>
      <c r="H2034" s="1451">
        <f t="shared" si="293"/>
        <v>0</v>
      </c>
      <c r="I2034" s="1449">
        <v>0</v>
      </c>
      <c r="J2034" s="1449">
        <v>0</v>
      </c>
      <c r="K2034" s="1451"/>
      <c r="L2034" s="1451"/>
      <c r="M2034" s="1451">
        <f t="shared" si="294"/>
        <v>0</v>
      </c>
      <c r="N2034" s="1451">
        <f t="shared" si="295"/>
        <v>0</v>
      </c>
      <c r="O2034" s="1452">
        <f t="shared" si="291"/>
        <v>0</v>
      </c>
      <c r="P2034" s="1383">
        <f t="shared" si="292"/>
        <v>0</v>
      </c>
    </row>
    <row r="2035" spans="1:16" ht="15.5" hidden="1" outlineLevel="1" x14ac:dyDescent="0.35">
      <c r="A2035" s="1457">
        <f t="shared" si="296"/>
        <v>0</v>
      </c>
      <c r="B2035" s="1459" t="str">
        <f t="shared" si="296"/>
        <v>IDC</v>
      </c>
      <c r="C2035" s="1455" t="str">
        <f t="shared" si="296"/>
        <v>MERC/CAPEX/2019-2020/121</v>
      </c>
      <c r="D2035" s="1384">
        <f t="shared" si="296"/>
        <v>43865</v>
      </c>
      <c r="E2035" s="1450">
        <f t="shared" si="296"/>
        <v>0</v>
      </c>
      <c r="F2035" s="1451">
        <f t="shared" si="289"/>
        <v>0</v>
      </c>
      <c r="G2035" s="1451">
        <f t="shared" si="290"/>
        <v>0</v>
      </c>
      <c r="H2035" s="1451">
        <f t="shared" si="293"/>
        <v>0</v>
      </c>
      <c r="I2035" s="1449">
        <v>0</v>
      </c>
      <c r="J2035" s="1449">
        <v>0</v>
      </c>
      <c r="K2035" s="1451"/>
      <c r="L2035" s="1451"/>
      <c r="M2035" s="1451">
        <f t="shared" si="294"/>
        <v>0</v>
      </c>
      <c r="N2035" s="1451">
        <f t="shared" si="295"/>
        <v>0</v>
      </c>
      <c r="O2035" s="1452">
        <f t="shared" si="291"/>
        <v>0</v>
      </c>
      <c r="P2035" s="1383">
        <f t="shared" si="292"/>
        <v>0</v>
      </c>
    </row>
    <row r="2036" spans="1:16" ht="46.5" hidden="1" outlineLevel="1" x14ac:dyDescent="0.25">
      <c r="A2036" s="1447">
        <f t="shared" si="296"/>
        <v>8</v>
      </c>
      <c r="B2036" s="1456" t="str">
        <f t="shared" si="296"/>
        <v>Implementation of Energy Saving Scheme with VFD for HP Feed Water Pump (HPFWP) and Condensate Extraction Pumps (CEP) for Stage-III at GTPS, Uran</v>
      </c>
      <c r="C2036" s="1447" t="str">
        <f t="shared" si="296"/>
        <v>MERC/CAPEX/2020-21/WFH/SBR/1</v>
      </c>
      <c r="D2036" s="1448">
        <f t="shared" si="296"/>
        <v>43942</v>
      </c>
      <c r="E2036" s="1449">
        <f t="shared" si="296"/>
        <v>11.206</v>
      </c>
      <c r="F2036" s="1449">
        <f t="shared" si="289"/>
        <v>11.173445427999999</v>
      </c>
      <c r="G2036" s="1449">
        <f t="shared" si="290"/>
        <v>11.173445427999999</v>
      </c>
      <c r="H2036" s="1449">
        <f t="shared" si="293"/>
        <v>0</v>
      </c>
      <c r="I2036" s="1449">
        <v>0</v>
      </c>
      <c r="J2036" s="1449">
        <v>0</v>
      </c>
      <c r="K2036" s="1449"/>
      <c r="L2036" s="1449"/>
      <c r="M2036" s="1449">
        <f t="shared" si="294"/>
        <v>0</v>
      </c>
      <c r="N2036" s="1449">
        <f t="shared" si="295"/>
        <v>0</v>
      </c>
      <c r="O2036" s="1452">
        <f t="shared" si="291"/>
        <v>0</v>
      </c>
      <c r="P2036" s="1383">
        <f t="shared" si="292"/>
        <v>0</v>
      </c>
    </row>
    <row r="2037" spans="1:16" ht="46.5" hidden="1" outlineLevel="1" x14ac:dyDescent="0.25">
      <c r="A2037" s="1457">
        <f t="shared" si="296"/>
        <v>8.1</v>
      </c>
      <c r="B2037" s="1458" t="str">
        <f t="shared" si="296"/>
        <v>Implementation of VFD with Bypass system for HP Feed Water Pumps (HPFWP) and Condensate Extraction Pumps (CEP) for St-III at GTPS, Uran.(Supply + Works)</v>
      </c>
      <c r="C2037" s="1455" t="str">
        <f t="shared" si="296"/>
        <v>MERC/CAPEX/2020-21/WFH/SBR/1</v>
      </c>
      <c r="D2037" s="1384">
        <f t="shared" si="296"/>
        <v>43942</v>
      </c>
      <c r="E2037" s="1450">
        <f t="shared" si="296"/>
        <v>10.856</v>
      </c>
      <c r="F2037" s="1451">
        <f t="shared" si="289"/>
        <v>0.35</v>
      </c>
      <c r="G2037" s="1451">
        <f t="shared" si="290"/>
        <v>0.35</v>
      </c>
      <c r="H2037" s="1451">
        <f t="shared" si="293"/>
        <v>0</v>
      </c>
      <c r="I2037" s="1449">
        <v>0</v>
      </c>
      <c r="J2037" s="1449">
        <v>0</v>
      </c>
      <c r="K2037" s="1451"/>
      <c r="L2037" s="1451"/>
      <c r="M2037" s="1451">
        <f t="shared" si="294"/>
        <v>0</v>
      </c>
      <c r="N2037" s="1451">
        <f t="shared" si="295"/>
        <v>0</v>
      </c>
      <c r="O2037" s="1452">
        <f t="shared" si="291"/>
        <v>0</v>
      </c>
      <c r="P2037" s="1383">
        <f t="shared" si="292"/>
        <v>0</v>
      </c>
    </row>
    <row r="2038" spans="1:16" ht="15.5" hidden="1" outlineLevel="1" x14ac:dyDescent="0.25">
      <c r="A2038" s="1457">
        <f t="shared" si="296"/>
        <v>0</v>
      </c>
      <c r="B2038" s="1458" t="str">
        <f t="shared" si="296"/>
        <v>IDC</v>
      </c>
      <c r="C2038" s="1455" t="str">
        <f t="shared" si="296"/>
        <v>MERC/CAPEX/2020-21/WFH/SBR/1</v>
      </c>
      <c r="D2038" s="1384">
        <f t="shared" si="296"/>
        <v>43942</v>
      </c>
      <c r="E2038" s="1450">
        <f t="shared" si="296"/>
        <v>0.35</v>
      </c>
      <c r="F2038" s="1451">
        <f t="shared" si="289"/>
        <v>0</v>
      </c>
      <c r="G2038" s="1451">
        <f t="shared" si="290"/>
        <v>0</v>
      </c>
      <c r="H2038" s="1451">
        <f t="shared" si="293"/>
        <v>0</v>
      </c>
      <c r="I2038" s="1449">
        <v>0</v>
      </c>
      <c r="J2038" s="1449">
        <v>0</v>
      </c>
      <c r="K2038" s="1451"/>
      <c r="L2038" s="1451"/>
      <c r="M2038" s="1451">
        <f t="shared" si="294"/>
        <v>0</v>
      </c>
      <c r="N2038" s="1451">
        <f t="shared" si="295"/>
        <v>0</v>
      </c>
      <c r="O2038" s="1452">
        <f t="shared" si="291"/>
        <v>0</v>
      </c>
      <c r="P2038" s="1383">
        <f t="shared" si="292"/>
        <v>0</v>
      </c>
    </row>
    <row r="2039" spans="1:16" ht="31" hidden="1" outlineLevel="1" x14ac:dyDescent="0.25">
      <c r="A2039" s="1447">
        <f t="shared" si="296"/>
        <v>9</v>
      </c>
      <c r="B2039" s="1456" t="str">
        <f t="shared" si="296"/>
        <v>Plant Civil Works &amp; Renovation of Colony Civil Works at GTPS Uran</v>
      </c>
      <c r="C2039" s="1447" t="str">
        <f t="shared" si="296"/>
        <v>MERC/CAPEX/FY 2021-22/MSPGCL /25</v>
      </c>
      <c r="D2039" s="1448">
        <f t="shared" si="296"/>
        <v>44609</v>
      </c>
      <c r="E2039" s="1449">
        <f t="shared" si="296"/>
        <v>19.281199999999998</v>
      </c>
      <c r="F2039" s="1449">
        <f t="shared" si="289"/>
        <v>0</v>
      </c>
      <c r="G2039" s="1449">
        <f t="shared" si="290"/>
        <v>0</v>
      </c>
      <c r="H2039" s="1449">
        <f t="shared" si="293"/>
        <v>0</v>
      </c>
      <c r="I2039" s="1449">
        <v>0</v>
      </c>
      <c r="J2039" s="1449">
        <v>0</v>
      </c>
      <c r="K2039" s="1449"/>
      <c r="L2039" s="1449"/>
      <c r="M2039" s="1449">
        <f t="shared" si="294"/>
        <v>0</v>
      </c>
      <c r="N2039" s="1449">
        <f t="shared" si="295"/>
        <v>0</v>
      </c>
      <c r="O2039" s="1452">
        <f t="shared" si="291"/>
        <v>0</v>
      </c>
      <c r="P2039" s="1383">
        <f t="shared" si="292"/>
        <v>0</v>
      </c>
    </row>
    <row r="2040" spans="1:16" ht="31" hidden="1" outlineLevel="1" x14ac:dyDescent="0.35">
      <c r="A2040" s="1457">
        <f t="shared" si="296"/>
        <v>9.1</v>
      </c>
      <c r="B2040" s="1459" t="str">
        <f t="shared" si="296"/>
        <v>Renovations, refurbishment of Residential colony at GTPS, Uran.</v>
      </c>
      <c r="C2040" s="1455" t="str">
        <f t="shared" si="296"/>
        <v>MERC/CAPEX/FY 2021-22/MSPGCL /25</v>
      </c>
      <c r="D2040" s="1384">
        <f t="shared" si="296"/>
        <v>44609</v>
      </c>
      <c r="E2040" s="1450">
        <f t="shared" si="296"/>
        <v>7.5637999999999996</v>
      </c>
      <c r="F2040" s="1451">
        <f t="shared" si="289"/>
        <v>0</v>
      </c>
      <c r="G2040" s="1451">
        <f t="shared" si="290"/>
        <v>0</v>
      </c>
      <c r="H2040" s="1451">
        <f t="shared" si="293"/>
        <v>0</v>
      </c>
      <c r="I2040" s="1449">
        <v>0</v>
      </c>
      <c r="J2040" s="1449">
        <v>0</v>
      </c>
      <c r="K2040" s="1451"/>
      <c r="L2040" s="1451"/>
      <c r="M2040" s="1451">
        <f t="shared" si="294"/>
        <v>0</v>
      </c>
      <c r="N2040" s="1451">
        <f t="shared" si="295"/>
        <v>0</v>
      </c>
      <c r="O2040" s="1452">
        <f t="shared" si="291"/>
        <v>0</v>
      </c>
      <c r="P2040" s="1383">
        <f t="shared" si="292"/>
        <v>0</v>
      </c>
    </row>
    <row r="2041" spans="1:16" ht="31" hidden="1" outlineLevel="1" x14ac:dyDescent="0.35">
      <c r="A2041" s="1457" t="str">
        <f t="shared" si="296"/>
        <v>9.1.1</v>
      </c>
      <c r="B2041" s="1459" t="str">
        <f t="shared" si="296"/>
        <v>Providing weather shed over the parpet at Type-I, Type-II, Type-D, Type- III &amp; Type-IV quarters at GTPS , Uran.</v>
      </c>
      <c r="C2041" s="1455">
        <f t="shared" si="296"/>
        <v>0</v>
      </c>
      <c r="D2041" s="1384" t="str">
        <f t="shared" si="296"/>
        <v>-</v>
      </c>
      <c r="E2041" s="1450">
        <f t="shared" si="296"/>
        <v>1.4278</v>
      </c>
      <c r="F2041" s="1451">
        <f t="shared" si="289"/>
        <v>1.41</v>
      </c>
      <c r="G2041" s="1451">
        <f t="shared" si="290"/>
        <v>1.41</v>
      </c>
      <c r="H2041" s="1451">
        <f t="shared" si="293"/>
        <v>0</v>
      </c>
      <c r="I2041" s="1449">
        <v>0</v>
      </c>
      <c r="J2041" s="1449">
        <v>0</v>
      </c>
      <c r="K2041" s="1451"/>
      <c r="L2041" s="1451"/>
      <c r="M2041" s="1451">
        <f t="shared" ref="M2041:M2061" si="297">SUM(J2041:L2041)</f>
        <v>0</v>
      </c>
      <c r="N2041" s="1451">
        <f t="shared" si="295"/>
        <v>0</v>
      </c>
      <c r="O2041" s="1452"/>
      <c r="P2041" s="1383"/>
    </row>
    <row r="2042" spans="1:16" ht="15.5" hidden="1" outlineLevel="1" x14ac:dyDescent="0.35">
      <c r="A2042" s="1457">
        <f t="shared" si="296"/>
        <v>0</v>
      </c>
      <c r="B2042" s="1459" t="str">
        <f t="shared" si="296"/>
        <v>IDC</v>
      </c>
      <c r="C2042" s="1455">
        <f t="shared" si="296"/>
        <v>0</v>
      </c>
      <c r="D2042" s="1384" t="str">
        <f t="shared" si="296"/>
        <v>-</v>
      </c>
      <c r="E2042" s="1450">
        <f t="shared" si="296"/>
        <v>0</v>
      </c>
      <c r="F2042" s="1451">
        <f t="shared" si="289"/>
        <v>3.1791899999999998E-2</v>
      </c>
      <c r="G2042" s="1451">
        <f t="shared" si="290"/>
        <v>3.1791899999999998E-2</v>
      </c>
      <c r="H2042" s="1451">
        <f t="shared" si="293"/>
        <v>0</v>
      </c>
      <c r="I2042" s="1449">
        <v>0</v>
      </c>
      <c r="J2042" s="1449">
        <v>0</v>
      </c>
      <c r="K2042" s="1451"/>
      <c r="L2042" s="1451"/>
      <c r="M2042" s="1451">
        <f t="shared" si="297"/>
        <v>0</v>
      </c>
      <c r="N2042" s="1451">
        <f t="shared" si="295"/>
        <v>0</v>
      </c>
      <c r="O2042" s="1452"/>
      <c r="P2042" s="1383"/>
    </row>
    <row r="2043" spans="1:16" ht="31" hidden="1" outlineLevel="1" x14ac:dyDescent="0.35">
      <c r="A2043" s="1457" t="str">
        <f t="shared" si="296"/>
        <v>9.1.2</v>
      </c>
      <c r="B2043" s="1459" t="str">
        <f t="shared" si="296"/>
        <v>Providing vitrified flooring to  Type-I, Type-II, Type-D, Type- III &amp;  E quarters at GTPS , Uran.</v>
      </c>
      <c r="C2043" s="1455">
        <f t="shared" si="296"/>
        <v>0</v>
      </c>
      <c r="D2043" s="1384" t="str">
        <f t="shared" si="296"/>
        <v>-</v>
      </c>
      <c r="E2043" s="1450">
        <f t="shared" si="296"/>
        <v>2.0177999999999998</v>
      </c>
      <c r="F2043" s="1451">
        <f t="shared" si="289"/>
        <v>1.9088066450000001</v>
      </c>
      <c r="G2043" s="1451">
        <f t="shared" si="290"/>
        <v>1.9088066450000001</v>
      </c>
      <c r="H2043" s="1451">
        <f t="shared" si="293"/>
        <v>0</v>
      </c>
      <c r="I2043" s="1449">
        <v>0</v>
      </c>
      <c r="J2043" s="1449">
        <v>0</v>
      </c>
      <c r="K2043" s="1451"/>
      <c r="L2043" s="1451"/>
      <c r="M2043" s="1451">
        <f t="shared" si="297"/>
        <v>0</v>
      </c>
      <c r="N2043" s="1451">
        <f t="shared" si="295"/>
        <v>0</v>
      </c>
      <c r="O2043" s="1452"/>
      <c r="P2043" s="1383"/>
    </row>
    <row r="2044" spans="1:16" ht="15.5" hidden="1" outlineLevel="1" x14ac:dyDescent="0.35">
      <c r="A2044" s="1457">
        <f t="shared" ref="A2044:E2059" si="298">A1758</f>
        <v>0</v>
      </c>
      <c r="B2044" s="1459" t="str">
        <f t="shared" si="298"/>
        <v>IDC</v>
      </c>
      <c r="C2044" s="1455">
        <f t="shared" si="298"/>
        <v>0</v>
      </c>
      <c r="D2044" s="1384" t="str">
        <f t="shared" si="298"/>
        <v>-</v>
      </c>
      <c r="E2044" s="1450">
        <f t="shared" si="298"/>
        <v>0</v>
      </c>
      <c r="F2044" s="1451">
        <f t="shared" si="289"/>
        <v>0</v>
      </c>
      <c r="G2044" s="1451">
        <f t="shared" si="290"/>
        <v>0</v>
      </c>
      <c r="H2044" s="1451">
        <f t="shared" si="293"/>
        <v>0</v>
      </c>
      <c r="I2044" s="1449">
        <v>0</v>
      </c>
      <c r="J2044" s="1449">
        <v>0</v>
      </c>
      <c r="K2044" s="1451"/>
      <c r="L2044" s="1451"/>
      <c r="M2044" s="1451">
        <f t="shared" si="297"/>
        <v>0</v>
      </c>
      <c r="N2044" s="1451">
        <f t="shared" si="295"/>
        <v>0</v>
      </c>
      <c r="O2044" s="1452"/>
      <c r="P2044" s="1383"/>
    </row>
    <row r="2045" spans="1:16" ht="46.5" hidden="1" outlineLevel="1" x14ac:dyDescent="0.35">
      <c r="A2045" s="1457" t="str">
        <f t="shared" si="298"/>
        <v>9.1.3</v>
      </c>
      <c r="B2045" s="1459" t="str">
        <f t="shared" si="298"/>
        <v>Renovation/ Refurbishment including internal structural strangthing of  Type-I, Type-II, Type-D, Type- III &amp; Type- E &amp; F quarters at GTPS , Uran.</v>
      </c>
      <c r="C2045" s="1455">
        <f t="shared" si="298"/>
        <v>0</v>
      </c>
      <c r="D2045" s="1384" t="str">
        <f t="shared" si="298"/>
        <v>-</v>
      </c>
      <c r="E2045" s="1450">
        <f t="shared" si="298"/>
        <v>0.88500000000000001</v>
      </c>
      <c r="F2045" s="1451">
        <f t="shared" si="289"/>
        <v>0.80812447706000001</v>
      </c>
      <c r="G2045" s="1451">
        <f t="shared" si="290"/>
        <v>0.80812447706000001</v>
      </c>
      <c r="H2045" s="1451">
        <f t="shared" si="293"/>
        <v>0</v>
      </c>
      <c r="I2045" s="1449">
        <v>0</v>
      </c>
      <c r="J2045" s="1449">
        <v>0</v>
      </c>
      <c r="K2045" s="1451"/>
      <c r="L2045" s="1451"/>
      <c r="M2045" s="1451">
        <f t="shared" si="297"/>
        <v>0</v>
      </c>
      <c r="N2045" s="1451">
        <f t="shared" si="295"/>
        <v>0</v>
      </c>
      <c r="O2045" s="1452"/>
      <c r="P2045" s="1383"/>
    </row>
    <row r="2046" spans="1:16" ht="15.5" hidden="1" outlineLevel="1" x14ac:dyDescent="0.35">
      <c r="A2046" s="1457">
        <f t="shared" si="298"/>
        <v>0</v>
      </c>
      <c r="B2046" s="1459" t="str">
        <f t="shared" si="298"/>
        <v>IDC</v>
      </c>
      <c r="C2046" s="1455">
        <f t="shared" si="298"/>
        <v>0</v>
      </c>
      <c r="D2046" s="1384" t="str">
        <f t="shared" si="298"/>
        <v>-</v>
      </c>
      <c r="E2046" s="1450">
        <f t="shared" si="298"/>
        <v>0</v>
      </c>
      <c r="F2046" s="1451">
        <f t="shared" si="289"/>
        <v>0</v>
      </c>
      <c r="G2046" s="1451">
        <f t="shared" si="290"/>
        <v>0</v>
      </c>
      <c r="H2046" s="1451">
        <f t="shared" si="293"/>
        <v>0</v>
      </c>
      <c r="I2046" s="1449">
        <v>0</v>
      </c>
      <c r="J2046" s="1449">
        <v>0</v>
      </c>
      <c r="K2046" s="1451"/>
      <c r="L2046" s="1451"/>
      <c r="M2046" s="1451">
        <f t="shared" si="297"/>
        <v>0</v>
      </c>
      <c r="N2046" s="1451">
        <f t="shared" si="295"/>
        <v>0</v>
      </c>
      <c r="O2046" s="1452"/>
      <c r="P2046" s="1383"/>
    </row>
    <row r="2047" spans="1:16" ht="31" hidden="1" outlineLevel="1" x14ac:dyDescent="0.35">
      <c r="A2047" s="1457" t="str">
        <f t="shared" si="298"/>
        <v>9.1.4</v>
      </c>
      <c r="B2047" s="1459" t="str">
        <f t="shared" si="298"/>
        <v>External face-lifting including structural strengthening to walls and RCC structures of TYPE-I, TYPE-II, &amp; D-TYPE quarters:</v>
      </c>
      <c r="C2047" s="1455">
        <f t="shared" si="298"/>
        <v>0</v>
      </c>
      <c r="D2047" s="1384" t="str">
        <f t="shared" si="298"/>
        <v>-</v>
      </c>
      <c r="E2047" s="1450">
        <f t="shared" si="298"/>
        <v>3.2332000000000001</v>
      </c>
      <c r="F2047" s="1451">
        <f t="shared" si="289"/>
        <v>2.8465722370000002</v>
      </c>
      <c r="G2047" s="1451">
        <f t="shared" si="290"/>
        <v>2.8465722370000002</v>
      </c>
      <c r="H2047" s="1451">
        <f t="shared" si="293"/>
        <v>0</v>
      </c>
      <c r="I2047" s="1449">
        <v>0</v>
      </c>
      <c r="J2047" s="1449">
        <v>0</v>
      </c>
      <c r="K2047" s="1451"/>
      <c r="L2047" s="1451"/>
      <c r="M2047" s="1451">
        <f t="shared" si="297"/>
        <v>0</v>
      </c>
      <c r="N2047" s="1451">
        <f t="shared" si="295"/>
        <v>0</v>
      </c>
      <c r="O2047" s="1452"/>
      <c r="P2047" s="1383"/>
    </row>
    <row r="2048" spans="1:16" ht="15.5" hidden="1" outlineLevel="1" x14ac:dyDescent="0.35">
      <c r="A2048" s="1457">
        <f t="shared" si="298"/>
        <v>9.1999999999999993</v>
      </c>
      <c r="B2048" s="1459" t="str">
        <f t="shared" si="298"/>
        <v>Internal colony Road at GTPS, Uran.</v>
      </c>
      <c r="C2048" s="1455" t="str">
        <f t="shared" si="298"/>
        <v>MERC/CAPEX/FY 2021-22/MSPGCL /25</v>
      </c>
      <c r="D2048" s="1384">
        <f t="shared" si="298"/>
        <v>44609</v>
      </c>
      <c r="E2048" s="1450">
        <f t="shared" si="298"/>
        <v>1.0973999999999999</v>
      </c>
      <c r="F2048" s="1451">
        <f t="shared" si="289"/>
        <v>1.0382794</v>
      </c>
      <c r="G2048" s="1451">
        <f t="shared" si="290"/>
        <v>1.0382794</v>
      </c>
      <c r="H2048" s="1451">
        <f t="shared" si="293"/>
        <v>0</v>
      </c>
      <c r="I2048" s="1449">
        <v>0</v>
      </c>
      <c r="J2048" s="1449">
        <v>0</v>
      </c>
      <c r="K2048" s="1451"/>
      <c r="L2048" s="1451"/>
      <c r="M2048" s="1451">
        <f t="shared" si="297"/>
        <v>0</v>
      </c>
      <c r="N2048" s="1451">
        <f t="shared" si="295"/>
        <v>0</v>
      </c>
      <c r="O2048" s="1452">
        <f t="shared" ref="O2048:O2061" si="299">MAX(0,IF(M2048=0,0,IF(G2048+M2048&lt;E2048,M2048,E2048-G2048)))</f>
        <v>0</v>
      </c>
      <c r="P2048" s="1383">
        <f t="shared" ref="P2048:P2061" si="300">M2048-O2048</f>
        <v>0</v>
      </c>
    </row>
    <row r="2049" spans="1:16" ht="31" hidden="1" outlineLevel="1" x14ac:dyDescent="0.35">
      <c r="A2049" s="1457">
        <f t="shared" si="298"/>
        <v>9.3000000000000007</v>
      </c>
      <c r="B2049" s="1459" t="str">
        <f t="shared" si="298"/>
        <v>Renovation of sanitary system including Replacing sanitary and storm water drainage pipelines in colony area.</v>
      </c>
      <c r="C2049" s="1455" t="str">
        <f t="shared" si="298"/>
        <v>MERC/CAPEX/FY 2021-22/MSPGCL /25</v>
      </c>
      <c r="D2049" s="1384">
        <f t="shared" si="298"/>
        <v>44609</v>
      </c>
      <c r="E2049" s="1450">
        <f t="shared" si="298"/>
        <v>1.5458000000000001</v>
      </c>
      <c r="F2049" s="1451">
        <f t="shared" si="289"/>
        <v>1.5079282650000001</v>
      </c>
      <c r="G2049" s="1451">
        <f t="shared" si="290"/>
        <v>1.5079282650000001</v>
      </c>
      <c r="H2049" s="1451">
        <f t="shared" si="293"/>
        <v>0</v>
      </c>
      <c r="I2049" s="1449">
        <v>0</v>
      </c>
      <c r="J2049" s="1449">
        <v>0</v>
      </c>
      <c r="K2049" s="1451"/>
      <c r="L2049" s="1451"/>
      <c r="M2049" s="1451">
        <f t="shared" si="297"/>
        <v>0</v>
      </c>
      <c r="N2049" s="1451">
        <f t="shared" si="295"/>
        <v>0</v>
      </c>
      <c r="O2049" s="1452">
        <f t="shared" si="299"/>
        <v>0</v>
      </c>
      <c r="P2049" s="1383">
        <f t="shared" si="300"/>
        <v>0</v>
      </c>
    </row>
    <row r="2050" spans="1:16" ht="31" hidden="1" outlineLevel="1" x14ac:dyDescent="0.35">
      <c r="A2050" s="1453">
        <f t="shared" si="298"/>
        <v>9.4</v>
      </c>
      <c r="B2050" s="1454" t="str">
        <f t="shared" si="298"/>
        <v>Renovations, refurbishment of Recreation Club Building in colony at GTPS Uran</v>
      </c>
      <c r="C2050" s="1455" t="str">
        <f t="shared" si="298"/>
        <v>MERC/CAPEX/FY 2021-22/MSPGCL /25</v>
      </c>
      <c r="D2050" s="1384">
        <f t="shared" si="298"/>
        <v>44609</v>
      </c>
      <c r="E2050" s="1450">
        <f t="shared" si="298"/>
        <v>0</v>
      </c>
      <c r="F2050" s="1451">
        <f t="shared" si="289"/>
        <v>0</v>
      </c>
      <c r="G2050" s="1451">
        <f t="shared" si="290"/>
        <v>0</v>
      </c>
      <c r="H2050" s="1451">
        <f t="shared" si="293"/>
        <v>0</v>
      </c>
      <c r="I2050" s="1449">
        <v>0</v>
      </c>
      <c r="J2050" s="1449">
        <v>0</v>
      </c>
      <c r="K2050" s="1451"/>
      <c r="L2050" s="1451"/>
      <c r="M2050" s="1451">
        <f t="shared" si="297"/>
        <v>0</v>
      </c>
      <c r="N2050" s="1451">
        <f t="shared" si="295"/>
        <v>0</v>
      </c>
      <c r="O2050" s="1452">
        <f t="shared" si="299"/>
        <v>0</v>
      </c>
      <c r="P2050" s="1383">
        <f t="shared" si="300"/>
        <v>0</v>
      </c>
    </row>
    <row r="2051" spans="1:16" ht="31" hidden="1" outlineLevel="1" x14ac:dyDescent="0.35">
      <c r="A2051" s="1457">
        <f t="shared" si="298"/>
        <v>9.5</v>
      </c>
      <c r="B2051" s="1459" t="str">
        <f t="shared" si="298"/>
        <v>Strengthening to steel structures by epoxy painting within the plant area at GTPS, Uran</v>
      </c>
      <c r="C2051" s="1455" t="str">
        <f t="shared" si="298"/>
        <v>MERC/CAPEX/FY 2021-22/MSPGCL /25</v>
      </c>
      <c r="D2051" s="1384">
        <f t="shared" si="298"/>
        <v>44609</v>
      </c>
      <c r="E2051" s="1450">
        <f t="shared" si="298"/>
        <v>1.5104</v>
      </c>
      <c r="F2051" s="1451">
        <f t="shared" si="289"/>
        <v>1.3037510000000001</v>
      </c>
      <c r="G2051" s="1451">
        <f t="shared" si="290"/>
        <v>1.3037510000000001</v>
      </c>
      <c r="H2051" s="1451">
        <f t="shared" si="293"/>
        <v>0</v>
      </c>
      <c r="I2051" s="1449">
        <v>0</v>
      </c>
      <c r="J2051" s="1449">
        <v>0</v>
      </c>
      <c r="K2051" s="1451"/>
      <c r="L2051" s="1451"/>
      <c r="M2051" s="1451">
        <f t="shared" si="297"/>
        <v>0</v>
      </c>
      <c r="N2051" s="1451">
        <f t="shared" si="295"/>
        <v>0</v>
      </c>
      <c r="O2051" s="1452">
        <f t="shared" si="299"/>
        <v>0</v>
      </c>
      <c r="P2051" s="1383">
        <f t="shared" si="300"/>
        <v>0</v>
      </c>
    </row>
    <row r="2052" spans="1:16" ht="46.5" hidden="1" outlineLevel="1" x14ac:dyDescent="0.25">
      <c r="A2052" s="1447">
        <f t="shared" si="298"/>
        <v>10</v>
      </c>
      <c r="B2052" s="1456" t="str">
        <f t="shared" si="298"/>
        <v>Procurement of Turbine Rotor blades of all 4 stages &amp; Compressor Rotor blades set (along with installation materials) for GT Unit no.7 at GTPS Uran</v>
      </c>
      <c r="C2052" s="1447" t="str">
        <f t="shared" si="298"/>
        <v>MERC/CAPEX/FY 2022-23/0162</v>
      </c>
      <c r="D2052" s="1448">
        <f t="shared" si="298"/>
        <v>44669</v>
      </c>
      <c r="E2052" s="1449">
        <f t="shared" si="298"/>
        <v>36.9</v>
      </c>
      <c r="F2052" s="1449">
        <f t="shared" si="289"/>
        <v>30.623202469999999</v>
      </c>
      <c r="G2052" s="1449">
        <f t="shared" si="290"/>
        <v>30.623202469999999</v>
      </c>
      <c r="H2052" s="1449">
        <f t="shared" si="293"/>
        <v>0</v>
      </c>
      <c r="I2052" s="1449">
        <v>0</v>
      </c>
      <c r="J2052" s="1449">
        <v>0</v>
      </c>
      <c r="K2052" s="1449"/>
      <c r="L2052" s="1449"/>
      <c r="M2052" s="1449">
        <f t="shared" si="297"/>
        <v>0</v>
      </c>
      <c r="N2052" s="1449">
        <f t="shared" si="295"/>
        <v>0</v>
      </c>
      <c r="O2052" s="1452">
        <f t="shared" si="299"/>
        <v>0</v>
      </c>
      <c r="P2052" s="1383">
        <f t="shared" si="300"/>
        <v>0</v>
      </c>
    </row>
    <row r="2053" spans="1:16" ht="46.5" hidden="1" outlineLevel="1" x14ac:dyDescent="0.35">
      <c r="A2053" s="1457">
        <f t="shared" si="298"/>
        <v>10.1</v>
      </c>
      <c r="B2053" s="1459" t="str">
        <f t="shared" si="298"/>
        <v>Procurement of Turbine Rotor blades of all 4 stages &amp; Compressor Rotor blades set (along with installation materials) for GT Unit no.7 at GTPS Uran</v>
      </c>
      <c r="C2053" s="1455" t="str">
        <f t="shared" si="298"/>
        <v>MERC/CAPEX/FY 2022-23/0162</v>
      </c>
      <c r="D2053" s="1384">
        <f t="shared" si="298"/>
        <v>44669</v>
      </c>
      <c r="E2053" s="1450">
        <f t="shared" si="298"/>
        <v>36.43</v>
      </c>
      <c r="F2053" s="1451">
        <f t="shared" si="289"/>
        <v>0.47199999999999998</v>
      </c>
      <c r="G2053" s="1451">
        <f t="shared" si="290"/>
        <v>0.47199999999999998</v>
      </c>
      <c r="H2053" s="1451">
        <f t="shared" si="293"/>
        <v>0</v>
      </c>
      <c r="I2053" s="1449">
        <v>0</v>
      </c>
      <c r="J2053" s="1449">
        <v>0</v>
      </c>
      <c r="K2053" s="1451"/>
      <c r="L2053" s="1451"/>
      <c r="M2053" s="1451">
        <f t="shared" si="297"/>
        <v>0</v>
      </c>
      <c r="N2053" s="1451">
        <f t="shared" si="295"/>
        <v>0</v>
      </c>
      <c r="O2053" s="1452">
        <f t="shared" si="299"/>
        <v>0</v>
      </c>
      <c r="P2053" s="1383">
        <f t="shared" si="300"/>
        <v>0</v>
      </c>
    </row>
    <row r="2054" spans="1:16" ht="15.5" hidden="1" outlineLevel="1" x14ac:dyDescent="0.35">
      <c r="A2054" s="1457">
        <f t="shared" si="298"/>
        <v>0</v>
      </c>
      <c r="B2054" s="1459" t="str">
        <f t="shared" si="298"/>
        <v>IDC</v>
      </c>
      <c r="C2054" s="1455" t="str">
        <f t="shared" si="298"/>
        <v>MERC/CAPEX/FY 2022-23/0162</v>
      </c>
      <c r="D2054" s="1384">
        <f t="shared" si="298"/>
        <v>44669</v>
      </c>
      <c r="E2054" s="1450">
        <f t="shared" si="298"/>
        <v>0.47</v>
      </c>
      <c r="F2054" s="1451">
        <f t="shared" si="289"/>
        <v>0</v>
      </c>
      <c r="G2054" s="1451">
        <f t="shared" si="290"/>
        <v>0</v>
      </c>
      <c r="H2054" s="1451">
        <f t="shared" si="293"/>
        <v>0</v>
      </c>
      <c r="I2054" s="1449">
        <v>0</v>
      </c>
      <c r="J2054" s="1449">
        <v>0</v>
      </c>
      <c r="K2054" s="1451"/>
      <c r="L2054" s="1451"/>
      <c r="M2054" s="1451">
        <f t="shared" si="297"/>
        <v>0</v>
      </c>
      <c r="N2054" s="1451">
        <f t="shared" si="295"/>
        <v>0</v>
      </c>
      <c r="O2054" s="1452">
        <f t="shared" si="299"/>
        <v>0</v>
      </c>
      <c r="P2054" s="1383">
        <f t="shared" si="300"/>
        <v>0</v>
      </c>
    </row>
    <row r="2055" spans="1:16" ht="31" hidden="1" outlineLevel="1" x14ac:dyDescent="0.25">
      <c r="A2055" s="1447" t="str">
        <f t="shared" si="298"/>
        <v>HO
DPR 8</v>
      </c>
      <c r="B2055" s="1456" t="str">
        <f t="shared" si="298"/>
        <v>Replacement of Fire Tenders at Various Power Stations of Mahagenco</v>
      </c>
      <c r="C2055" s="1447" t="str">
        <f t="shared" si="298"/>
        <v>MERC/CAPEX/20172018/4653</v>
      </c>
      <c r="D2055" s="1448">
        <f t="shared" si="298"/>
        <v>43052</v>
      </c>
      <c r="E2055" s="1449">
        <f t="shared" si="298"/>
        <v>2.5</v>
      </c>
      <c r="F2055" s="1449">
        <f t="shared" si="289"/>
        <v>0</v>
      </c>
      <c r="G2055" s="1449">
        <f t="shared" si="290"/>
        <v>0</v>
      </c>
      <c r="H2055" s="1449">
        <f t="shared" si="293"/>
        <v>0</v>
      </c>
      <c r="I2055" s="1449">
        <v>0</v>
      </c>
      <c r="J2055" s="1449">
        <v>0</v>
      </c>
      <c r="K2055" s="1449"/>
      <c r="L2055" s="1449"/>
      <c r="M2055" s="1449">
        <f t="shared" si="297"/>
        <v>0</v>
      </c>
      <c r="N2055" s="1449">
        <f t="shared" si="295"/>
        <v>0</v>
      </c>
      <c r="O2055" s="1452">
        <f t="shared" si="299"/>
        <v>0</v>
      </c>
      <c r="P2055" s="1383">
        <f t="shared" si="300"/>
        <v>0</v>
      </c>
    </row>
    <row r="2056" spans="1:16" ht="31" hidden="1" outlineLevel="1" x14ac:dyDescent="0.35">
      <c r="A2056" s="1457" t="str">
        <f t="shared" si="298"/>
        <v>HO
DPR 8.2</v>
      </c>
      <c r="B2056" s="1459" t="str">
        <f t="shared" si="298"/>
        <v>Normal Multipurpose Fire Tender</v>
      </c>
      <c r="C2056" s="1455" t="str">
        <f t="shared" si="298"/>
        <v>MERC/CAPEX/20172018/4653</v>
      </c>
      <c r="D2056" s="1384">
        <f t="shared" si="298"/>
        <v>43052</v>
      </c>
      <c r="E2056" s="1450">
        <f t="shared" si="298"/>
        <v>2.5</v>
      </c>
      <c r="F2056" s="1451">
        <f t="shared" si="289"/>
        <v>2.1846524</v>
      </c>
      <c r="G2056" s="1451">
        <f t="shared" si="290"/>
        <v>2.1846524</v>
      </c>
      <c r="H2056" s="1451">
        <f t="shared" si="293"/>
        <v>0</v>
      </c>
      <c r="I2056" s="1449">
        <v>0</v>
      </c>
      <c r="J2056" s="1449">
        <v>0</v>
      </c>
      <c r="K2056" s="1451"/>
      <c r="L2056" s="1451"/>
      <c r="M2056" s="1451">
        <f t="shared" si="297"/>
        <v>0</v>
      </c>
      <c r="N2056" s="1451">
        <f t="shared" si="295"/>
        <v>0</v>
      </c>
      <c r="O2056" s="1452">
        <f t="shared" si="299"/>
        <v>0</v>
      </c>
      <c r="P2056" s="1383">
        <f t="shared" si="300"/>
        <v>0</v>
      </c>
    </row>
    <row r="2057" spans="1:16" ht="15.5" hidden="1" outlineLevel="1" x14ac:dyDescent="0.25">
      <c r="A2057" s="1457">
        <f t="shared" si="298"/>
        <v>0</v>
      </c>
      <c r="B2057" s="1460" t="str">
        <f t="shared" si="298"/>
        <v>IDC</v>
      </c>
      <c r="C2057" s="1455" t="str">
        <f t="shared" si="298"/>
        <v>MERC/CAPEX/20172018/4653</v>
      </c>
      <c r="D2057" s="1384">
        <f t="shared" si="298"/>
        <v>43052</v>
      </c>
      <c r="E2057" s="1450">
        <f t="shared" si="298"/>
        <v>0</v>
      </c>
      <c r="F2057" s="1451">
        <f t="shared" si="289"/>
        <v>4.2562000000000003E-2</v>
      </c>
      <c r="G2057" s="1451">
        <f t="shared" si="290"/>
        <v>4.2562000000000003E-2</v>
      </c>
      <c r="H2057" s="1451">
        <f t="shared" si="293"/>
        <v>0</v>
      </c>
      <c r="I2057" s="1449">
        <v>0</v>
      </c>
      <c r="J2057" s="1449">
        <v>0</v>
      </c>
      <c r="K2057" s="1451"/>
      <c r="L2057" s="1451"/>
      <c r="M2057" s="1451">
        <f t="shared" si="297"/>
        <v>0</v>
      </c>
      <c r="N2057" s="1451">
        <f t="shared" si="295"/>
        <v>0</v>
      </c>
      <c r="O2057" s="1452">
        <f t="shared" si="299"/>
        <v>0</v>
      </c>
      <c r="P2057" s="1383">
        <f t="shared" si="300"/>
        <v>0</v>
      </c>
    </row>
    <row r="2058" spans="1:16" ht="31" hidden="1" outlineLevel="1" x14ac:dyDescent="0.25">
      <c r="A2058" s="1447" t="str">
        <f t="shared" si="298"/>
        <v>HO
DPR-10</v>
      </c>
      <c r="B2058" s="1456" t="str">
        <f t="shared" si="298"/>
        <v>Implementation of IB recommendations- Civil works at various TPS of Mahagenco</v>
      </c>
      <c r="C2058" s="1447" t="str">
        <f t="shared" si="298"/>
        <v>MERC/CAPEX/20172018/0177</v>
      </c>
      <c r="D2058" s="1448">
        <f t="shared" si="298"/>
        <v>43137</v>
      </c>
      <c r="E2058" s="1449">
        <f t="shared" si="298"/>
        <v>0.94399999999999995</v>
      </c>
      <c r="F2058" s="1449">
        <f t="shared" si="289"/>
        <v>0</v>
      </c>
      <c r="G2058" s="1449">
        <f t="shared" si="290"/>
        <v>0</v>
      </c>
      <c r="H2058" s="1449">
        <f t="shared" si="293"/>
        <v>0</v>
      </c>
      <c r="I2058" s="1449">
        <v>0</v>
      </c>
      <c r="J2058" s="1449">
        <v>0</v>
      </c>
      <c r="K2058" s="1449"/>
      <c r="L2058" s="1449"/>
      <c r="M2058" s="1449">
        <f t="shared" si="297"/>
        <v>0</v>
      </c>
      <c r="N2058" s="1449">
        <f t="shared" si="295"/>
        <v>0</v>
      </c>
      <c r="O2058" s="1452">
        <f t="shared" si="299"/>
        <v>0</v>
      </c>
      <c r="P2058" s="1383">
        <f t="shared" si="300"/>
        <v>0</v>
      </c>
    </row>
    <row r="2059" spans="1:16" ht="46.5" hidden="1" outlineLevel="1" x14ac:dyDescent="0.35">
      <c r="A2059" s="1457" t="str">
        <f t="shared" si="298"/>
        <v>HO
DPR 10.1</v>
      </c>
      <c r="B2059" s="1459" t="str">
        <f t="shared" si="298"/>
        <v>GTPS Uran</v>
      </c>
      <c r="C2059" s="1455" t="str">
        <f t="shared" si="298"/>
        <v>MERC/CAPEX/20172018/0177</v>
      </c>
      <c r="D2059" s="1384">
        <f t="shared" si="298"/>
        <v>43137</v>
      </c>
      <c r="E2059" s="1450">
        <f t="shared" si="298"/>
        <v>0.94399999999999995</v>
      </c>
      <c r="F2059" s="1451">
        <f t="shared" si="289"/>
        <v>0</v>
      </c>
      <c r="G2059" s="1451">
        <f t="shared" si="290"/>
        <v>0</v>
      </c>
      <c r="H2059" s="1451">
        <f t="shared" si="293"/>
        <v>0</v>
      </c>
      <c r="I2059" s="1449">
        <v>0</v>
      </c>
      <c r="J2059" s="1449">
        <v>0</v>
      </c>
      <c r="K2059" s="1451"/>
      <c r="L2059" s="1451"/>
      <c r="M2059" s="1451">
        <f t="shared" si="297"/>
        <v>0</v>
      </c>
      <c r="N2059" s="1451">
        <f t="shared" si="295"/>
        <v>0</v>
      </c>
      <c r="O2059" s="1452">
        <f t="shared" si="299"/>
        <v>0</v>
      </c>
      <c r="P2059" s="1383">
        <f t="shared" si="300"/>
        <v>0</v>
      </c>
    </row>
    <row r="2060" spans="1:16" ht="15.5" hidden="1" outlineLevel="1" x14ac:dyDescent="0.35">
      <c r="A2060" s="1457">
        <f t="shared" ref="A2060:E2075" si="301">A1774</f>
        <v>0</v>
      </c>
      <c r="B2060" s="1459" t="str">
        <f t="shared" si="301"/>
        <v>IDC</v>
      </c>
      <c r="C2060" s="1455" t="str">
        <f t="shared" si="301"/>
        <v>MERC/CAPEX/20172018/0177</v>
      </c>
      <c r="D2060" s="1384">
        <f t="shared" si="301"/>
        <v>43137</v>
      </c>
      <c r="E2060" s="1450">
        <f t="shared" si="301"/>
        <v>0</v>
      </c>
      <c r="F2060" s="1451">
        <f t="shared" si="289"/>
        <v>0</v>
      </c>
      <c r="G2060" s="1451">
        <f t="shared" si="290"/>
        <v>0</v>
      </c>
      <c r="H2060" s="1451">
        <f t="shared" si="293"/>
        <v>0</v>
      </c>
      <c r="I2060" s="1449">
        <v>0</v>
      </c>
      <c r="J2060" s="1449">
        <v>0</v>
      </c>
      <c r="K2060" s="1451"/>
      <c r="L2060" s="1451"/>
      <c r="M2060" s="1451">
        <f t="shared" si="297"/>
        <v>0</v>
      </c>
      <c r="N2060" s="1451">
        <f t="shared" si="295"/>
        <v>0</v>
      </c>
      <c r="O2060" s="1452">
        <f t="shared" si="299"/>
        <v>0</v>
      </c>
      <c r="P2060" s="1383">
        <f t="shared" si="300"/>
        <v>0</v>
      </c>
    </row>
    <row r="2061" spans="1:16" ht="31" hidden="1" outlineLevel="1" x14ac:dyDescent="0.25">
      <c r="A2061" s="1289" t="str">
        <f t="shared" si="301"/>
        <v>HO
DPR 11</v>
      </c>
      <c r="B2061" s="1352" t="str">
        <f t="shared" si="301"/>
        <v>Construction of new Administrative Building for Mahagenco at Vidyut Bhawan, Katol Road, Nagpur</v>
      </c>
      <c r="C2061" s="1447" t="str">
        <f t="shared" si="301"/>
        <v>MERC/CAPEX/2021-2022/MSPGCL/063</v>
      </c>
      <c r="D2061" s="1448">
        <f t="shared" si="301"/>
        <v>44604</v>
      </c>
      <c r="E2061" s="1449">
        <f t="shared" si="301"/>
        <v>57</v>
      </c>
      <c r="F2061" s="1449">
        <f t="shared" si="289"/>
        <v>0</v>
      </c>
      <c r="G2061" s="1449">
        <f t="shared" si="290"/>
        <v>0</v>
      </c>
      <c r="H2061" s="1449">
        <f t="shared" si="293"/>
        <v>0</v>
      </c>
      <c r="I2061" s="1449">
        <v>0</v>
      </c>
      <c r="J2061" s="1449">
        <v>0</v>
      </c>
      <c r="K2061" s="1449"/>
      <c r="L2061" s="1449"/>
      <c r="M2061" s="1449">
        <f t="shared" si="297"/>
        <v>0</v>
      </c>
      <c r="N2061" s="1449">
        <f t="shared" si="295"/>
        <v>0</v>
      </c>
      <c r="O2061" s="1452">
        <f t="shared" si="299"/>
        <v>0</v>
      </c>
      <c r="P2061" s="1383">
        <f t="shared" si="300"/>
        <v>0</v>
      </c>
    </row>
    <row r="2062" spans="1:16" ht="46.5" hidden="1" outlineLevel="1" x14ac:dyDescent="0.25">
      <c r="A2062" s="1293" t="str">
        <f t="shared" si="301"/>
        <v>HO
DPR 11.1</v>
      </c>
      <c r="B2062" s="1355" t="str">
        <f t="shared" si="301"/>
        <v>Construction of new Administrative Building for Mahagenco at Vidyut Bhawan, Katol Road, Nagpur</v>
      </c>
      <c r="C2062" s="1455" t="str">
        <f t="shared" si="301"/>
        <v>MERC/CAPEX/2021-2022/MSPGCL/063</v>
      </c>
      <c r="D2062" s="1384">
        <f t="shared" si="301"/>
        <v>44604</v>
      </c>
      <c r="E2062" s="1450">
        <f t="shared" si="301"/>
        <v>54.24</v>
      </c>
      <c r="F2062" s="1451">
        <f t="shared" si="289"/>
        <v>0</v>
      </c>
      <c r="G2062" s="1451">
        <f t="shared" si="290"/>
        <v>0</v>
      </c>
      <c r="H2062" s="1451">
        <f t="shared" si="293"/>
        <v>0</v>
      </c>
      <c r="I2062" s="1449">
        <v>0</v>
      </c>
      <c r="J2062" s="1449">
        <v>0</v>
      </c>
      <c r="K2062" s="1451"/>
      <c r="L2062" s="1451"/>
      <c r="M2062" s="1451">
        <f t="shared" ref="M2062:M2125" si="302">SUM(J2062:L2062)</f>
        <v>0</v>
      </c>
      <c r="N2062" s="1451">
        <f t="shared" si="295"/>
        <v>0</v>
      </c>
      <c r="O2062" s="1452"/>
      <c r="P2062" s="1383"/>
    </row>
    <row r="2063" spans="1:16" ht="15.5" hidden="1" outlineLevel="1" x14ac:dyDescent="0.25">
      <c r="A2063" s="1385">
        <f t="shared" si="301"/>
        <v>0</v>
      </c>
      <c r="B2063" s="1355" t="str">
        <f t="shared" si="301"/>
        <v>IDC</v>
      </c>
      <c r="C2063" s="1455" t="str">
        <f t="shared" si="301"/>
        <v>MERC/CAPEX/2021-2022/MSPGCL/063</v>
      </c>
      <c r="D2063" s="1384">
        <f t="shared" si="301"/>
        <v>44604</v>
      </c>
      <c r="E2063" s="1450">
        <f t="shared" si="301"/>
        <v>2.76</v>
      </c>
      <c r="F2063" s="1451">
        <f t="shared" si="289"/>
        <v>0</v>
      </c>
      <c r="G2063" s="1451">
        <f t="shared" si="290"/>
        <v>0</v>
      </c>
      <c r="H2063" s="1451">
        <f t="shared" si="293"/>
        <v>0</v>
      </c>
      <c r="I2063" s="1449">
        <v>0</v>
      </c>
      <c r="J2063" s="1449">
        <v>0</v>
      </c>
      <c r="K2063" s="1451"/>
      <c r="L2063" s="1451"/>
      <c r="M2063" s="1451">
        <f t="shared" si="302"/>
        <v>0</v>
      </c>
      <c r="N2063" s="1451">
        <f t="shared" si="295"/>
        <v>0</v>
      </c>
      <c r="O2063" s="1452"/>
      <c r="P2063" s="1383"/>
    </row>
    <row r="2064" spans="1:16" ht="31" hidden="1" outlineLevel="1" x14ac:dyDescent="0.25">
      <c r="A2064" s="1289" t="str">
        <f t="shared" si="301"/>
        <v>HO
DPR 12</v>
      </c>
      <c r="B2064" s="1352" t="str">
        <f t="shared" si="301"/>
        <v>Centralized Monitoring Solution</v>
      </c>
      <c r="C2064" s="1447" t="str">
        <f t="shared" si="301"/>
        <v>MERC/CAPEX/MSPGCL/2023-24/0576</v>
      </c>
      <c r="D2064" s="1448">
        <f t="shared" si="301"/>
        <v>45232</v>
      </c>
      <c r="E2064" s="1449">
        <f t="shared" si="301"/>
        <v>69.308999999999997</v>
      </c>
      <c r="F2064" s="1449">
        <f t="shared" si="289"/>
        <v>0</v>
      </c>
      <c r="G2064" s="1449">
        <f t="shared" si="290"/>
        <v>0</v>
      </c>
      <c r="H2064" s="1449">
        <f t="shared" si="293"/>
        <v>0</v>
      </c>
      <c r="I2064" s="1449">
        <v>0</v>
      </c>
      <c r="J2064" s="1449">
        <v>0</v>
      </c>
      <c r="K2064" s="1449"/>
      <c r="L2064" s="1449"/>
      <c r="M2064" s="1449">
        <f t="shared" si="302"/>
        <v>0</v>
      </c>
      <c r="N2064" s="1449">
        <f t="shared" si="295"/>
        <v>0</v>
      </c>
      <c r="O2064" s="1452"/>
      <c r="P2064" s="1383"/>
    </row>
    <row r="2065" spans="1:16" ht="46.5" hidden="1" outlineLevel="1" x14ac:dyDescent="0.25">
      <c r="A2065" s="1293" t="str">
        <f t="shared" si="301"/>
        <v>HO
DPR 12.1</v>
      </c>
      <c r="B2065" s="1355" t="str">
        <f t="shared" si="301"/>
        <v>Centralized Monitoring Solution</v>
      </c>
      <c r="C2065" s="1455" t="str">
        <f t="shared" si="301"/>
        <v>MERC/CAPEX/MSPGCL/2023-24/0576</v>
      </c>
      <c r="D2065" s="1384">
        <f t="shared" si="301"/>
        <v>45232</v>
      </c>
      <c r="E2065" s="1450">
        <f t="shared" si="301"/>
        <v>66.009</v>
      </c>
      <c r="F2065" s="1451">
        <f t="shared" si="289"/>
        <v>0</v>
      </c>
      <c r="G2065" s="1451">
        <f t="shared" si="290"/>
        <v>3.8</v>
      </c>
      <c r="H2065" s="1451">
        <f t="shared" si="293"/>
        <v>-3.8</v>
      </c>
      <c r="I2065" s="1449">
        <v>0</v>
      </c>
      <c r="J2065" s="1449">
        <v>0</v>
      </c>
      <c r="K2065" s="1451"/>
      <c r="L2065" s="1451"/>
      <c r="M2065" s="1451">
        <f t="shared" si="302"/>
        <v>0</v>
      </c>
      <c r="N2065" s="1451">
        <f t="shared" si="295"/>
        <v>-3.8</v>
      </c>
      <c r="O2065" s="1452"/>
      <c r="P2065" s="1383"/>
    </row>
    <row r="2066" spans="1:16" ht="15.5" hidden="1" outlineLevel="1" x14ac:dyDescent="0.25">
      <c r="A2066" s="1385">
        <f t="shared" si="301"/>
        <v>0</v>
      </c>
      <c r="B2066" s="1355" t="str">
        <f t="shared" si="301"/>
        <v>IDC</v>
      </c>
      <c r="C2066" s="1455" t="str">
        <f t="shared" si="301"/>
        <v>MERC/CAPEX/MSPGCL/2023-24/0576</v>
      </c>
      <c r="D2066" s="1384">
        <f t="shared" si="301"/>
        <v>45232</v>
      </c>
      <c r="E2066" s="1450">
        <f t="shared" si="301"/>
        <v>3.3</v>
      </c>
      <c r="F2066" s="1451">
        <f t="shared" si="289"/>
        <v>0</v>
      </c>
      <c r="G2066" s="1451">
        <f t="shared" si="290"/>
        <v>0</v>
      </c>
      <c r="H2066" s="1451">
        <f t="shared" si="293"/>
        <v>0</v>
      </c>
      <c r="I2066" s="1449">
        <v>0</v>
      </c>
      <c r="J2066" s="1449">
        <v>0</v>
      </c>
      <c r="K2066" s="1451"/>
      <c r="L2066" s="1451"/>
      <c r="M2066" s="1451">
        <f t="shared" si="302"/>
        <v>0</v>
      </c>
      <c r="N2066" s="1451">
        <f t="shared" si="295"/>
        <v>0</v>
      </c>
      <c r="O2066" s="1452"/>
      <c r="P2066" s="1383"/>
    </row>
    <row r="2067" spans="1:16" ht="15.5" hidden="1" outlineLevel="1" x14ac:dyDescent="0.25">
      <c r="A2067" s="1349">
        <f t="shared" si="301"/>
        <v>0</v>
      </c>
      <c r="B2067" s="1326" t="str">
        <f t="shared" si="301"/>
        <v>(ii) Yet to be submitted to MERC</v>
      </c>
      <c r="C2067" s="1455">
        <f t="shared" si="301"/>
        <v>0</v>
      </c>
      <c r="D2067" s="1384" t="str">
        <f t="shared" si="301"/>
        <v>-</v>
      </c>
      <c r="E2067" s="1450">
        <f t="shared" si="301"/>
        <v>0</v>
      </c>
      <c r="F2067" s="1451">
        <f t="shared" si="289"/>
        <v>0</v>
      </c>
      <c r="G2067" s="1451">
        <f t="shared" si="290"/>
        <v>0</v>
      </c>
      <c r="H2067" s="1451">
        <f t="shared" si="293"/>
        <v>0</v>
      </c>
      <c r="I2067" s="1449">
        <v>0</v>
      </c>
      <c r="J2067" s="1449">
        <v>0</v>
      </c>
      <c r="K2067" s="1451"/>
      <c r="L2067" s="1451"/>
      <c r="M2067" s="1451">
        <f t="shared" si="302"/>
        <v>0</v>
      </c>
      <c r="N2067" s="1451">
        <f t="shared" si="295"/>
        <v>0</v>
      </c>
      <c r="O2067" s="1452"/>
      <c r="P2067" s="1383"/>
    </row>
    <row r="2068" spans="1:16" ht="31" hidden="1" outlineLevel="1" x14ac:dyDescent="0.25">
      <c r="A2068" s="1351">
        <f t="shared" si="301"/>
        <v>1</v>
      </c>
      <c r="B2068" s="1352" t="str">
        <f t="shared" si="301"/>
        <v xml:space="preserve">Procurement of GT blades  &amp; other essential GT Hot gas components </v>
      </c>
      <c r="C2068" s="1455">
        <f t="shared" si="301"/>
        <v>0</v>
      </c>
      <c r="D2068" s="1384" t="str">
        <f t="shared" si="301"/>
        <v>-</v>
      </c>
      <c r="E2068" s="1450">
        <f t="shared" si="301"/>
        <v>0</v>
      </c>
      <c r="F2068" s="1451">
        <f t="shared" si="289"/>
        <v>0</v>
      </c>
      <c r="G2068" s="1451">
        <f t="shared" si="290"/>
        <v>0</v>
      </c>
      <c r="H2068" s="1451">
        <f t="shared" si="293"/>
        <v>0</v>
      </c>
      <c r="I2068" s="1449">
        <v>0</v>
      </c>
      <c r="J2068" s="1449">
        <v>0</v>
      </c>
      <c r="K2068" s="1451"/>
      <c r="L2068" s="1451"/>
      <c r="M2068" s="1451">
        <f t="shared" si="302"/>
        <v>0</v>
      </c>
      <c r="N2068" s="1451">
        <f t="shared" si="295"/>
        <v>0</v>
      </c>
      <c r="O2068" s="1452"/>
      <c r="P2068" s="1383"/>
    </row>
    <row r="2069" spans="1:16" ht="15.5" hidden="1" outlineLevel="1" x14ac:dyDescent="0.25">
      <c r="A2069" s="1351">
        <f t="shared" si="301"/>
        <v>0</v>
      </c>
      <c r="B2069" s="1355" t="str">
        <f t="shared" si="301"/>
        <v>1) Procurement of GT Stator blades of stages 1&amp;2</v>
      </c>
      <c r="C2069" s="1455">
        <f t="shared" si="301"/>
        <v>0</v>
      </c>
      <c r="D2069" s="1384" t="str">
        <f t="shared" si="301"/>
        <v>-</v>
      </c>
      <c r="E2069" s="1450">
        <f t="shared" si="301"/>
        <v>0</v>
      </c>
      <c r="F2069" s="1451">
        <f t="shared" si="289"/>
        <v>17</v>
      </c>
      <c r="G2069" s="1451">
        <f t="shared" si="290"/>
        <v>17</v>
      </c>
      <c r="H2069" s="1451">
        <f t="shared" si="293"/>
        <v>0</v>
      </c>
      <c r="I2069" s="1449">
        <v>0</v>
      </c>
      <c r="J2069" s="1449">
        <v>0</v>
      </c>
      <c r="K2069" s="1451"/>
      <c r="L2069" s="1451"/>
      <c r="M2069" s="1451">
        <f t="shared" si="302"/>
        <v>0</v>
      </c>
      <c r="N2069" s="1451">
        <f t="shared" si="295"/>
        <v>0</v>
      </c>
      <c r="O2069" s="1452"/>
      <c r="P2069" s="1383"/>
    </row>
    <row r="2070" spans="1:16" ht="15.5" hidden="1" outlineLevel="1" x14ac:dyDescent="0.25">
      <c r="A2070" s="1351">
        <f t="shared" si="301"/>
        <v>0</v>
      </c>
      <c r="B2070" s="1355" t="str">
        <f t="shared" si="301"/>
        <v>2) Procurement of Bricks / Tiles &amp; tile holders for GT</v>
      </c>
      <c r="C2070" s="1455">
        <f t="shared" si="301"/>
        <v>0</v>
      </c>
      <c r="D2070" s="1384" t="str">
        <f t="shared" si="301"/>
        <v>-</v>
      </c>
      <c r="E2070" s="1450">
        <f t="shared" si="301"/>
        <v>0</v>
      </c>
      <c r="F2070" s="1451">
        <f t="shared" si="289"/>
        <v>2.5</v>
      </c>
      <c r="G2070" s="1451">
        <f t="shared" si="290"/>
        <v>2.5</v>
      </c>
      <c r="H2070" s="1451">
        <f t="shared" si="293"/>
        <v>0</v>
      </c>
      <c r="I2070" s="1449">
        <v>0</v>
      </c>
      <c r="J2070" s="1449">
        <v>0</v>
      </c>
      <c r="K2070" s="1451"/>
      <c r="L2070" s="1451"/>
      <c r="M2070" s="1451">
        <f t="shared" si="302"/>
        <v>0</v>
      </c>
      <c r="N2070" s="1451">
        <f t="shared" si="295"/>
        <v>0</v>
      </c>
      <c r="O2070" s="1452"/>
      <c r="P2070" s="1383"/>
    </row>
    <row r="2071" spans="1:16" ht="15.5" hidden="1" outlineLevel="1" x14ac:dyDescent="0.25">
      <c r="A2071" s="1351">
        <f t="shared" si="301"/>
        <v>0</v>
      </c>
      <c r="B2071" s="1355" t="str">
        <f t="shared" si="301"/>
        <v>3) Procurement of mixing chambers (02 Nos)</v>
      </c>
      <c r="C2071" s="1455">
        <f t="shared" si="301"/>
        <v>0</v>
      </c>
      <c r="D2071" s="1384" t="str">
        <f t="shared" si="301"/>
        <v>-</v>
      </c>
      <c r="E2071" s="1450">
        <f t="shared" si="301"/>
        <v>0</v>
      </c>
      <c r="F2071" s="1451">
        <f t="shared" si="289"/>
        <v>8.5</v>
      </c>
      <c r="G2071" s="1451">
        <f t="shared" si="290"/>
        <v>8.5</v>
      </c>
      <c r="H2071" s="1451">
        <f t="shared" si="293"/>
        <v>0</v>
      </c>
      <c r="I2071" s="1449">
        <v>0</v>
      </c>
      <c r="J2071" s="1449">
        <v>0</v>
      </c>
      <c r="K2071" s="1451"/>
      <c r="L2071" s="1451"/>
      <c r="M2071" s="1451">
        <f t="shared" si="302"/>
        <v>0</v>
      </c>
      <c r="N2071" s="1451">
        <f t="shared" si="295"/>
        <v>0</v>
      </c>
      <c r="O2071" s="1452"/>
      <c r="P2071" s="1383"/>
    </row>
    <row r="2072" spans="1:16" ht="15.5" hidden="1" outlineLevel="1" x14ac:dyDescent="0.25">
      <c r="A2072" s="1351">
        <f t="shared" si="301"/>
        <v>0</v>
      </c>
      <c r="B2072" s="1355" t="str">
        <f t="shared" si="301"/>
        <v>14) Procurement of stage2 rotor blades</v>
      </c>
      <c r="C2072" s="1455">
        <f t="shared" si="301"/>
        <v>0</v>
      </c>
      <c r="D2072" s="1384" t="str">
        <f t="shared" si="301"/>
        <v>-</v>
      </c>
      <c r="E2072" s="1450">
        <f t="shared" si="301"/>
        <v>0</v>
      </c>
      <c r="F2072" s="1451">
        <f t="shared" si="289"/>
        <v>5.7</v>
      </c>
      <c r="G2072" s="1451">
        <f t="shared" si="290"/>
        <v>5.7</v>
      </c>
      <c r="H2072" s="1451">
        <f t="shared" si="293"/>
        <v>0</v>
      </c>
      <c r="I2072" s="1449">
        <v>0</v>
      </c>
      <c r="J2072" s="1449">
        <v>0</v>
      </c>
      <c r="K2072" s="1451"/>
      <c r="L2072" s="1451"/>
      <c r="M2072" s="1451">
        <f t="shared" si="302"/>
        <v>0</v>
      </c>
      <c r="N2072" s="1451">
        <f t="shared" si="295"/>
        <v>0</v>
      </c>
      <c r="O2072" s="1452"/>
      <c r="P2072" s="1383"/>
    </row>
    <row r="2073" spans="1:16" ht="15.5" hidden="1" outlineLevel="1" x14ac:dyDescent="0.25">
      <c r="A2073" s="1351">
        <f t="shared" si="301"/>
        <v>2</v>
      </c>
      <c r="B2073" s="1352" t="str">
        <f t="shared" si="301"/>
        <v>Procurement of all 16 stage Compressor Diaphragms</v>
      </c>
      <c r="C2073" s="1455">
        <f t="shared" si="301"/>
        <v>0</v>
      </c>
      <c r="D2073" s="1384" t="str">
        <f t="shared" si="301"/>
        <v>-</v>
      </c>
      <c r="E2073" s="1450">
        <f t="shared" si="301"/>
        <v>0</v>
      </c>
      <c r="F2073" s="1451">
        <f t="shared" si="289"/>
        <v>36</v>
      </c>
      <c r="G2073" s="1451">
        <f t="shared" si="290"/>
        <v>36</v>
      </c>
      <c r="H2073" s="1451">
        <f t="shared" si="293"/>
        <v>0</v>
      </c>
      <c r="I2073" s="1449">
        <v>0</v>
      </c>
      <c r="J2073" s="1449">
        <v>0</v>
      </c>
      <c r="K2073" s="1451"/>
      <c r="L2073" s="1451"/>
      <c r="M2073" s="1451">
        <f t="shared" si="302"/>
        <v>0</v>
      </c>
      <c r="N2073" s="1451">
        <f t="shared" si="295"/>
        <v>0</v>
      </c>
      <c r="O2073" s="1452"/>
      <c r="P2073" s="1383"/>
    </row>
    <row r="2074" spans="1:16" ht="15.5" hidden="1" outlineLevel="1" x14ac:dyDescent="0.25">
      <c r="A2074" s="1351">
        <f t="shared" si="301"/>
        <v>3</v>
      </c>
      <c r="B2074" s="1352" t="str">
        <f t="shared" si="301"/>
        <v>Procurement of insurance spares for GT units</v>
      </c>
      <c r="C2074" s="1455">
        <f t="shared" si="301"/>
        <v>0</v>
      </c>
      <c r="D2074" s="1384" t="str">
        <f t="shared" si="301"/>
        <v>-</v>
      </c>
      <c r="E2074" s="1450">
        <f t="shared" si="301"/>
        <v>0</v>
      </c>
      <c r="F2074" s="1451">
        <f t="shared" si="289"/>
        <v>0</v>
      </c>
      <c r="G2074" s="1451">
        <f t="shared" si="290"/>
        <v>0</v>
      </c>
      <c r="H2074" s="1451">
        <f t="shared" si="293"/>
        <v>0</v>
      </c>
      <c r="I2074" s="1449">
        <v>0</v>
      </c>
      <c r="J2074" s="1449">
        <v>0</v>
      </c>
      <c r="K2074" s="1451"/>
      <c r="L2074" s="1451"/>
      <c r="M2074" s="1451">
        <f t="shared" si="302"/>
        <v>0</v>
      </c>
      <c r="N2074" s="1451">
        <f t="shared" si="295"/>
        <v>0</v>
      </c>
      <c r="O2074" s="1452"/>
      <c r="P2074" s="1383"/>
    </row>
    <row r="2075" spans="1:16" ht="15.5" hidden="1" outlineLevel="1" x14ac:dyDescent="0.25">
      <c r="A2075" s="1351">
        <f t="shared" si="301"/>
        <v>0</v>
      </c>
      <c r="B2075" s="1355" t="str">
        <f t="shared" si="301"/>
        <v xml:space="preserve">1) Procurement of Inconel plates </v>
      </c>
      <c r="C2075" s="1455">
        <f t="shared" si="301"/>
        <v>0</v>
      </c>
      <c r="D2075" s="1384" t="str">
        <f t="shared" si="301"/>
        <v>-</v>
      </c>
      <c r="E2075" s="1450">
        <f t="shared" si="301"/>
        <v>0</v>
      </c>
      <c r="F2075" s="1451">
        <f t="shared" si="289"/>
        <v>5</v>
      </c>
      <c r="G2075" s="1451">
        <f t="shared" si="290"/>
        <v>5</v>
      </c>
      <c r="H2075" s="1451">
        <f t="shared" si="293"/>
        <v>0</v>
      </c>
      <c r="I2075" s="1449">
        <v>0</v>
      </c>
      <c r="J2075" s="1449">
        <v>0</v>
      </c>
      <c r="K2075" s="1451"/>
      <c r="L2075" s="1451"/>
      <c r="M2075" s="1451">
        <f t="shared" si="302"/>
        <v>0</v>
      </c>
      <c r="N2075" s="1451">
        <f t="shared" si="295"/>
        <v>0</v>
      </c>
      <c r="O2075" s="1452"/>
      <c r="P2075" s="1383"/>
    </row>
    <row r="2076" spans="1:16" ht="15.5" hidden="1" outlineLevel="1" x14ac:dyDescent="0.25">
      <c r="A2076" s="1351">
        <f t="shared" ref="A2076:E2091" si="303">A1790</f>
        <v>0</v>
      </c>
      <c r="B2076" s="1355" t="str">
        <f t="shared" si="303"/>
        <v>2) Procurement of Inner casing washers</v>
      </c>
      <c r="C2076" s="1455">
        <f t="shared" si="303"/>
        <v>0</v>
      </c>
      <c r="D2076" s="1384" t="str">
        <f t="shared" si="303"/>
        <v>-</v>
      </c>
      <c r="E2076" s="1450">
        <f t="shared" si="303"/>
        <v>0</v>
      </c>
      <c r="F2076" s="1451">
        <f t="shared" ref="F2076:F2139" si="304">F1790+I1790</f>
        <v>1.5</v>
      </c>
      <c r="G2076" s="1451">
        <f t="shared" ref="G2076:G2139" si="305">G1790+M1790</f>
        <v>1.5</v>
      </c>
      <c r="H2076" s="1451">
        <f t="shared" si="293"/>
        <v>0</v>
      </c>
      <c r="I2076" s="1449">
        <v>0</v>
      </c>
      <c r="J2076" s="1449">
        <v>0</v>
      </c>
      <c r="K2076" s="1451"/>
      <c r="L2076" s="1451"/>
      <c r="M2076" s="1451">
        <f t="shared" si="302"/>
        <v>0</v>
      </c>
      <c r="N2076" s="1451">
        <f t="shared" si="295"/>
        <v>0</v>
      </c>
      <c r="O2076" s="1452"/>
      <c r="P2076" s="1383"/>
    </row>
    <row r="2077" spans="1:16" ht="15.5" hidden="1" outlineLevel="1" x14ac:dyDescent="0.25">
      <c r="A2077" s="1351">
        <f t="shared" si="303"/>
        <v>0</v>
      </c>
      <c r="B2077" s="1355" t="str">
        <f t="shared" si="303"/>
        <v>3) Procurement of Upper conical section</v>
      </c>
      <c r="C2077" s="1455">
        <f t="shared" si="303"/>
        <v>0</v>
      </c>
      <c r="D2077" s="1384" t="str">
        <f t="shared" si="303"/>
        <v>-</v>
      </c>
      <c r="E2077" s="1450">
        <f t="shared" si="303"/>
        <v>0</v>
      </c>
      <c r="F2077" s="1451">
        <f t="shared" si="304"/>
        <v>3</v>
      </c>
      <c r="G2077" s="1451">
        <f t="shared" si="305"/>
        <v>3</v>
      </c>
      <c r="H2077" s="1451">
        <f t="shared" si="293"/>
        <v>0</v>
      </c>
      <c r="I2077" s="1449">
        <v>0</v>
      </c>
      <c r="J2077" s="1449">
        <v>0</v>
      </c>
      <c r="K2077" s="1451"/>
      <c r="L2077" s="1451"/>
      <c r="M2077" s="1451">
        <f t="shared" si="302"/>
        <v>0</v>
      </c>
      <c r="N2077" s="1451">
        <f t="shared" si="295"/>
        <v>0</v>
      </c>
      <c r="O2077" s="1452"/>
      <c r="P2077" s="1383"/>
    </row>
    <row r="2078" spans="1:16" ht="15.5" hidden="1" outlineLevel="1" x14ac:dyDescent="0.25">
      <c r="A2078" s="1351">
        <f t="shared" si="303"/>
        <v>0</v>
      </c>
      <c r="B2078" s="1355" t="str">
        <f t="shared" si="303"/>
        <v>4) Procurement of LUWA cooler panels</v>
      </c>
      <c r="C2078" s="1455">
        <f t="shared" si="303"/>
        <v>0</v>
      </c>
      <c r="D2078" s="1384" t="str">
        <f t="shared" si="303"/>
        <v>-</v>
      </c>
      <c r="E2078" s="1450">
        <f t="shared" si="303"/>
        <v>0</v>
      </c>
      <c r="F2078" s="1451">
        <f t="shared" si="304"/>
        <v>1.4</v>
      </c>
      <c r="G2078" s="1451">
        <f t="shared" si="305"/>
        <v>1.4</v>
      </c>
      <c r="H2078" s="1451">
        <f t="shared" si="293"/>
        <v>0</v>
      </c>
      <c r="I2078" s="1449">
        <v>0</v>
      </c>
      <c r="J2078" s="1449">
        <v>0</v>
      </c>
      <c r="K2078" s="1451"/>
      <c r="L2078" s="1451"/>
      <c r="M2078" s="1451">
        <f t="shared" si="302"/>
        <v>0</v>
      </c>
      <c r="N2078" s="1451">
        <f t="shared" si="295"/>
        <v>0</v>
      </c>
      <c r="O2078" s="1452"/>
      <c r="P2078" s="1383"/>
    </row>
    <row r="2079" spans="1:16" ht="15.5" hidden="1" outlineLevel="1" x14ac:dyDescent="0.25">
      <c r="A2079" s="1351">
        <f t="shared" si="303"/>
        <v>0</v>
      </c>
      <c r="B2079" s="1355" t="str">
        <f t="shared" si="303"/>
        <v>5) Procurement of Burners</v>
      </c>
      <c r="C2079" s="1455">
        <f t="shared" si="303"/>
        <v>0</v>
      </c>
      <c r="D2079" s="1384" t="str">
        <f t="shared" si="303"/>
        <v>-</v>
      </c>
      <c r="E2079" s="1450">
        <f t="shared" si="303"/>
        <v>0</v>
      </c>
      <c r="F2079" s="1451">
        <f t="shared" si="304"/>
        <v>1</v>
      </c>
      <c r="G2079" s="1451">
        <f t="shared" si="305"/>
        <v>1</v>
      </c>
      <c r="H2079" s="1451">
        <f t="shared" si="293"/>
        <v>0</v>
      </c>
      <c r="I2079" s="1449">
        <v>0</v>
      </c>
      <c r="J2079" s="1449">
        <v>0</v>
      </c>
      <c r="K2079" s="1451"/>
      <c r="L2079" s="1451"/>
      <c r="M2079" s="1451">
        <f t="shared" si="302"/>
        <v>0</v>
      </c>
      <c r="N2079" s="1451">
        <f t="shared" si="295"/>
        <v>0</v>
      </c>
      <c r="O2079" s="1452"/>
      <c r="P2079" s="1383"/>
    </row>
    <row r="2080" spans="1:16" ht="15.5" hidden="1" outlineLevel="1" x14ac:dyDescent="0.25">
      <c r="A2080" s="1351">
        <f t="shared" si="303"/>
        <v>0</v>
      </c>
      <c r="B2080" s="1355" t="str">
        <f t="shared" si="303"/>
        <v>6) Procurement of K rings</v>
      </c>
      <c r="C2080" s="1455">
        <f t="shared" si="303"/>
        <v>0</v>
      </c>
      <c r="D2080" s="1384" t="str">
        <f t="shared" si="303"/>
        <v>-</v>
      </c>
      <c r="E2080" s="1450">
        <f t="shared" si="303"/>
        <v>0</v>
      </c>
      <c r="F2080" s="1451">
        <f t="shared" si="304"/>
        <v>1</v>
      </c>
      <c r="G2080" s="1451">
        <f t="shared" si="305"/>
        <v>1</v>
      </c>
      <c r="H2080" s="1451">
        <f t="shared" si="293"/>
        <v>0</v>
      </c>
      <c r="I2080" s="1449">
        <v>0</v>
      </c>
      <c r="J2080" s="1449">
        <v>0</v>
      </c>
      <c r="K2080" s="1451"/>
      <c r="L2080" s="1451"/>
      <c r="M2080" s="1451">
        <f t="shared" si="302"/>
        <v>0</v>
      </c>
      <c r="N2080" s="1451">
        <f t="shared" si="295"/>
        <v>0</v>
      </c>
      <c r="O2080" s="1452"/>
      <c r="P2080" s="1383"/>
    </row>
    <row r="2081" spans="1:16" ht="15.5" hidden="1" outlineLevel="1" x14ac:dyDescent="0.25">
      <c r="A2081" s="1351">
        <f t="shared" si="303"/>
        <v>0</v>
      </c>
      <c r="B2081" s="1355" t="str">
        <f t="shared" si="303"/>
        <v>7) GT Fasteners (Mixing chamber, dome fastners)</v>
      </c>
      <c r="C2081" s="1455">
        <f t="shared" si="303"/>
        <v>0</v>
      </c>
      <c r="D2081" s="1384" t="str">
        <f t="shared" si="303"/>
        <v>-</v>
      </c>
      <c r="E2081" s="1450">
        <f t="shared" si="303"/>
        <v>0</v>
      </c>
      <c r="F2081" s="1451">
        <f t="shared" si="304"/>
        <v>1</v>
      </c>
      <c r="G2081" s="1451">
        <f t="shared" si="305"/>
        <v>1</v>
      </c>
      <c r="H2081" s="1451">
        <f t="shared" si="293"/>
        <v>0</v>
      </c>
      <c r="I2081" s="1449">
        <v>0</v>
      </c>
      <c r="J2081" s="1449">
        <v>0</v>
      </c>
      <c r="K2081" s="1451"/>
      <c r="L2081" s="1451"/>
      <c r="M2081" s="1451">
        <f t="shared" si="302"/>
        <v>0</v>
      </c>
      <c r="N2081" s="1451">
        <f t="shared" si="295"/>
        <v>0</v>
      </c>
      <c r="O2081" s="1452"/>
      <c r="P2081" s="1383"/>
    </row>
    <row r="2082" spans="1:16" ht="15.5" hidden="1" outlineLevel="1" x14ac:dyDescent="0.25">
      <c r="A2082" s="1351">
        <f t="shared" si="303"/>
        <v>0</v>
      </c>
      <c r="B2082" s="1355" t="str">
        <f t="shared" si="303"/>
        <v>8) Procurement of Blow off valves</v>
      </c>
      <c r="C2082" s="1455">
        <f t="shared" si="303"/>
        <v>0</v>
      </c>
      <c r="D2082" s="1384" t="str">
        <f t="shared" si="303"/>
        <v>-</v>
      </c>
      <c r="E2082" s="1450">
        <f t="shared" si="303"/>
        <v>0</v>
      </c>
      <c r="F2082" s="1451">
        <f t="shared" si="304"/>
        <v>0.5</v>
      </c>
      <c r="G2082" s="1451">
        <f t="shared" si="305"/>
        <v>0.5</v>
      </c>
      <c r="H2082" s="1451">
        <f t="shared" si="293"/>
        <v>0</v>
      </c>
      <c r="I2082" s="1449">
        <v>0</v>
      </c>
      <c r="J2082" s="1449">
        <v>0</v>
      </c>
      <c r="K2082" s="1451"/>
      <c r="L2082" s="1451"/>
      <c r="M2082" s="1451">
        <f t="shared" si="302"/>
        <v>0</v>
      </c>
      <c r="N2082" s="1451">
        <f t="shared" si="295"/>
        <v>0</v>
      </c>
      <c r="O2082" s="1452"/>
      <c r="P2082" s="1383"/>
    </row>
    <row r="2083" spans="1:16" ht="15.5" hidden="1" outlineLevel="1" x14ac:dyDescent="0.25">
      <c r="A2083" s="1351">
        <f t="shared" si="303"/>
        <v>0</v>
      </c>
      <c r="B2083" s="1355" t="str">
        <f t="shared" si="303"/>
        <v>9) Procurement of two Flame tubes for one GT unit</v>
      </c>
      <c r="C2083" s="1455">
        <f t="shared" si="303"/>
        <v>0</v>
      </c>
      <c r="D2083" s="1384" t="str">
        <f t="shared" si="303"/>
        <v>-</v>
      </c>
      <c r="E2083" s="1450">
        <f t="shared" si="303"/>
        <v>0</v>
      </c>
      <c r="F2083" s="1451">
        <f t="shared" si="304"/>
        <v>18</v>
      </c>
      <c r="G2083" s="1451">
        <f t="shared" si="305"/>
        <v>18</v>
      </c>
      <c r="H2083" s="1451">
        <f t="shared" si="293"/>
        <v>0</v>
      </c>
      <c r="I2083" s="1449">
        <v>0</v>
      </c>
      <c r="J2083" s="1449">
        <v>0</v>
      </c>
      <c r="K2083" s="1451"/>
      <c r="L2083" s="1451"/>
      <c r="M2083" s="1451">
        <f t="shared" si="302"/>
        <v>0</v>
      </c>
      <c r="N2083" s="1451">
        <f t="shared" si="295"/>
        <v>0</v>
      </c>
      <c r="O2083" s="1452"/>
      <c r="P2083" s="1383"/>
    </row>
    <row r="2084" spans="1:16" ht="31" hidden="1" outlineLevel="1" x14ac:dyDescent="0.25">
      <c r="A2084" s="1351">
        <f t="shared" si="303"/>
        <v>4</v>
      </c>
      <c r="B2084" s="1352" t="str">
        <f t="shared" si="303"/>
        <v>Procurement of various spares &amp; retrofitting of existing systems for reliability improvement of WHRP Boilers at GTPS Uran</v>
      </c>
      <c r="C2084" s="1455">
        <f t="shared" si="303"/>
        <v>0</v>
      </c>
      <c r="D2084" s="1384" t="str">
        <f t="shared" si="303"/>
        <v>-</v>
      </c>
      <c r="E2084" s="1450">
        <f t="shared" si="303"/>
        <v>0</v>
      </c>
      <c r="F2084" s="1451">
        <f t="shared" si="304"/>
        <v>0</v>
      </c>
      <c r="G2084" s="1451">
        <f t="shared" si="305"/>
        <v>0</v>
      </c>
      <c r="H2084" s="1451">
        <f t="shared" si="293"/>
        <v>0</v>
      </c>
      <c r="I2084" s="1449">
        <v>0</v>
      </c>
      <c r="J2084" s="1449">
        <v>0</v>
      </c>
      <c r="K2084" s="1451"/>
      <c r="L2084" s="1451"/>
      <c r="M2084" s="1451">
        <f t="shared" si="302"/>
        <v>0</v>
      </c>
      <c r="N2084" s="1451">
        <f t="shared" si="295"/>
        <v>0</v>
      </c>
      <c r="O2084" s="1452"/>
      <c r="P2084" s="1383"/>
    </row>
    <row r="2085" spans="1:16" ht="15.5" hidden="1" outlineLevel="1" x14ac:dyDescent="0.25">
      <c r="A2085" s="1351">
        <f t="shared" si="303"/>
        <v>0</v>
      </c>
      <c r="B2085" s="1355" t="str">
        <f t="shared" si="303"/>
        <v>1) HP BCP (4 Nos) , LP BCP (4 Nos)  pump set</v>
      </c>
      <c r="C2085" s="1455">
        <f t="shared" si="303"/>
        <v>0</v>
      </c>
      <c r="D2085" s="1384" t="str">
        <f t="shared" si="303"/>
        <v>-</v>
      </c>
      <c r="E2085" s="1450">
        <f t="shared" si="303"/>
        <v>0</v>
      </c>
      <c r="F2085" s="1451">
        <f t="shared" si="304"/>
        <v>10</v>
      </c>
      <c r="G2085" s="1451">
        <f t="shared" si="305"/>
        <v>10</v>
      </c>
      <c r="H2085" s="1451">
        <f t="shared" si="293"/>
        <v>0</v>
      </c>
      <c r="I2085" s="1449">
        <v>0</v>
      </c>
      <c r="J2085" s="1449">
        <v>0</v>
      </c>
      <c r="K2085" s="1451"/>
      <c r="L2085" s="1451"/>
      <c r="M2085" s="1451">
        <f t="shared" si="302"/>
        <v>0</v>
      </c>
      <c r="N2085" s="1451">
        <f t="shared" si="295"/>
        <v>0</v>
      </c>
      <c r="O2085" s="1452"/>
      <c r="P2085" s="1383"/>
    </row>
    <row r="2086" spans="1:16" ht="31" hidden="1" outlineLevel="1" x14ac:dyDescent="0.25">
      <c r="A2086" s="1351">
        <f t="shared" si="303"/>
        <v>0</v>
      </c>
      <c r="B2086" s="1355" t="str">
        <f t="shared" si="303"/>
        <v>2) Preheat pump set ,DM make up pump set, clean drain pump set and CEP pump set</v>
      </c>
      <c r="C2086" s="1455">
        <f t="shared" si="303"/>
        <v>0</v>
      </c>
      <c r="D2086" s="1384" t="str">
        <f t="shared" si="303"/>
        <v>-</v>
      </c>
      <c r="E2086" s="1450">
        <f t="shared" si="303"/>
        <v>0</v>
      </c>
      <c r="F2086" s="1451">
        <f t="shared" si="304"/>
        <v>1</v>
      </c>
      <c r="G2086" s="1451">
        <f t="shared" si="305"/>
        <v>1</v>
      </c>
      <c r="H2086" s="1451">
        <f t="shared" si="293"/>
        <v>0</v>
      </c>
      <c r="I2086" s="1449">
        <v>0</v>
      </c>
      <c r="J2086" s="1449">
        <v>0</v>
      </c>
      <c r="K2086" s="1451"/>
      <c r="L2086" s="1451"/>
      <c r="M2086" s="1451">
        <f t="shared" si="302"/>
        <v>0</v>
      </c>
      <c r="N2086" s="1451">
        <f t="shared" si="295"/>
        <v>0</v>
      </c>
      <c r="O2086" s="1452"/>
      <c r="P2086" s="1383"/>
    </row>
    <row r="2087" spans="1:16" ht="15.5" hidden="1" outlineLevel="1" x14ac:dyDescent="0.25">
      <c r="A2087" s="1351">
        <f t="shared" si="303"/>
        <v>0</v>
      </c>
      <c r="B2087" s="1355" t="str">
        <f t="shared" si="303"/>
        <v>3) Complete Boiler (2 Nos) duct plate replacement</v>
      </c>
      <c r="C2087" s="1455">
        <f t="shared" si="303"/>
        <v>0</v>
      </c>
      <c r="D2087" s="1384" t="str">
        <f t="shared" si="303"/>
        <v>-</v>
      </c>
      <c r="E2087" s="1450">
        <f t="shared" si="303"/>
        <v>0</v>
      </c>
      <c r="F2087" s="1451">
        <f t="shared" si="304"/>
        <v>5</v>
      </c>
      <c r="G2087" s="1451">
        <f t="shared" si="305"/>
        <v>5</v>
      </c>
      <c r="H2087" s="1451">
        <f t="shared" si="293"/>
        <v>0</v>
      </c>
      <c r="I2087" s="1449">
        <v>0</v>
      </c>
      <c r="J2087" s="1449">
        <v>0</v>
      </c>
      <c r="K2087" s="1451"/>
      <c r="L2087" s="1451"/>
      <c r="M2087" s="1451">
        <f t="shared" si="302"/>
        <v>0</v>
      </c>
      <c r="N2087" s="1451">
        <f t="shared" si="295"/>
        <v>0</v>
      </c>
      <c r="O2087" s="1452"/>
      <c r="P2087" s="1383"/>
    </row>
    <row r="2088" spans="1:16" ht="15.5" hidden="1" outlineLevel="1" x14ac:dyDescent="0.25">
      <c r="A2088" s="1351">
        <f t="shared" si="303"/>
        <v>0</v>
      </c>
      <c r="B2088" s="1355" t="str">
        <f t="shared" si="303"/>
        <v>4) Insulation replacement of A1 and B2 boiler.</v>
      </c>
      <c r="C2088" s="1455">
        <f t="shared" si="303"/>
        <v>0</v>
      </c>
      <c r="D2088" s="1384" t="str">
        <f t="shared" si="303"/>
        <v>-</v>
      </c>
      <c r="E2088" s="1450">
        <f t="shared" si="303"/>
        <v>0</v>
      </c>
      <c r="F2088" s="1451">
        <f t="shared" si="304"/>
        <v>1.8</v>
      </c>
      <c r="G2088" s="1451">
        <f t="shared" si="305"/>
        <v>1.8</v>
      </c>
      <c r="H2088" s="1451">
        <f t="shared" si="293"/>
        <v>0</v>
      </c>
      <c r="I2088" s="1449">
        <v>0</v>
      </c>
      <c r="J2088" s="1449">
        <v>0</v>
      </c>
      <c r="K2088" s="1451"/>
      <c r="L2088" s="1451"/>
      <c r="M2088" s="1451">
        <f t="shared" si="302"/>
        <v>0</v>
      </c>
      <c r="N2088" s="1451">
        <f t="shared" si="295"/>
        <v>0</v>
      </c>
      <c r="O2088" s="1452"/>
      <c r="P2088" s="1383"/>
    </row>
    <row r="2089" spans="1:16" ht="15.5" hidden="1" outlineLevel="1" x14ac:dyDescent="0.25">
      <c r="A2089" s="1351">
        <f t="shared" si="303"/>
        <v>0</v>
      </c>
      <c r="B2089" s="1355" t="str">
        <f t="shared" si="303"/>
        <v>5) Chimeny insulation of A1,B1 and B2 boiler</v>
      </c>
      <c r="C2089" s="1455">
        <f t="shared" si="303"/>
        <v>0</v>
      </c>
      <c r="D2089" s="1384" t="str">
        <f t="shared" si="303"/>
        <v>-</v>
      </c>
      <c r="E2089" s="1450">
        <f t="shared" si="303"/>
        <v>0</v>
      </c>
      <c r="F2089" s="1451">
        <f t="shared" si="304"/>
        <v>0.85</v>
      </c>
      <c r="G2089" s="1451">
        <f t="shared" si="305"/>
        <v>0.85</v>
      </c>
      <c r="H2089" s="1451">
        <f t="shared" si="293"/>
        <v>0</v>
      </c>
      <c r="I2089" s="1449">
        <v>0</v>
      </c>
      <c r="J2089" s="1449">
        <v>0</v>
      </c>
      <c r="K2089" s="1451"/>
      <c r="L2089" s="1451"/>
      <c r="M2089" s="1451">
        <f t="shared" si="302"/>
        <v>0</v>
      </c>
      <c r="N2089" s="1451">
        <f t="shared" si="295"/>
        <v>0</v>
      </c>
      <c r="O2089" s="1452"/>
      <c r="P2089" s="1383"/>
    </row>
    <row r="2090" spans="1:16" ht="15.5" hidden="1" outlineLevel="1" x14ac:dyDescent="0.25">
      <c r="A2090" s="1351">
        <f t="shared" si="303"/>
        <v>0</v>
      </c>
      <c r="B2090" s="1355" t="str">
        <f t="shared" si="303"/>
        <v>6) A1 boiler LP evaporator tube replacement work.</v>
      </c>
      <c r="C2090" s="1455">
        <f t="shared" si="303"/>
        <v>0</v>
      </c>
      <c r="D2090" s="1384" t="str">
        <f t="shared" si="303"/>
        <v>-</v>
      </c>
      <c r="E2090" s="1450">
        <f t="shared" si="303"/>
        <v>0</v>
      </c>
      <c r="F2090" s="1451">
        <f t="shared" si="304"/>
        <v>1.7</v>
      </c>
      <c r="G2090" s="1451">
        <f t="shared" si="305"/>
        <v>1.7</v>
      </c>
      <c r="H2090" s="1451">
        <f t="shared" si="293"/>
        <v>0</v>
      </c>
      <c r="I2090" s="1449">
        <v>0</v>
      </c>
      <c r="J2090" s="1449">
        <v>0</v>
      </c>
      <c r="K2090" s="1451"/>
      <c r="L2090" s="1451"/>
      <c r="M2090" s="1451">
        <f t="shared" si="302"/>
        <v>0</v>
      </c>
      <c r="N2090" s="1451">
        <f t="shared" si="295"/>
        <v>0</v>
      </c>
      <c r="O2090" s="1452"/>
      <c r="P2090" s="1383"/>
    </row>
    <row r="2091" spans="1:16" ht="31" hidden="1" outlineLevel="1" x14ac:dyDescent="0.25">
      <c r="A2091" s="1351">
        <f t="shared" si="303"/>
        <v>0</v>
      </c>
      <c r="B2091" s="1355" t="str">
        <f t="shared" si="303"/>
        <v>7)B2 boiler HP Evaporator and HP Economiser sagged and need to be replaced</v>
      </c>
      <c r="C2091" s="1455">
        <f t="shared" si="303"/>
        <v>0</v>
      </c>
      <c r="D2091" s="1384" t="str">
        <f t="shared" si="303"/>
        <v>-</v>
      </c>
      <c r="E2091" s="1450">
        <f t="shared" si="303"/>
        <v>0</v>
      </c>
      <c r="F2091" s="1451">
        <f t="shared" si="304"/>
        <v>1</v>
      </c>
      <c r="G2091" s="1451">
        <f t="shared" si="305"/>
        <v>1</v>
      </c>
      <c r="H2091" s="1451">
        <f t="shared" si="293"/>
        <v>0</v>
      </c>
      <c r="I2091" s="1449">
        <v>0</v>
      </c>
      <c r="J2091" s="1449">
        <v>0</v>
      </c>
      <c r="K2091" s="1451"/>
      <c r="L2091" s="1451"/>
      <c r="M2091" s="1451">
        <f t="shared" si="302"/>
        <v>0</v>
      </c>
      <c r="N2091" s="1451">
        <f t="shared" si="295"/>
        <v>0</v>
      </c>
      <c r="O2091" s="1452"/>
      <c r="P2091" s="1383"/>
    </row>
    <row r="2092" spans="1:16" ht="31" hidden="1" outlineLevel="1" x14ac:dyDescent="0.25">
      <c r="A2092" s="1351">
        <f t="shared" ref="A2092:E2107" si="306">A1806</f>
        <v>0</v>
      </c>
      <c r="B2092" s="1355" t="str">
        <f t="shared" si="306"/>
        <v>8) B1 boiler Hp evaporator tube sagged and need to be replaced</v>
      </c>
      <c r="C2092" s="1455">
        <f t="shared" si="306"/>
        <v>0</v>
      </c>
      <c r="D2092" s="1384" t="str">
        <f t="shared" si="306"/>
        <v>-</v>
      </c>
      <c r="E2092" s="1450">
        <f t="shared" si="306"/>
        <v>0</v>
      </c>
      <c r="F2092" s="1451">
        <f t="shared" si="304"/>
        <v>1</v>
      </c>
      <c r="G2092" s="1451">
        <f t="shared" si="305"/>
        <v>1</v>
      </c>
      <c r="H2092" s="1451">
        <f t="shared" si="293"/>
        <v>0</v>
      </c>
      <c r="I2092" s="1449">
        <v>0</v>
      </c>
      <c r="J2092" s="1449">
        <v>0</v>
      </c>
      <c r="K2092" s="1451"/>
      <c r="L2092" s="1451"/>
      <c r="M2092" s="1451">
        <f t="shared" si="302"/>
        <v>0</v>
      </c>
      <c r="N2092" s="1451">
        <f t="shared" si="295"/>
        <v>0</v>
      </c>
      <c r="O2092" s="1452"/>
      <c r="P2092" s="1383"/>
    </row>
    <row r="2093" spans="1:16" ht="15.5" hidden="1" outlineLevel="1" x14ac:dyDescent="0.25">
      <c r="A2093" s="1351">
        <f t="shared" si="306"/>
        <v>0</v>
      </c>
      <c r="B2093" s="1355" t="str">
        <f t="shared" si="306"/>
        <v>9) Seal Air FAN WITH MOTOR</v>
      </c>
      <c r="C2093" s="1455">
        <f t="shared" si="306"/>
        <v>0</v>
      </c>
      <c r="D2093" s="1384" t="str">
        <f t="shared" si="306"/>
        <v>-</v>
      </c>
      <c r="E2093" s="1450">
        <f t="shared" si="306"/>
        <v>0</v>
      </c>
      <c r="F2093" s="1451">
        <f t="shared" si="304"/>
        <v>2</v>
      </c>
      <c r="G2093" s="1451">
        <f t="shared" si="305"/>
        <v>2</v>
      </c>
      <c r="H2093" s="1451">
        <f t="shared" si="293"/>
        <v>0</v>
      </c>
      <c r="I2093" s="1449">
        <v>0</v>
      </c>
      <c r="J2093" s="1449">
        <v>0</v>
      </c>
      <c r="K2093" s="1451"/>
      <c r="L2093" s="1451"/>
      <c r="M2093" s="1451">
        <f t="shared" si="302"/>
        <v>0</v>
      </c>
      <c r="N2093" s="1451">
        <f t="shared" si="295"/>
        <v>0</v>
      </c>
      <c r="O2093" s="1452"/>
      <c r="P2093" s="1383"/>
    </row>
    <row r="2094" spans="1:16" ht="31" hidden="1" outlineLevel="1" x14ac:dyDescent="0.25">
      <c r="A2094" s="1351">
        <f t="shared" si="306"/>
        <v>0</v>
      </c>
      <c r="B2094" s="1355" t="str">
        <f t="shared" si="306"/>
        <v>10) B1 and B2 Boiler BID and BYD Damper Control System Upgradation.</v>
      </c>
      <c r="C2094" s="1455">
        <f t="shared" si="306"/>
        <v>0</v>
      </c>
      <c r="D2094" s="1384" t="str">
        <f t="shared" si="306"/>
        <v>-</v>
      </c>
      <c r="E2094" s="1450">
        <f t="shared" si="306"/>
        <v>0</v>
      </c>
      <c r="F2094" s="1451">
        <f t="shared" si="304"/>
        <v>1.25</v>
      </c>
      <c r="G2094" s="1451">
        <f t="shared" si="305"/>
        <v>1.25</v>
      </c>
      <c r="H2094" s="1451">
        <f t="shared" si="293"/>
        <v>0</v>
      </c>
      <c r="I2094" s="1449">
        <v>0</v>
      </c>
      <c r="J2094" s="1449">
        <v>0</v>
      </c>
      <c r="K2094" s="1451"/>
      <c r="L2094" s="1451"/>
      <c r="M2094" s="1451">
        <f t="shared" si="302"/>
        <v>0</v>
      </c>
      <c r="N2094" s="1451">
        <f t="shared" si="295"/>
        <v>0</v>
      </c>
      <c r="O2094" s="1452"/>
      <c r="P2094" s="1383"/>
    </row>
    <row r="2095" spans="1:16" ht="46.5" hidden="1" outlineLevel="1" x14ac:dyDescent="0.25">
      <c r="A2095" s="1351">
        <f t="shared" si="306"/>
        <v>5</v>
      </c>
      <c r="B2095" s="1352" t="str">
        <f t="shared" si="306"/>
        <v>Supply, Erection &amp; commissioning for GT Unit-5,6, WHRP Unit A0 Automation Up-gradation and up-gradation of 120MW A0 Unit SEE system</v>
      </c>
      <c r="C2095" s="1455">
        <f t="shared" si="306"/>
        <v>0</v>
      </c>
      <c r="D2095" s="1384" t="str">
        <f t="shared" si="306"/>
        <v>-</v>
      </c>
      <c r="E2095" s="1450">
        <f t="shared" si="306"/>
        <v>0</v>
      </c>
      <c r="F2095" s="1451">
        <f t="shared" si="304"/>
        <v>0</v>
      </c>
      <c r="G2095" s="1451">
        <f t="shared" si="305"/>
        <v>0</v>
      </c>
      <c r="H2095" s="1451">
        <f t="shared" si="293"/>
        <v>0</v>
      </c>
      <c r="I2095" s="1449">
        <v>0</v>
      </c>
      <c r="J2095" s="1449">
        <v>0</v>
      </c>
      <c r="K2095" s="1451"/>
      <c r="L2095" s="1451"/>
      <c r="M2095" s="1451">
        <f t="shared" si="302"/>
        <v>0</v>
      </c>
      <c r="N2095" s="1451">
        <f t="shared" si="295"/>
        <v>0</v>
      </c>
      <c r="O2095" s="1452"/>
      <c r="P2095" s="1383"/>
    </row>
    <row r="2096" spans="1:16" ht="31" hidden="1" outlineLevel="1" x14ac:dyDescent="0.25">
      <c r="A2096" s="1351">
        <f t="shared" si="306"/>
        <v>0</v>
      </c>
      <c r="B2096" s="1355" t="str">
        <f t="shared" si="306"/>
        <v xml:space="preserve">1) Supply, Erection &amp; commissioning for GT Unit-5  Automation Up-gradation at GTPS, Uran.                                                                                       </v>
      </c>
      <c r="C2096" s="1455">
        <f t="shared" si="306"/>
        <v>0</v>
      </c>
      <c r="D2096" s="1384" t="str">
        <f t="shared" si="306"/>
        <v>-</v>
      </c>
      <c r="E2096" s="1450">
        <f t="shared" si="306"/>
        <v>0</v>
      </c>
      <c r="F2096" s="1451">
        <f t="shared" si="304"/>
        <v>8.75</v>
      </c>
      <c r="G2096" s="1451">
        <f t="shared" si="305"/>
        <v>8.75</v>
      </c>
      <c r="H2096" s="1451">
        <f t="shared" si="293"/>
        <v>0</v>
      </c>
      <c r="I2096" s="1449">
        <v>0</v>
      </c>
      <c r="J2096" s="1449">
        <v>0</v>
      </c>
      <c r="K2096" s="1451"/>
      <c r="L2096" s="1451"/>
      <c r="M2096" s="1451">
        <f t="shared" si="302"/>
        <v>0</v>
      </c>
      <c r="N2096" s="1451">
        <f t="shared" si="295"/>
        <v>0</v>
      </c>
      <c r="O2096" s="1452"/>
      <c r="P2096" s="1383"/>
    </row>
    <row r="2097" spans="1:16" ht="31" hidden="1" outlineLevel="1" x14ac:dyDescent="0.25">
      <c r="A2097" s="1351">
        <f t="shared" si="306"/>
        <v>0</v>
      </c>
      <c r="B2097" s="1355" t="str">
        <f t="shared" si="306"/>
        <v>2) Supply, Erection &amp; commissioning for GT Unit-6 Automation Up-gradation at GTPS, Uran.</v>
      </c>
      <c r="C2097" s="1455">
        <f t="shared" si="306"/>
        <v>0</v>
      </c>
      <c r="D2097" s="1384" t="str">
        <f t="shared" si="306"/>
        <v>-</v>
      </c>
      <c r="E2097" s="1450">
        <f t="shared" si="306"/>
        <v>0</v>
      </c>
      <c r="F2097" s="1451">
        <f t="shared" si="304"/>
        <v>8.75</v>
      </c>
      <c r="G2097" s="1451">
        <f t="shared" si="305"/>
        <v>8.75</v>
      </c>
      <c r="H2097" s="1451">
        <f t="shared" si="293"/>
        <v>0</v>
      </c>
      <c r="I2097" s="1449">
        <v>0</v>
      </c>
      <c r="J2097" s="1449">
        <v>0</v>
      </c>
      <c r="K2097" s="1451"/>
      <c r="L2097" s="1451"/>
      <c r="M2097" s="1451">
        <f t="shared" si="302"/>
        <v>0</v>
      </c>
      <c r="N2097" s="1451">
        <f t="shared" si="295"/>
        <v>0</v>
      </c>
      <c r="O2097" s="1452"/>
      <c r="P2097" s="1383"/>
    </row>
    <row r="2098" spans="1:16" ht="31" hidden="1" outlineLevel="1" x14ac:dyDescent="0.25">
      <c r="A2098" s="1351">
        <f t="shared" si="306"/>
        <v>0</v>
      </c>
      <c r="B2098" s="1355" t="str">
        <f t="shared" si="306"/>
        <v>3) Supply, Erection &amp; commissioning for WHRP Unit- A0 Automation Up-gradation at GTPS, Uran.</v>
      </c>
      <c r="C2098" s="1455">
        <f t="shared" si="306"/>
        <v>0</v>
      </c>
      <c r="D2098" s="1384" t="str">
        <f t="shared" si="306"/>
        <v>-</v>
      </c>
      <c r="E2098" s="1450">
        <f t="shared" si="306"/>
        <v>0</v>
      </c>
      <c r="F2098" s="1451">
        <f t="shared" si="304"/>
        <v>15</v>
      </c>
      <c r="G2098" s="1451">
        <f t="shared" si="305"/>
        <v>15</v>
      </c>
      <c r="H2098" s="1451">
        <f t="shared" si="293"/>
        <v>0</v>
      </c>
      <c r="I2098" s="1449">
        <v>0</v>
      </c>
      <c r="J2098" s="1449">
        <v>0</v>
      </c>
      <c r="K2098" s="1451"/>
      <c r="L2098" s="1451"/>
      <c r="M2098" s="1451">
        <f t="shared" si="302"/>
        <v>0</v>
      </c>
      <c r="N2098" s="1451">
        <f t="shared" si="295"/>
        <v>0</v>
      </c>
      <c r="O2098" s="1452"/>
      <c r="P2098" s="1383"/>
    </row>
    <row r="2099" spans="1:16" ht="15.5" hidden="1" outlineLevel="1" x14ac:dyDescent="0.25">
      <c r="A2099" s="1351">
        <f t="shared" si="306"/>
        <v>0</v>
      </c>
      <c r="B2099" s="1355" t="str">
        <f t="shared" si="306"/>
        <v>4) Up-gradation of 120MW A0 Unit SEE system at GTPS, Uran. </v>
      </c>
      <c r="C2099" s="1455">
        <f t="shared" si="306"/>
        <v>0</v>
      </c>
      <c r="D2099" s="1384" t="str">
        <f t="shared" si="306"/>
        <v>-</v>
      </c>
      <c r="E2099" s="1450">
        <f t="shared" si="306"/>
        <v>0</v>
      </c>
      <c r="F2099" s="1451">
        <f t="shared" si="304"/>
        <v>2.65</v>
      </c>
      <c r="G2099" s="1451">
        <f t="shared" si="305"/>
        <v>2.65</v>
      </c>
      <c r="H2099" s="1451">
        <f t="shared" si="293"/>
        <v>0</v>
      </c>
      <c r="I2099" s="1449">
        <v>0</v>
      </c>
      <c r="J2099" s="1449">
        <v>0</v>
      </c>
      <c r="K2099" s="1451"/>
      <c r="L2099" s="1451"/>
      <c r="M2099" s="1451">
        <f t="shared" si="302"/>
        <v>0</v>
      </c>
      <c r="N2099" s="1451">
        <f t="shared" si="295"/>
        <v>0</v>
      </c>
      <c r="O2099" s="1452"/>
      <c r="P2099" s="1383"/>
    </row>
    <row r="2100" spans="1:16" ht="46.5" hidden="1" outlineLevel="1" x14ac:dyDescent="0.25">
      <c r="A2100" s="1351">
        <f t="shared" si="306"/>
        <v>6</v>
      </c>
      <c r="B2100" s="1352" t="str">
        <f t="shared" si="306"/>
        <v>Procurement of Steam Turbine spares for A0 restoaration at GTPS, Uran. (Procurement of Stator, Rotor casing alongwith blades &amp; Bearing.)</v>
      </c>
      <c r="C2100" s="1455">
        <f t="shared" si="306"/>
        <v>0</v>
      </c>
      <c r="D2100" s="1384" t="str">
        <f t="shared" si="306"/>
        <v>-</v>
      </c>
      <c r="E2100" s="1450">
        <f t="shared" si="306"/>
        <v>0</v>
      </c>
      <c r="F2100" s="1451">
        <f t="shared" si="304"/>
        <v>50</v>
      </c>
      <c r="G2100" s="1451">
        <f t="shared" si="305"/>
        <v>50</v>
      </c>
      <c r="H2100" s="1451">
        <f t="shared" si="293"/>
        <v>0</v>
      </c>
      <c r="I2100" s="1449">
        <v>0</v>
      </c>
      <c r="J2100" s="1449">
        <v>0</v>
      </c>
      <c r="K2100" s="1451"/>
      <c r="L2100" s="1451"/>
      <c r="M2100" s="1451">
        <f t="shared" si="302"/>
        <v>0</v>
      </c>
      <c r="N2100" s="1451">
        <f t="shared" si="295"/>
        <v>0</v>
      </c>
      <c r="O2100" s="1452"/>
      <c r="P2100" s="1383"/>
    </row>
    <row r="2101" spans="1:16" ht="31" hidden="1" outlineLevel="1" x14ac:dyDescent="0.25">
      <c r="A2101" s="1351">
        <f t="shared" si="306"/>
        <v>7</v>
      </c>
      <c r="B2101" s="1352" t="str">
        <f t="shared" si="306"/>
        <v>Procurement of various spares &amp; retrofitting of existing systems for reliability improvement of CCPP units at GTPS Uran</v>
      </c>
      <c r="C2101" s="1455">
        <f t="shared" si="306"/>
        <v>0</v>
      </c>
      <c r="D2101" s="1384" t="str">
        <f t="shared" si="306"/>
        <v>-</v>
      </c>
      <c r="E2101" s="1450">
        <f t="shared" si="306"/>
        <v>0</v>
      </c>
      <c r="F2101" s="1451">
        <f t="shared" si="304"/>
        <v>0</v>
      </c>
      <c r="G2101" s="1451">
        <f t="shared" si="305"/>
        <v>0</v>
      </c>
      <c r="H2101" s="1451">
        <f t="shared" si="293"/>
        <v>0</v>
      </c>
      <c r="I2101" s="1449">
        <v>0</v>
      </c>
      <c r="J2101" s="1449">
        <v>0</v>
      </c>
      <c r="K2101" s="1451"/>
      <c r="L2101" s="1451"/>
      <c r="M2101" s="1451">
        <f t="shared" si="302"/>
        <v>0</v>
      </c>
      <c r="N2101" s="1451">
        <f t="shared" si="295"/>
        <v>0</v>
      </c>
      <c r="O2101" s="1452"/>
      <c r="P2101" s="1383"/>
    </row>
    <row r="2102" spans="1:16" ht="15.5" hidden="1" outlineLevel="1" x14ac:dyDescent="0.25">
      <c r="A2102" s="1351">
        <f t="shared" si="306"/>
        <v>0</v>
      </c>
      <c r="B2102" s="1355" t="str">
        <f t="shared" si="306"/>
        <v>1) Modification of HT LT Radiators of 4MW DG set.</v>
      </c>
      <c r="C2102" s="1455">
        <f t="shared" si="306"/>
        <v>0</v>
      </c>
      <c r="D2102" s="1384" t="str">
        <f t="shared" si="306"/>
        <v>-</v>
      </c>
      <c r="E2102" s="1450">
        <f t="shared" si="306"/>
        <v>0</v>
      </c>
      <c r="F2102" s="1451">
        <f t="shared" si="304"/>
        <v>1</v>
      </c>
      <c r="G2102" s="1451">
        <f t="shared" si="305"/>
        <v>1</v>
      </c>
      <c r="H2102" s="1451">
        <f t="shared" si="293"/>
        <v>0</v>
      </c>
      <c r="I2102" s="1449">
        <v>0</v>
      </c>
      <c r="J2102" s="1449">
        <v>0</v>
      </c>
      <c r="K2102" s="1451"/>
      <c r="L2102" s="1451"/>
      <c r="M2102" s="1451">
        <f t="shared" si="302"/>
        <v>0</v>
      </c>
      <c r="N2102" s="1451">
        <f t="shared" si="295"/>
        <v>0</v>
      </c>
      <c r="O2102" s="1452"/>
      <c r="P2102" s="1383"/>
    </row>
    <row r="2103" spans="1:16" ht="15.5" hidden="1" outlineLevel="1" x14ac:dyDescent="0.25">
      <c r="A2103" s="1351">
        <f t="shared" si="306"/>
        <v>0</v>
      </c>
      <c r="B2103" s="1355" t="str">
        <f t="shared" si="306"/>
        <v>2) MODIFIED Air FILTERS FOR GT UNITS</v>
      </c>
      <c r="C2103" s="1455">
        <f t="shared" si="306"/>
        <v>0</v>
      </c>
      <c r="D2103" s="1384" t="str">
        <f t="shared" si="306"/>
        <v>-</v>
      </c>
      <c r="E2103" s="1450">
        <f t="shared" si="306"/>
        <v>0</v>
      </c>
      <c r="F2103" s="1451">
        <f t="shared" si="304"/>
        <v>0.7</v>
      </c>
      <c r="G2103" s="1451">
        <f t="shared" si="305"/>
        <v>0.7</v>
      </c>
      <c r="H2103" s="1451">
        <f t="shared" si="293"/>
        <v>0</v>
      </c>
      <c r="I2103" s="1449">
        <v>0</v>
      </c>
      <c r="J2103" s="1449">
        <v>0</v>
      </c>
      <c r="K2103" s="1451"/>
      <c r="L2103" s="1451"/>
      <c r="M2103" s="1451">
        <f t="shared" si="302"/>
        <v>0</v>
      </c>
      <c r="N2103" s="1451">
        <f t="shared" si="295"/>
        <v>0</v>
      </c>
      <c r="O2103" s="1452"/>
      <c r="P2103" s="1383"/>
    </row>
    <row r="2104" spans="1:16" ht="15.5" hidden="1" outlineLevel="1" x14ac:dyDescent="0.25">
      <c r="A2104" s="1351">
        <f t="shared" si="306"/>
        <v>0</v>
      </c>
      <c r="B2104" s="1355" t="str">
        <f t="shared" si="306"/>
        <v>3) Procurement of Oil Separator (2 Nos.)</v>
      </c>
      <c r="C2104" s="1455">
        <f t="shared" si="306"/>
        <v>0</v>
      </c>
      <c r="D2104" s="1384" t="str">
        <f t="shared" si="306"/>
        <v>-</v>
      </c>
      <c r="E2104" s="1450">
        <f t="shared" si="306"/>
        <v>0</v>
      </c>
      <c r="F2104" s="1451">
        <f t="shared" si="304"/>
        <v>0.5</v>
      </c>
      <c r="G2104" s="1451">
        <f t="shared" si="305"/>
        <v>0.5</v>
      </c>
      <c r="H2104" s="1451">
        <f t="shared" si="293"/>
        <v>0</v>
      </c>
      <c r="I2104" s="1449">
        <v>0</v>
      </c>
      <c r="J2104" s="1449">
        <v>0</v>
      </c>
      <c r="K2104" s="1451"/>
      <c r="L2104" s="1451"/>
      <c r="M2104" s="1451">
        <f t="shared" si="302"/>
        <v>0</v>
      </c>
      <c r="N2104" s="1451">
        <f t="shared" si="295"/>
        <v>0</v>
      </c>
      <c r="O2104" s="1452"/>
      <c r="P2104" s="1383"/>
    </row>
    <row r="2105" spans="1:16" ht="15.5" hidden="1" outlineLevel="1" x14ac:dyDescent="0.25">
      <c r="A2105" s="1351">
        <f t="shared" si="306"/>
        <v>0</v>
      </c>
      <c r="B2105" s="1355" t="str">
        <f t="shared" si="306"/>
        <v>4) CCR and Admin HVAC system replacement work</v>
      </c>
      <c r="C2105" s="1455">
        <f t="shared" si="306"/>
        <v>0</v>
      </c>
      <c r="D2105" s="1384" t="str">
        <f t="shared" si="306"/>
        <v>-</v>
      </c>
      <c r="E2105" s="1450">
        <f t="shared" si="306"/>
        <v>0</v>
      </c>
      <c r="F2105" s="1451">
        <f t="shared" si="304"/>
        <v>2</v>
      </c>
      <c r="G2105" s="1451">
        <f t="shared" si="305"/>
        <v>2</v>
      </c>
      <c r="H2105" s="1451">
        <f t="shared" si="293"/>
        <v>0</v>
      </c>
      <c r="I2105" s="1449">
        <v>0</v>
      </c>
      <c r="J2105" s="1449">
        <v>0</v>
      </c>
      <c r="K2105" s="1451"/>
      <c r="L2105" s="1451"/>
      <c r="M2105" s="1451">
        <f t="shared" si="302"/>
        <v>0</v>
      </c>
      <c r="N2105" s="1451">
        <f t="shared" si="295"/>
        <v>0</v>
      </c>
      <c r="O2105" s="1452"/>
      <c r="P2105" s="1383"/>
    </row>
    <row r="2106" spans="1:16" ht="15.5" hidden="1" outlineLevel="1" x14ac:dyDescent="0.25">
      <c r="A2106" s="1351">
        <f t="shared" si="306"/>
        <v>0</v>
      </c>
      <c r="B2106" s="1355" t="str">
        <f t="shared" si="306"/>
        <v>5) ACW  pumps and Pipeline procurement and replacement</v>
      </c>
      <c r="C2106" s="1455">
        <f t="shared" si="306"/>
        <v>0</v>
      </c>
      <c r="D2106" s="1384" t="str">
        <f t="shared" si="306"/>
        <v>-</v>
      </c>
      <c r="E2106" s="1450">
        <f t="shared" si="306"/>
        <v>0</v>
      </c>
      <c r="F2106" s="1451">
        <f t="shared" si="304"/>
        <v>1.5</v>
      </c>
      <c r="G2106" s="1451">
        <f t="shared" si="305"/>
        <v>1.5</v>
      </c>
      <c r="H2106" s="1451">
        <f t="shared" si="293"/>
        <v>0</v>
      </c>
      <c r="I2106" s="1449">
        <v>0</v>
      </c>
      <c r="J2106" s="1449">
        <v>0</v>
      </c>
      <c r="K2106" s="1451"/>
      <c r="L2106" s="1451"/>
      <c r="M2106" s="1451">
        <f t="shared" si="302"/>
        <v>0</v>
      </c>
      <c r="N2106" s="1451">
        <f t="shared" si="295"/>
        <v>0</v>
      </c>
      <c r="O2106" s="1452"/>
      <c r="P2106" s="1383"/>
    </row>
    <row r="2107" spans="1:16" ht="31" hidden="1" outlineLevel="1" x14ac:dyDescent="0.25">
      <c r="A2107" s="1351">
        <f t="shared" si="306"/>
        <v>0</v>
      </c>
      <c r="B2107" s="1355" t="str">
        <f t="shared" si="306"/>
        <v>6) Procurement and Replacement work of corroded cooling water line, Firefighting pipeline in the plant.</v>
      </c>
      <c r="C2107" s="1455">
        <f t="shared" si="306"/>
        <v>0</v>
      </c>
      <c r="D2107" s="1384" t="str">
        <f t="shared" si="306"/>
        <v>-</v>
      </c>
      <c r="E2107" s="1450">
        <f t="shared" si="306"/>
        <v>0</v>
      </c>
      <c r="F2107" s="1451">
        <f t="shared" si="304"/>
        <v>3</v>
      </c>
      <c r="G2107" s="1451">
        <f t="shared" si="305"/>
        <v>3</v>
      </c>
      <c r="H2107" s="1451">
        <f t="shared" si="293"/>
        <v>0</v>
      </c>
      <c r="I2107" s="1449">
        <v>0</v>
      </c>
      <c r="J2107" s="1449">
        <v>0</v>
      </c>
      <c r="K2107" s="1451"/>
      <c r="L2107" s="1451"/>
      <c r="M2107" s="1451">
        <f t="shared" si="302"/>
        <v>0</v>
      </c>
      <c r="N2107" s="1451">
        <f t="shared" si="295"/>
        <v>0</v>
      </c>
      <c r="O2107" s="1452"/>
      <c r="P2107" s="1383"/>
    </row>
    <row r="2108" spans="1:16" ht="15.5" hidden="1" outlineLevel="1" x14ac:dyDescent="0.25">
      <c r="A2108" s="1351">
        <f t="shared" ref="A2108:E2123" si="307">A1822</f>
        <v>0</v>
      </c>
      <c r="B2108" s="1355" t="str">
        <f t="shared" si="307"/>
        <v xml:space="preserve">7) Fixed Fire fighting installation at Gas skid near MM Section </v>
      </c>
      <c r="C2108" s="1455">
        <f t="shared" si="307"/>
        <v>0</v>
      </c>
      <c r="D2108" s="1384" t="str">
        <f t="shared" si="307"/>
        <v>-</v>
      </c>
      <c r="E2108" s="1450">
        <f t="shared" si="307"/>
        <v>0</v>
      </c>
      <c r="F2108" s="1451">
        <f t="shared" si="304"/>
        <v>1</v>
      </c>
      <c r="G2108" s="1451">
        <f t="shared" si="305"/>
        <v>1</v>
      </c>
      <c r="H2108" s="1451">
        <f t="shared" si="293"/>
        <v>0</v>
      </c>
      <c r="I2108" s="1449">
        <v>0</v>
      </c>
      <c r="J2108" s="1449">
        <v>0</v>
      </c>
      <c r="K2108" s="1451"/>
      <c r="L2108" s="1451"/>
      <c r="M2108" s="1451">
        <f t="shared" si="302"/>
        <v>0</v>
      </c>
      <c r="N2108" s="1451">
        <f t="shared" si="295"/>
        <v>0</v>
      </c>
      <c r="O2108" s="1452"/>
      <c r="P2108" s="1383"/>
    </row>
    <row r="2109" spans="1:16" ht="31" hidden="1" outlineLevel="1" x14ac:dyDescent="0.25">
      <c r="A2109" s="1351">
        <f t="shared" si="307"/>
        <v>0</v>
      </c>
      <c r="B2109" s="1355" t="str">
        <f t="shared" si="307"/>
        <v>8) Fixed Fire fighting installation  at Gas skid  near Unit -5 A1 Boiler</v>
      </c>
      <c r="C2109" s="1455">
        <f t="shared" si="307"/>
        <v>0</v>
      </c>
      <c r="D2109" s="1384" t="str">
        <f t="shared" si="307"/>
        <v>-</v>
      </c>
      <c r="E2109" s="1450">
        <f t="shared" si="307"/>
        <v>0</v>
      </c>
      <c r="F2109" s="1451">
        <f t="shared" si="304"/>
        <v>1</v>
      </c>
      <c r="G2109" s="1451">
        <f t="shared" si="305"/>
        <v>1</v>
      </c>
      <c r="H2109" s="1451">
        <f t="shared" si="293"/>
        <v>0</v>
      </c>
      <c r="I2109" s="1449">
        <v>0</v>
      </c>
      <c r="J2109" s="1449">
        <v>0</v>
      </c>
      <c r="K2109" s="1451"/>
      <c r="L2109" s="1451"/>
      <c r="M2109" s="1451">
        <f t="shared" si="302"/>
        <v>0</v>
      </c>
      <c r="N2109" s="1451">
        <f t="shared" si="295"/>
        <v>0</v>
      </c>
      <c r="O2109" s="1452"/>
      <c r="P2109" s="1383"/>
    </row>
    <row r="2110" spans="1:16" ht="31" hidden="1" outlineLevel="1" x14ac:dyDescent="0.25">
      <c r="A2110" s="1351">
        <f t="shared" si="307"/>
        <v>0</v>
      </c>
      <c r="B2110" s="1355" t="str">
        <f t="shared" si="307"/>
        <v xml:space="preserve">9) Replacment of CO2 flooding system with advance system at Unit-5,6,7,8 </v>
      </c>
      <c r="C2110" s="1455">
        <f t="shared" si="307"/>
        <v>0</v>
      </c>
      <c r="D2110" s="1384" t="str">
        <f t="shared" si="307"/>
        <v>-</v>
      </c>
      <c r="E2110" s="1450">
        <f t="shared" si="307"/>
        <v>0</v>
      </c>
      <c r="F2110" s="1451">
        <f t="shared" si="304"/>
        <v>6</v>
      </c>
      <c r="G2110" s="1451">
        <f t="shared" si="305"/>
        <v>6</v>
      </c>
      <c r="H2110" s="1451">
        <f t="shared" si="293"/>
        <v>0</v>
      </c>
      <c r="I2110" s="1449">
        <v>0</v>
      </c>
      <c r="J2110" s="1449">
        <v>0</v>
      </c>
      <c r="K2110" s="1451"/>
      <c r="L2110" s="1451"/>
      <c r="M2110" s="1451">
        <f t="shared" si="302"/>
        <v>0</v>
      </c>
      <c r="N2110" s="1451">
        <f t="shared" si="295"/>
        <v>0</v>
      </c>
      <c r="O2110" s="1452"/>
      <c r="P2110" s="1383"/>
    </row>
    <row r="2111" spans="1:16" ht="15.5" hidden="1" outlineLevel="1" x14ac:dyDescent="0.25">
      <c r="A2111" s="1351">
        <f t="shared" si="307"/>
        <v>0</v>
      </c>
      <c r="B2111" s="1355" t="str">
        <f t="shared" si="307"/>
        <v>10) Stage II EOP motor</v>
      </c>
      <c r="C2111" s="1455">
        <f t="shared" si="307"/>
        <v>0</v>
      </c>
      <c r="D2111" s="1384" t="str">
        <f t="shared" si="307"/>
        <v>-</v>
      </c>
      <c r="E2111" s="1450">
        <f t="shared" si="307"/>
        <v>0</v>
      </c>
      <c r="F2111" s="1451">
        <f t="shared" si="304"/>
        <v>0.03</v>
      </c>
      <c r="G2111" s="1451">
        <f t="shared" si="305"/>
        <v>0.03</v>
      </c>
      <c r="H2111" s="1451">
        <f t="shared" si="293"/>
        <v>0</v>
      </c>
      <c r="I2111" s="1449">
        <v>0</v>
      </c>
      <c r="J2111" s="1449">
        <v>0</v>
      </c>
      <c r="K2111" s="1451"/>
      <c r="L2111" s="1451"/>
      <c r="M2111" s="1451">
        <f t="shared" si="302"/>
        <v>0</v>
      </c>
      <c r="N2111" s="1451">
        <f t="shared" si="295"/>
        <v>0</v>
      </c>
      <c r="O2111" s="1452"/>
      <c r="P2111" s="1383"/>
    </row>
    <row r="2112" spans="1:16" ht="15.5" hidden="1" outlineLevel="1" x14ac:dyDescent="0.25">
      <c r="A2112" s="1351">
        <f t="shared" si="307"/>
        <v>0</v>
      </c>
      <c r="B2112" s="1355" t="str">
        <f t="shared" si="307"/>
        <v>11) Evacuation pump motor</v>
      </c>
      <c r="C2112" s="1455">
        <f t="shared" si="307"/>
        <v>0</v>
      </c>
      <c r="D2112" s="1384" t="str">
        <f t="shared" si="307"/>
        <v>-</v>
      </c>
      <c r="E2112" s="1450">
        <f t="shared" si="307"/>
        <v>0</v>
      </c>
      <c r="F2112" s="1451">
        <f t="shared" si="304"/>
        <v>0.05</v>
      </c>
      <c r="G2112" s="1451">
        <f t="shared" si="305"/>
        <v>0.05</v>
      </c>
      <c r="H2112" s="1451">
        <f t="shared" si="293"/>
        <v>0</v>
      </c>
      <c r="I2112" s="1449">
        <v>0</v>
      </c>
      <c r="J2112" s="1449">
        <v>0</v>
      </c>
      <c r="K2112" s="1451"/>
      <c r="L2112" s="1451"/>
      <c r="M2112" s="1451">
        <f t="shared" si="302"/>
        <v>0</v>
      </c>
      <c r="N2112" s="1451">
        <f t="shared" si="295"/>
        <v>0</v>
      </c>
      <c r="O2112" s="1452"/>
      <c r="P2112" s="1383"/>
    </row>
    <row r="2113" spans="1:16" ht="15.5" hidden="1" outlineLevel="1" x14ac:dyDescent="0.25">
      <c r="A2113" s="1351">
        <f t="shared" si="307"/>
        <v>0</v>
      </c>
      <c r="B2113" s="1355" t="str">
        <f t="shared" si="307"/>
        <v>12) St III Boiler Hydac Pump motor</v>
      </c>
      <c r="C2113" s="1455">
        <f t="shared" si="307"/>
        <v>0</v>
      </c>
      <c r="D2113" s="1384" t="str">
        <f t="shared" si="307"/>
        <v>-</v>
      </c>
      <c r="E2113" s="1450">
        <f t="shared" si="307"/>
        <v>0</v>
      </c>
      <c r="F2113" s="1451">
        <f t="shared" si="304"/>
        <v>0.01</v>
      </c>
      <c r="G2113" s="1451">
        <f t="shared" si="305"/>
        <v>0.01</v>
      </c>
      <c r="H2113" s="1451">
        <f t="shared" si="293"/>
        <v>0</v>
      </c>
      <c r="I2113" s="1449">
        <v>0</v>
      </c>
      <c r="J2113" s="1449">
        <v>0</v>
      </c>
      <c r="K2113" s="1451"/>
      <c r="L2113" s="1451"/>
      <c r="M2113" s="1451">
        <f t="shared" si="302"/>
        <v>0</v>
      </c>
      <c r="N2113" s="1451">
        <f t="shared" si="295"/>
        <v>0</v>
      </c>
      <c r="O2113" s="1452"/>
      <c r="P2113" s="1383"/>
    </row>
    <row r="2114" spans="1:16" ht="15.5" hidden="1" outlineLevel="1" x14ac:dyDescent="0.25">
      <c r="A2114" s="1351">
        <f t="shared" si="307"/>
        <v>0</v>
      </c>
      <c r="B2114" s="1355" t="str">
        <f t="shared" si="307"/>
        <v>13) LT BREAKER ST II (1600) AMP</v>
      </c>
      <c r="C2114" s="1455">
        <f t="shared" si="307"/>
        <v>0</v>
      </c>
      <c r="D2114" s="1384" t="str">
        <f t="shared" si="307"/>
        <v>-</v>
      </c>
      <c r="E2114" s="1450">
        <f t="shared" si="307"/>
        <v>0</v>
      </c>
      <c r="F2114" s="1451">
        <f t="shared" si="304"/>
        <v>0.2</v>
      </c>
      <c r="G2114" s="1451">
        <f t="shared" si="305"/>
        <v>0.2</v>
      </c>
      <c r="H2114" s="1451">
        <f t="shared" si="293"/>
        <v>0</v>
      </c>
      <c r="I2114" s="1449">
        <v>0</v>
      </c>
      <c r="J2114" s="1449">
        <v>0</v>
      </c>
      <c r="K2114" s="1451"/>
      <c r="L2114" s="1451"/>
      <c r="M2114" s="1451">
        <f t="shared" si="302"/>
        <v>0</v>
      </c>
      <c r="N2114" s="1451">
        <f t="shared" si="295"/>
        <v>0</v>
      </c>
      <c r="O2114" s="1452"/>
      <c r="P2114" s="1383"/>
    </row>
    <row r="2115" spans="1:16" ht="15.5" hidden="1" outlineLevel="1" x14ac:dyDescent="0.25">
      <c r="A2115" s="1351">
        <f t="shared" si="307"/>
        <v>0</v>
      </c>
      <c r="B2115" s="1355" t="str">
        <f t="shared" si="307"/>
        <v>14) LT BREAKER ST III and WTP  (3200) AMP</v>
      </c>
      <c r="C2115" s="1455">
        <f t="shared" si="307"/>
        <v>0</v>
      </c>
      <c r="D2115" s="1384" t="str">
        <f t="shared" si="307"/>
        <v>-</v>
      </c>
      <c r="E2115" s="1450">
        <f t="shared" si="307"/>
        <v>0</v>
      </c>
      <c r="F2115" s="1451">
        <f t="shared" si="304"/>
        <v>0.4</v>
      </c>
      <c r="G2115" s="1451">
        <f t="shared" si="305"/>
        <v>0.4</v>
      </c>
      <c r="H2115" s="1451">
        <f t="shared" si="293"/>
        <v>0</v>
      </c>
      <c r="I2115" s="1449">
        <v>0</v>
      </c>
      <c r="J2115" s="1449">
        <v>0</v>
      </c>
      <c r="K2115" s="1451"/>
      <c r="L2115" s="1451"/>
      <c r="M2115" s="1451">
        <f t="shared" si="302"/>
        <v>0</v>
      </c>
      <c r="N2115" s="1451">
        <f t="shared" si="295"/>
        <v>0</v>
      </c>
      <c r="O2115" s="1452"/>
      <c r="P2115" s="1383"/>
    </row>
    <row r="2116" spans="1:16" ht="15.5" hidden="1" outlineLevel="1" x14ac:dyDescent="0.25">
      <c r="A2116" s="1351">
        <f t="shared" si="307"/>
        <v>0</v>
      </c>
      <c r="B2116" s="1355" t="str">
        <f t="shared" si="307"/>
        <v>15) Battery replacement</v>
      </c>
      <c r="C2116" s="1455">
        <f t="shared" si="307"/>
        <v>0</v>
      </c>
      <c r="D2116" s="1384" t="str">
        <f t="shared" si="307"/>
        <v>-</v>
      </c>
      <c r="E2116" s="1450">
        <f t="shared" si="307"/>
        <v>0</v>
      </c>
      <c r="F2116" s="1451">
        <f t="shared" si="304"/>
        <v>0</v>
      </c>
      <c r="G2116" s="1451">
        <f t="shared" si="305"/>
        <v>0</v>
      </c>
      <c r="H2116" s="1451">
        <f t="shared" si="293"/>
        <v>0</v>
      </c>
      <c r="I2116" s="1449">
        <v>4.8</v>
      </c>
      <c r="J2116" s="1449">
        <v>4.8</v>
      </c>
      <c r="K2116" s="1451"/>
      <c r="L2116" s="1451"/>
      <c r="M2116" s="1451">
        <f t="shared" si="302"/>
        <v>4.8</v>
      </c>
      <c r="N2116" s="1451">
        <f t="shared" si="295"/>
        <v>0</v>
      </c>
      <c r="O2116" s="1452"/>
      <c r="P2116" s="1383"/>
    </row>
    <row r="2117" spans="1:16" ht="15.5" hidden="1" outlineLevel="1" x14ac:dyDescent="0.25">
      <c r="A2117" s="1351">
        <f t="shared" si="307"/>
        <v>0</v>
      </c>
      <c r="B2117" s="1355" t="str">
        <f t="shared" si="307"/>
        <v>16) Rennovation of AC plant piping</v>
      </c>
      <c r="C2117" s="1455">
        <f t="shared" si="307"/>
        <v>0</v>
      </c>
      <c r="D2117" s="1384" t="str">
        <f t="shared" si="307"/>
        <v>-</v>
      </c>
      <c r="E2117" s="1450">
        <f t="shared" si="307"/>
        <v>0</v>
      </c>
      <c r="F2117" s="1451">
        <f t="shared" si="304"/>
        <v>0.5</v>
      </c>
      <c r="G2117" s="1451">
        <f t="shared" si="305"/>
        <v>0.5</v>
      </c>
      <c r="H2117" s="1451">
        <f t="shared" si="293"/>
        <v>0</v>
      </c>
      <c r="I2117" s="1449">
        <v>0</v>
      </c>
      <c r="J2117" s="1449">
        <v>0</v>
      </c>
      <c r="K2117" s="1451"/>
      <c r="L2117" s="1451"/>
      <c r="M2117" s="1451">
        <f t="shared" si="302"/>
        <v>0</v>
      </c>
      <c r="N2117" s="1451">
        <f t="shared" si="295"/>
        <v>0</v>
      </c>
      <c r="O2117" s="1452"/>
      <c r="P2117" s="1383"/>
    </row>
    <row r="2118" spans="1:16" ht="46.5" hidden="1" outlineLevel="1" x14ac:dyDescent="0.25">
      <c r="A2118" s="1351">
        <f t="shared" si="307"/>
        <v>0</v>
      </c>
      <c r="B2118" s="1355" t="str">
        <f t="shared" si="307"/>
        <v xml:space="preserve">17) Up gradation Of Old Generator Protection System with Advance Series Microprocessor based System for GT  at GTPS Uran                       </v>
      </c>
      <c r="C2118" s="1455">
        <f t="shared" si="307"/>
        <v>0</v>
      </c>
      <c r="D2118" s="1384" t="str">
        <f t="shared" si="307"/>
        <v>-</v>
      </c>
      <c r="E2118" s="1450">
        <f t="shared" si="307"/>
        <v>0</v>
      </c>
      <c r="F2118" s="1451">
        <f t="shared" si="304"/>
        <v>0.6</v>
      </c>
      <c r="G2118" s="1451">
        <f t="shared" si="305"/>
        <v>0.6</v>
      </c>
      <c r="H2118" s="1451">
        <f t="shared" si="293"/>
        <v>0</v>
      </c>
      <c r="I2118" s="1449">
        <v>0</v>
      </c>
      <c r="J2118" s="1449">
        <v>0</v>
      </c>
      <c r="K2118" s="1451"/>
      <c r="L2118" s="1451"/>
      <c r="M2118" s="1451">
        <f t="shared" si="302"/>
        <v>0</v>
      </c>
      <c r="N2118" s="1451">
        <f t="shared" si="295"/>
        <v>0</v>
      </c>
      <c r="O2118" s="1452"/>
      <c r="P2118" s="1383"/>
    </row>
    <row r="2119" spans="1:16" ht="31" hidden="1" outlineLevel="1" x14ac:dyDescent="0.25">
      <c r="A2119" s="1351">
        <f t="shared" si="307"/>
        <v>0</v>
      </c>
      <c r="B2119" s="1355" t="str">
        <f t="shared" si="307"/>
        <v>18) Supply, Installation and commissioning of battery chargers at Stage-II at GTPS,Uran.</v>
      </c>
      <c r="C2119" s="1455">
        <f t="shared" si="307"/>
        <v>0</v>
      </c>
      <c r="D2119" s="1384" t="str">
        <f t="shared" si="307"/>
        <v>-</v>
      </c>
      <c r="E2119" s="1450">
        <f t="shared" si="307"/>
        <v>0</v>
      </c>
      <c r="F2119" s="1451">
        <f t="shared" si="304"/>
        <v>0.2</v>
      </c>
      <c r="G2119" s="1451">
        <f t="shared" si="305"/>
        <v>0.2</v>
      </c>
      <c r="H2119" s="1451">
        <f t="shared" si="293"/>
        <v>0</v>
      </c>
      <c r="I2119" s="1449">
        <v>0</v>
      </c>
      <c r="J2119" s="1449">
        <v>0</v>
      </c>
      <c r="K2119" s="1451"/>
      <c r="L2119" s="1451"/>
      <c r="M2119" s="1451">
        <f t="shared" si="302"/>
        <v>0</v>
      </c>
      <c r="N2119" s="1451">
        <f t="shared" si="295"/>
        <v>0</v>
      </c>
      <c r="O2119" s="1452"/>
      <c r="P2119" s="1383"/>
    </row>
    <row r="2120" spans="1:16" ht="46.5" hidden="1" outlineLevel="1" x14ac:dyDescent="0.25">
      <c r="A2120" s="1351">
        <f t="shared" si="307"/>
        <v>0</v>
      </c>
      <c r="B2120" s="1355" t="str">
        <f t="shared" si="307"/>
        <v>19) Procurement of on-line  dissolve oxygen, pH &amp; conductivity measurement with transmitter for boiler and steam turbine at GTPS Uran</v>
      </c>
      <c r="C2120" s="1455">
        <f t="shared" si="307"/>
        <v>0</v>
      </c>
      <c r="D2120" s="1384" t="str">
        <f t="shared" si="307"/>
        <v>-</v>
      </c>
      <c r="E2120" s="1450">
        <f t="shared" si="307"/>
        <v>0</v>
      </c>
      <c r="F2120" s="1451">
        <f t="shared" si="304"/>
        <v>0.5</v>
      </c>
      <c r="G2120" s="1451">
        <f t="shared" si="305"/>
        <v>0.5</v>
      </c>
      <c r="H2120" s="1451">
        <f t="shared" si="293"/>
        <v>0</v>
      </c>
      <c r="I2120" s="1449">
        <v>0</v>
      </c>
      <c r="J2120" s="1449">
        <v>0</v>
      </c>
      <c r="K2120" s="1451"/>
      <c r="L2120" s="1451"/>
      <c r="M2120" s="1451">
        <f t="shared" si="302"/>
        <v>0</v>
      </c>
      <c r="N2120" s="1451">
        <f t="shared" si="295"/>
        <v>0</v>
      </c>
      <c r="O2120" s="1452"/>
      <c r="P2120" s="1383"/>
    </row>
    <row r="2121" spans="1:16" ht="31" hidden="1" outlineLevel="1" x14ac:dyDescent="0.25">
      <c r="A2121" s="1351">
        <f t="shared" si="307"/>
        <v>0</v>
      </c>
      <c r="B2121" s="1355" t="str">
        <f t="shared" si="307"/>
        <v>20) Procurement of Optical Gas Leak imaging Camera for gas leak detection at GTPS,Uran.</v>
      </c>
      <c r="C2121" s="1455">
        <f t="shared" si="307"/>
        <v>0</v>
      </c>
      <c r="D2121" s="1384" t="str">
        <f t="shared" si="307"/>
        <v>-</v>
      </c>
      <c r="E2121" s="1450">
        <f t="shared" si="307"/>
        <v>0</v>
      </c>
      <c r="F2121" s="1451">
        <f t="shared" si="304"/>
        <v>0.4</v>
      </c>
      <c r="G2121" s="1451">
        <f t="shared" si="305"/>
        <v>0.4</v>
      </c>
      <c r="H2121" s="1451">
        <f t="shared" si="293"/>
        <v>0</v>
      </c>
      <c r="I2121" s="1449">
        <v>0</v>
      </c>
      <c r="J2121" s="1449">
        <v>0</v>
      </c>
      <c r="K2121" s="1451"/>
      <c r="L2121" s="1451"/>
      <c r="M2121" s="1451">
        <f t="shared" si="302"/>
        <v>0</v>
      </c>
      <c r="N2121" s="1451">
        <f t="shared" si="295"/>
        <v>0</v>
      </c>
      <c r="O2121" s="1452"/>
      <c r="P2121" s="1383"/>
    </row>
    <row r="2122" spans="1:16" ht="31" hidden="1" outlineLevel="1" x14ac:dyDescent="0.25">
      <c r="A2122" s="1351">
        <f t="shared" si="307"/>
        <v>0</v>
      </c>
      <c r="B2122" s="1355" t="str">
        <f t="shared" si="307"/>
        <v>21) Procurement of HP and LP bypass control valve actuator and HP bypass spray control valve actuator at GTPS uran (3 No)</v>
      </c>
      <c r="C2122" s="1455">
        <f t="shared" si="307"/>
        <v>0</v>
      </c>
      <c r="D2122" s="1384" t="str">
        <f t="shared" si="307"/>
        <v>-</v>
      </c>
      <c r="E2122" s="1450">
        <f t="shared" si="307"/>
        <v>0</v>
      </c>
      <c r="F2122" s="1451">
        <f t="shared" si="304"/>
        <v>5.6999999999999993</v>
      </c>
      <c r="G2122" s="1451">
        <f t="shared" si="305"/>
        <v>5.6999999999999993</v>
      </c>
      <c r="H2122" s="1451">
        <f t="shared" si="293"/>
        <v>0</v>
      </c>
      <c r="I2122" s="1449">
        <v>0</v>
      </c>
      <c r="J2122" s="1449">
        <v>0</v>
      </c>
      <c r="K2122" s="1451"/>
      <c r="L2122" s="1451"/>
      <c r="M2122" s="1451">
        <f t="shared" si="302"/>
        <v>0</v>
      </c>
      <c r="N2122" s="1451">
        <f t="shared" si="295"/>
        <v>0</v>
      </c>
      <c r="O2122" s="1452"/>
      <c r="P2122" s="1383"/>
    </row>
    <row r="2123" spans="1:16" ht="15.5" hidden="1" outlineLevel="1" x14ac:dyDescent="0.25">
      <c r="A2123" s="1351">
        <f t="shared" si="307"/>
        <v>0</v>
      </c>
      <c r="B2123" s="1355" t="str">
        <f t="shared" si="307"/>
        <v>22) New SCADA system for WTP operation at GTPS Uran</v>
      </c>
      <c r="C2123" s="1455">
        <f t="shared" si="307"/>
        <v>0</v>
      </c>
      <c r="D2123" s="1384" t="str">
        <f t="shared" si="307"/>
        <v>-</v>
      </c>
      <c r="E2123" s="1450">
        <f t="shared" si="307"/>
        <v>0</v>
      </c>
      <c r="F2123" s="1451">
        <f t="shared" si="304"/>
        <v>0.25</v>
      </c>
      <c r="G2123" s="1451">
        <f t="shared" si="305"/>
        <v>0.25</v>
      </c>
      <c r="H2123" s="1451">
        <f t="shared" si="293"/>
        <v>0</v>
      </c>
      <c r="I2123" s="1449">
        <v>0</v>
      </c>
      <c r="J2123" s="1449">
        <v>0</v>
      </c>
      <c r="K2123" s="1451"/>
      <c r="L2123" s="1451"/>
      <c r="M2123" s="1451">
        <f t="shared" si="302"/>
        <v>0</v>
      </c>
      <c r="N2123" s="1451">
        <f t="shared" si="295"/>
        <v>0</v>
      </c>
      <c r="O2123" s="1452"/>
      <c r="P2123" s="1383"/>
    </row>
    <row r="2124" spans="1:16" ht="77.5" hidden="1" outlineLevel="1" x14ac:dyDescent="0.25">
      <c r="A2124" s="1351">
        <f t="shared" ref="A2124:E2139" si="308">A1838</f>
        <v>0</v>
      </c>
      <c r="B2124" s="1355" t="str">
        <f t="shared" si="308"/>
        <v>23) Replacement of existing field instruments of WTP ( level transmitters, level switches, pH meter with sensor, flow meters and Transmittres,conductivity meter with sensors, dissolve oxygen meter with sensors, pressure gauges, pneumatic valves with feedback) at GTPS Uran</v>
      </c>
      <c r="C2124" s="1455">
        <f t="shared" si="308"/>
        <v>0</v>
      </c>
      <c r="D2124" s="1384" t="str">
        <f t="shared" si="308"/>
        <v>-</v>
      </c>
      <c r="E2124" s="1450">
        <f t="shared" si="308"/>
        <v>0</v>
      </c>
      <c r="F2124" s="1451">
        <f t="shared" si="304"/>
        <v>0.75</v>
      </c>
      <c r="G2124" s="1451">
        <f t="shared" si="305"/>
        <v>0.75</v>
      </c>
      <c r="H2124" s="1451">
        <f t="shared" si="293"/>
        <v>0</v>
      </c>
      <c r="I2124" s="1449">
        <v>0</v>
      </c>
      <c r="J2124" s="1449">
        <v>0</v>
      </c>
      <c r="K2124" s="1451"/>
      <c r="L2124" s="1451"/>
      <c r="M2124" s="1451">
        <f t="shared" si="302"/>
        <v>0</v>
      </c>
      <c r="N2124" s="1451">
        <f t="shared" si="295"/>
        <v>0</v>
      </c>
      <c r="O2124" s="1452"/>
      <c r="P2124" s="1383"/>
    </row>
    <row r="2125" spans="1:16" ht="31" hidden="1" outlineLevel="1" x14ac:dyDescent="0.25">
      <c r="A2125" s="1356">
        <f t="shared" si="308"/>
        <v>8</v>
      </c>
      <c r="B2125" s="1352" t="str">
        <f t="shared" si="308"/>
        <v>DPR-1 DPR for Condenser Vacuum imrovement  by procurement and erection/Upgradation of ACC pannels of A0 Unit</v>
      </c>
      <c r="C2125" s="1455">
        <f t="shared" si="308"/>
        <v>0</v>
      </c>
      <c r="D2125" s="1384" t="str">
        <f t="shared" si="308"/>
        <v>-</v>
      </c>
      <c r="E2125" s="1450">
        <f t="shared" si="308"/>
        <v>0</v>
      </c>
      <c r="F2125" s="1451">
        <f t="shared" si="304"/>
        <v>0</v>
      </c>
      <c r="G2125" s="1451">
        <f t="shared" si="305"/>
        <v>0</v>
      </c>
      <c r="H2125" s="1451">
        <f t="shared" si="293"/>
        <v>0</v>
      </c>
      <c r="I2125" s="1449">
        <v>0</v>
      </c>
      <c r="J2125" s="1449">
        <v>0</v>
      </c>
      <c r="K2125" s="1451"/>
      <c r="L2125" s="1451"/>
      <c r="M2125" s="1451">
        <f t="shared" si="302"/>
        <v>0</v>
      </c>
      <c r="N2125" s="1451">
        <f t="shared" si="295"/>
        <v>0</v>
      </c>
      <c r="O2125" s="1452"/>
      <c r="P2125" s="1383"/>
    </row>
    <row r="2126" spans="1:16" ht="31" hidden="1" outlineLevel="1" x14ac:dyDescent="0.25">
      <c r="A2126" s="1365">
        <f t="shared" si="308"/>
        <v>9</v>
      </c>
      <c r="B2126" s="1352" t="str">
        <f t="shared" si="308"/>
        <v xml:space="preserve"> Supply and erection of ACC Pannels/ Upgradation (A0 ACC Pannels)</v>
      </c>
      <c r="C2126" s="1455">
        <f t="shared" si="308"/>
        <v>0</v>
      </c>
      <c r="D2126" s="1384" t="str">
        <f t="shared" si="308"/>
        <v>-</v>
      </c>
      <c r="E2126" s="1450">
        <f t="shared" si="308"/>
        <v>0</v>
      </c>
      <c r="F2126" s="1451">
        <f t="shared" si="304"/>
        <v>40</v>
      </c>
      <c r="G2126" s="1451">
        <f t="shared" si="305"/>
        <v>40</v>
      </c>
      <c r="H2126" s="1451">
        <f t="shared" si="293"/>
        <v>0</v>
      </c>
      <c r="I2126" s="1449">
        <v>0</v>
      </c>
      <c r="J2126" s="1449">
        <v>0</v>
      </c>
      <c r="K2126" s="1451"/>
      <c r="L2126" s="1451"/>
      <c r="M2126" s="1451">
        <f t="shared" ref="M2126:M2189" si="309">SUM(J2126:L2126)</f>
        <v>0</v>
      </c>
      <c r="N2126" s="1451">
        <f t="shared" si="295"/>
        <v>0</v>
      </c>
      <c r="O2126" s="1452"/>
      <c r="P2126" s="1383"/>
    </row>
    <row r="2127" spans="1:16" ht="15.5" hidden="1" outlineLevel="1" x14ac:dyDescent="0.25">
      <c r="A2127" s="1365">
        <f t="shared" si="308"/>
        <v>10</v>
      </c>
      <c r="B2127" s="1352" t="str">
        <f t="shared" si="308"/>
        <v>DPR for Replacement of HP and LP cycle valves of Boilers.</v>
      </c>
      <c r="C2127" s="1455">
        <f t="shared" si="308"/>
        <v>0</v>
      </c>
      <c r="D2127" s="1384" t="str">
        <f t="shared" si="308"/>
        <v>-</v>
      </c>
      <c r="E2127" s="1450">
        <f t="shared" si="308"/>
        <v>0</v>
      </c>
      <c r="F2127" s="1451">
        <f t="shared" si="304"/>
        <v>0</v>
      </c>
      <c r="G2127" s="1451">
        <f t="shared" si="305"/>
        <v>0</v>
      </c>
      <c r="H2127" s="1451">
        <f t="shared" si="293"/>
        <v>0</v>
      </c>
      <c r="I2127" s="1449">
        <v>0</v>
      </c>
      <c r="J2127" s="1449">
        <v>0</v>
      </c>
      <c r="K2127" s="1451"/>
      <c r="L2127" s="1451"/>
      <c r="M2127" s="1451">
        <f t="shared" si="309"/>
        <v>0</v>
      </c>
      <c r="N2127" s="1451">
        <f t="shared" si="295"/>
        <v>0</v>
      </c>
      <c r="O2127" s="1452"/>
      <c r="P2127" s="1383"/>
    </row>
    <row r="2128" spans="1:16" ht="31" hidden="1" outlineLevel="1" x14ac:dyDescent="0.25">
      <c r="A2128" s="1365">
        <f t="shared" si="308"/>
        <v>0</v>
      </c>
      <c r="B2128" s="1355" t="str">
        <f t="shared" si="308"/>
        <v xml:space="preserve"> Supply of all valves of Boiler HP feed station valves, overflow valves, MIV valve, shutoff valve (A1,A2,B1,B2 Boilers)</v>
      </c>
      <c r="C2128" s="1455">
        <f t="shared" si="308"/>
        <v>0</v>
      </c>
      <c r="D2128" s="1384" t="str">
        <f t="shared" si="308"/>
        <v>-</v>
      </c>
      <c r="E2128" s="1450">
        <f t="shared" si="308"/>
        <v>0</v>
      </c>
      <c r="F2128" s="1451">
        <f t="shared" si="304"/>
        <v>14</v>
      </c>
      <c r="G2128" s="1451">
        <f t="shared" si="305"/>
        <v>14</v>
      </c>
      <c r="H2128" s="1451">
        <f t="shared" si="293"/>
        <v>0</v>
      </c>
      <c r="I2128" s="1449">
        <v>0</v>
      </c>
      <c r="J2128" s="1449">
        <v>0</v>
      </c>
      <c r="K2128" s="1451"/>
      <c r="L2128" s="1451"/>
      <c r="M2128" s="1451">
        <f t="shared" si="309"/>
        <v>0</v>
      </c>
      <c r="N2128" s="1451">
        <f t="shared" si="295"/>
        <v>0</v>
      </c>
      <c r="O2128" s="1452"/>
      <c r="P2128" s="1383"/>
    </row>
    <row r="2129" spans="1:16" ht="31" hidden="1" outlineLevel="1" x14ac:dyDescent="0.25">
      <c r="A2129" s="1365">
        <f t="shared" si="308"/>
        <v>0</v>
      </c>
      <c r="B2129" s="1355" t="str">
        <f t="shared" si="308"/>
        <v xml:space="preserve"> Supply all valves of Boiler LP feed station valves, Overflow valves, MIV valve, shutoff valve (A1,A2,B1,B2 Boilers)</v>
      </c>
      <c r="C2129" s="1455">
        <f t="shared" si="308"/>
        <v>0</v>
      </c>
      <c r="D2129" s="1384" t="str">
        <f t="shared" si="308"/>
        <v>-</v>
      </c>
      <c r="E2129" s="1450">
        <f t="shared" si="308"/>
        <v>0</v>
      </c>
      <c r="F2129" s="1451">
        <f t="shared" si="304"/>
        <v>12</v>
      </c>
      <c r="G2129" s="1451">
        <f t="shared" si="305"/>
        <v>12</v>
      </c>
      <c r="H2129" s="1451">
        <f t="shared" si="293"/>
        <v>0</v>
      </c>
      <c r="I2129" s="1449">
        <v>0</v>
      </c>
      <c r="J2129" s="1449">
        <v>0</v>
      </c>
      <c r="K2129" s="1451"/>
      <c r="L2129" s="1451"/>
      <c r="M2129" s="1451">
        <f t="shared" si="309"/>
        <v>0</v>
      </c>
      <c r="N2129" s="1451">
        <f t="shared" si="295"/>
        <v>0</v>
      </c>
      <c r="O2129" s="1452"/>
      <c r="P2129" s="1383"/>
    </row>
    <row r="2130" spans="1:16" ht="15.5" hidden="1" outlineLevel="1" x14ac:dyDescent="0.25">
      <c r="A2130" s="1365">
        <f t="shared" si="308"/>
        <v>11</v>
      </c>
      <c r="B2130" s="1352" t="str">
        <f t="shared" si="308"/>
        <v>DPR for Turbine section upgrade of GT unit 5</v>
      </c>
      <c r="C2130" s="1455">
        <f t="shared" si="308"/>
        <v>0</v>
      </c>
      <c r="D2130" s="1384" t="str">
        <f t="shared" si="308"/>
        <v>-</v>
      </c>
      <c r="E2130" s="1450">
        <f t="shared" si="308"/>
        <v>0</v>
      </c>
      <c r="F2130" s="1451">
        <f t="shared" si="304"/>
        <v>0</v>
      </c>
      <c r="G2130" s="1451">
        <f t="shared" si="305"/>
        <v>0</v>
      </c>
      <c r="H2130" s="1451">
        <f t="shared" si="293"/>
        <v>0</v>
      </c>
      <c r="I2130" s="1449">
        <v>0</v>
      </c>
      <c r="J2130" s="1449">
        <v>0</v>
      </c>
      <c r="K2130" s="1451"/>
      <c r="L2130" s="1451"/>
      <c r="M2130" s="1451">
        <f t="shared" si="309"/>
        <v>0</v>
      </c>
      <c r="N2130" s="1451">
        <f t="shared" si="295"/>
        <v>0</v>
      </c>
      <c r="O2130" s="1452"/>
      <c r="P2130" s="1383"/>
    </row>
    <row r="2131" spans="1:16" ht="31" hidden="1" outlineLevel="1" x14ac:dyDescent="0.25">
      <c r="A2131" s="1365">
        <f t="shared" si="308"/>
        <v>0</v>
      </c>
      <c r="B2131" s="1355" t="str">
        <f t="shared" si="308"/>
        <v xml:space="preserve">  Supply of Turbine rotor blades 3 &amp; 4 and Turbine stator blades 3 &amp; 4 along with installation material (TSU) GT 5</v>
      </c>
      <c r="C2131" s="1455">
        <f t="shared" si="308"/>
        <v>0</v>
      </c>
      <c r="D2131" s="1384" t="str">
        <f t="shared" si="308"/>
        <v>-</v>
      </c>
      <c r="E2131" s="1450">
        <f t="shared" si="308"/>
        <v>0</v>
      </c>
      <c r="F2131" s="1451">
        <f t="shared" si="304"/>
        <v>75</v>
      </c>
      <c r="G2131" s="1451">
        <f t="shared" si="305"/>
        <v>75</v>
      </c>
      <c r="H2131" s="1451">
        <f t="shared" si="293"/>
        <v>0</v>
      </c>
      <c r="I2131" s="1449">
        <v>0</v>
      </c>
      <c r="J2131" s="1449">
        <v>0</v>
      </c>
      <c r="K2131" s="1451"/>
      <c r="L2131" s="1451"/>
      <c r="M2131" s="1451">
        <f t="shared" si="309"/>
        <v>0</v>
      </c>
      <c r="N2131" s="1451">
        <f t="shared" si="295"/>
        <v>0</v>
      </c>
      <c r="O2131" s="1452"/>
      <c r="P2131" s="1383"/>
    </row>
    <row r="2132" spans="1:16" ht="31" hidden="1" outlineLevel="1" x14ac:dyDescent="0.25">
      <c r="A2132" s="1365">
        <f t="shared" si="308"/>
        <v>12</v>
      </c>
      <c r="B2132" s="1352" t="str">
        <f t="shared" si="308"/>
        <v xml:space="preserve">DPR for Replacement of Various pumps of A0 &amp; B0 block and HP LP drum, HP LP BCP allied valves of boiler </v>
      </c>
      <c r="C2132" s="1455">
        <f t="shared" si="308"/>
        <v>0</v>
      </c>
      <c r="D2132" s="1384" t="str">
        <f t="shared" si="308"/>
        <v>-</v>
      </c>
      <c r="E2132" s="1450">
        <f t="shared" si="308"/>
        <v>0</v>
      </c>
      <c r="F2132" s="1451">
        <f t="shared" si="304"/>
        <v>0</v>
      </c>
      <c r="G2132" s="1451">
        <f t="shared" si="305"/>
        <v>0</v>
      </c>
      <c r="H2132" s="1451">
        <f t="shared" si="293"/>
        <v>0</v>
      </c>
      <c r="I2132" s="1449">
        <v>0</v>
      </c>
      <c r="J2132" s="1449">
        <v>0</v>
      </c>
      <c r="K2132" s="1451"/>
      <c r="L2132" s="1451"/>
      <c r="M2132" s="1451">
        <f t="shared" si="309"/>
        <v>0</v>
      </c>
      <c r="N2132" s="1451">
        <f t="shared" si="295"/>
        <v>0</v>
      </c>
      <c r="O2132" s="1452"/>
      <c r="P2132" s="1383"/>
    </row>
    <row r="2133" spans="1:16" ht="46.5" hidden="1" outlineLevel="1" x14ac:dyDescent="0.25">
      <c r="A2133" s="1365">
        <f t="shared" si="308"/>
        <v>0</v>
      </c>
      <c r="B2133" s="1355" t="str">
        <f t="shared" si="308"/>
        <v xml:space="preserve"> Supply of various pumps (HP BCP , LP BCP, HP and LP Feed water pumps, preheater, evacuation pumps, CEP pumps etc Pumps (A0 and B0 Block)</v>
      </c>
      <c r="C2133" s="1455">
        <f t="shared" si="308"/>
        <v>0</v>
      </c>
      <c r="D2133" s="1384" t="str">
        <f t="shared" si="308"/>
        <v>-</v>
      </c>
      <c r="E2133" s="1450">
        <f t="shared" si="308"/>
        <v>0</v>
      </c>
      <c r="F2133" s="1451">
        <f t="shared" si="304"/>
        <v>19.12</v>
      </c>
      <c r="G2133" s="1451">
        <f t="shared" si="305"/>
        <v>19.12</v>
      </c>
      <c r="H2133" s="1451">
        <f t="shared" si="293"/>
        <v>0</v>
      </c>
      <c r="I2133" s="1449">
        <v>0</v>
      </c>
      <c r="J2133" s="1449">
        <v>0</v>
      </c>
      <c r="K2133" s="1451"/>
      <c r="L2133" s="1451"/>
      <c r="M2133" s="1451">
        <f t="shared" si="309"/>
        <v>0</v>
      </c>
      <c r="N2133" s="1451">
        <f t="shared" si="295"/>
        <v>0</v>
      </c>
      <c r="O2133" s="1452"/>
      <c r="P2133" s="1383"/>
    </row>
    <row r="2134" spans="1:16" ht="31" hidden="1" outlineLevel="1" x14ac:dyDescent="0.25">
      <c r="A2134" s="1365">
        <f t="shared" si="308"/>
        <v>0</v>
      </c>
      <c r="B2134" s="1355" t="str">
        <f t="shared" si="308"/>
        <v xml:space="preserve"> Supply of HP &amp; LP Drum and superheater safety valve, drain station valves (A1,A2,B1,B2 Boilers)</v>
      </c>
      <c r="C2134" s="1455">
        <f t="shared" si="308"/>
        <v>0</v>
      </c>
      <c r="D2134" s="1384" t="str">
        <f t="shared" si="308"/>
        <v>-</v>
      </c>
      <c r="E2134" s="1450">
        <f t="shared" si="308"/>
        <v>0</v>
      </c>
      <c r="F2134" s="1451">
        <f t="shared" si="304"/>
        <v>5</v>
      </c>
      <c r="G2134" s="1451">
        <f t="shared" si="305"/>
        <v>5</v>
      </c>
      <c r="H2134" s="1451">
        <f t="shared" si="293"/>
        <v>0</v>
      </c>
      <c r="I2134" s="1449">
        <v>0</v>
      </c>
      <c r="J2134" s="1449">
        <v>0</v>
      </c>
      <c r="K2134" s="1451"/>
      <c r="L2134" s="1451"/>
      <c r="M2134" s="1451">
        <f t="shared" si="309"/>
        <v>0</v>
      </c>
      <c r="N2134" s="1451">
        <f t="shared" si="295"/>
        <v>0</v>
      </c>
      <c r="O2134" s="1452"/>
      <c r="P2134" s="1383"/>
    </row>
    <row r="2135" spans="1:16" ht="31" hidden="1" outlineLevel="1" x14ac:dyDescent="0.25">
      <c r="A2135" s="1365">
        <f t="shared" si="308"/>
        <v>0</v>
      </c>
      <c r="B2135" s="1355" t="str">
        <f t="shared" si="308"/>
        <v xml:space="preserve"> Supply of HP &amp; LP BCP suction valves, discharge valves , NRV (A1,A2,B1,B2 Boilers)</v>
      </c>
      <c r="C2135" s="1455">
        <f t="shared" si="308"/>
        <v>0</v>
      </c>
      <c r="D2135" s="1384" t="str">
        <f t="shared" si="308"/>
        <v>-</v>
      </c>
      <c r="E2135" s="1450">
        <f t="shared" si="308"/>
        <v>0</v>
      </c>
      <c r="F2135" s="1451">
        <f t="shared" si="304"/>
        <v>5</v>
      </c>
      <c r="G2135" s="1451">
        <f t="shared" si="305"/>
        <v>5</v>
      </c>
      <c r="H2135" s="1451">
        <f t="shared" si="293"/>
        <v>0</v>
      </c>
      <c r="I2135" s="1449">
        <v>0</v>
      </c>
      <c r="J2135" s="1449">
        <v>0</v>
      </c>
      <c r="K2135" s="1451"/>
      <c r="L2135" s="1451"/>
      <c r="M2135" s="1451">
        <f t="shared" si="309"/>
        <v>0</v>
      </c>
      <c r="N2135" s="1451">
        <f t="shared" si="295"/>
        <v>0</v>
      </c>
      <c r="O2135" s="1452"/>
      <c r="P2135" s="1383"/>
    </row>
    <row r="2136" spans="1:16" ht="46.5" hidden="1" outlineLevel="1" x14ac:dyDescent="0.25">
      <c r="A2136" s="1365">
        <f t="shared" si="308"/>
        <v>13</v>
      </c>
      <c r="B2136" s="1352" t="str">
        <f t="shared" si="308"/>
        <v>DPR for Life extension of B0 block by replacement of LP evaporator header and tubes, boiler duct plate, B0 steam turbine free standing blades and bearing</v>
      </c>
      <c r="C2136" s="1455">
        <f t="shared" si="308"/>
        <v>0</v>
      </c>
      <c r="D2136" s="1384" t="str">
        <f t="shared" si="308"/>
        <v>-</v>
      </c>
      <c r="E2136" s="1450">
        <f t="shared" si="308"/>
        <v>0</v>
      </c>
      <c r="F2136" s="1451">
        <f t="shared" si="304"/>
        <v>0</v>
      </c>
      <c r="G2136" s="1451">
        <f t="shared" si="305"/>
        <v>0</v>
      </c>
      <c r="H2136" s="1451">
        <f t="shared" si="293"/>
        <v>0</v>
      </c>
      <c r="I2136" s="1449">
        <v>0</v>
      </c>
      <c r="J2136" s="1449">
        <v>0</v>
      </c>
      <c r="K2136" s="1451"/>
      <c r="L2136" s="1451"/>
      <c r="M2136" s="1451">
        <f t="shared" si="309"/>
        <v>0</v>
      </c>
      <c r="N2136" s="1451">
        <f t="shared" si="295"/>
        <v>0</v>
      </c>
      <c r="O2136" s="1452"/>
      <c r="P2136" s="1383"/>
    </row>
    <row r="2137" spans="1:16" ht="31" hidden="1" outlineLevel="1" x14ac:dyDescent="0.25">
      <c r="A2137" s="1365">
        <f t="shared" si="308"/>
        <v>0</v>
      </c>
      <c r="B2137" s="1355" t="str">
        <f t="shared" si="308"/>
        <v xml:space="preserve"> Supply and eretion of LP Evaporator header and Tubes (B1Boiler)</v>
      </c>
      <c r="C2137" s="1455">
        <f t="shared" si="308"/>
        <v>0</v>
      </c>
      <c r="D2137" s="1384" t="str">
        <f t="shared" si="308"/>
        <v>-</v>
      </c>
      <c r="E2137" s="1450">
        <f t="shared" si="308"/>
        <v>0</v>
      </c>
      <c r="F2137" s="1451">
        <f t="shared" si="304"/>
        <v>20</v>
      </c>
      <c r="G2137" s="1451">
        <f t="shared" si="305"/>
        <v>20</v>
      </c>
      <c r="H2137" s="1451">
        <f t="shared" si="293"/>
        <v>0</v>
      </c>
      <c r="I2137" s="1449">
        <v>0</v>
      </c>
      <c r="J2137" s="1449">
        <v>0</v>
      </c>
      <c r="K2137" s="1451"/>
      <c r="L2137" s="1451"/>
      <c r="M2137" s="1451">
        <f t="shared" si="309"/>
        <v>0</v>
      </c>
      <c r="N2137" s="1451">
        <f t="shared" si="295"/>
        <v>0</v>
      </c>
      <c r="O2137" s="1452"/>
      <c r="P2137" s="1383"/>
    </row>
    <row r="2138" spans="1:16" ht="15.5" hidden="1" outlineLevel="1" x14ac:dyDescent="0.25">
      <c r="A2138" s="1365">
        <f t="shared" si="308"/>
        <v>0</v>
      </c>
      <c r="B2138" s="1355" t="str">
        <f t="shared" si="308"/>
        <v>Supply of boiler duct plate (B1,B2 Boiler)</v>
      </c>
      <c r="C2138" s="1455">
        <f t="shared" si="308"/>
        <v>0</v>
      </c>
      <c r="D2138" s="1384" t="str">
        <f t="shared" si="308"/>
        <v>-</v>
      </c>
      <c r="E2138" s="1450">
        <f t="shared" si="308"/>
        <v>0</v>
      </c>
      <c r="F2138" s="1451">
        <f t="shared" si="304"/>
        <v>10</v>
      </c>
      <c r="G2138" s="1451">
        <f t="shared" si="305"/>
        <v>10</v>
      </c>
      <c r="H2138" s="1451">
        <f t="shared" si="293"/>
        <v>0</v>
      </c>
      <c r="I2138" s="1449">
        <v>0</v>
      </c>
      <c r="J2138" s="1449">
        <v>0</v>
      </c>
      <c r="K2138" s="1451"/>
      <c r="L2138" s="1451"/>
      <c r="M2138" s="1451">
        <f t="shared" si="309"/>
        <v>0</v>
      </c>
      <c r="N2138" s="1451">
        <f t="shared" si="295"/>
        <v>0</v>
      </c>
      <c r="O2138" s="1452"/>
      <c r="P2138" s="1383"/>
    </row>
    <row r="2139" spans="1:16" ht="31" hidden="1" outlineLevel="1" x14ac:dyDescent="0.25">
      <c r="A2139" s="1365">
        <f t="shared" si="308"/>
        <v>0</v>
      </c>
      <c r="B2139" s="1355" t="str">
        <f t="shared" si="308"/>
        <v xml:space="preserve"> Supply of Steam turbine free standing blades (B0 steam turbine)</v>
      </c>
      <c r="C2139" s="1455">
        <f t="shared" si="308"/>
        <v>0</v>
      </c>
      <c r="D2139" s="1384" t="str">
        <f t="shared" si="308"/>
        <v>-</v>
      </c>
      <c r="E2139" s="1450">
        <f t="shared" si="308"/>
        <v>0</v>
      </c>
      <c r="F2139" s="1451">
        <f t="shared" si="304"/>
        <v>5</v>
      </c>
      <c r="G2139" s="1451">
        <f t="shared" si="305"/>
        <v>5</v>
      </c>
      <c r="H2139" s="1451">
        <f t="shared" si="293"/>
        <v>0</v>
      </c>
      <c r="I2139" s="1449">
        <v>0</v>
      </c>
      <c r="J2139" s="1449">
        <v>0</v>
      </c>
      <c r="K2139" s="1451"/>
      <c r="L2139" s="1451"/>
      <c r="M2139" s="1451">
        <f t="shared" si="309"/>
        <v>0</v>
      </c>
      <c r="N2139" s="1451">
        <f t="shared" si="295"/>
        <v>0</v>
      </c>
      <c r="O2139" s="1452"/>
      <c r="P2139" s="1383"/>
    </row>
    <row r="2140" spans="1:16" ht="31" hidden="1" outlineLevel="1" x14ac:dyDescent="0.25">
      <c r="A2140" s="1365">
        <f t="shared" ref="A2140:E2155" si="310">A1854</f>
        <v>0</v>
      </c>
      <c r="B2140" s="1355" t="str">
        <f t="shared" si="310"/>
        <v xml:space="preserve"> Supply of Steam turbine Journal cum Thrust bearing (A0 Steam Turbine)</v>
      </c>
      <c r="C2140" s="1455">
        <f t="shared" si="310"/>
        <v>0</v>
      </c>
      <c r="D2140" s="1384" t="str">
        <f t="shared" si="310"/>
        <v>-</v>
      </c>
      <c r="E2140" s="1450">
        <f t="shared" si="310"/>
        <v>0</v>
      </c>
      <c r="F2140" s="1451">
        <f t="shared" ref="F2140:F2203" si="311">F1854+I1854</f>
        <v>5</v>
      </c>
      <c r="G2140" s="1451">
        <f t="shared" ref="G2140:G2203" si="312">G1854+M1854</f>
        <v>5</v>
      </c>
      <c r="H2140" s="1451">
        <f t="shared" si="293"/>
        <v>0</v>
      </c>
      <c r="I2140" s="1449">
        <v>0</v>
      </c>
      <c r="J2140" s="1449">
        <v>0</v>
      </c>
      <c r="K2140" s="1451"/>
      <c r="L2140" s="1451"/>
      <c r="M2140" s="1451">
        <f t="shared" si="309"/>
        <v>0</v>
      </c>
      <c r="N2140" s="1451">
        <f t="shared" si="295"/>
        <v>0</v>
      </c>
      <c r="O2140" s="1452"/>
      <c r="P2140" s="1383"/>
    </row>
    <row r="2141" spans="1:16" ht="46.5" hidden="1" outlineLevel="1" x14ac:dyDescent="0.25">
      <c r="A2141" s="1365">
        <f t="shared" si="310"/>
        <v>14</v>
      </c>
      <c r="B2141" s="1352" t="str">
        <f t="shared" si="310"/>
        <v>DPR for Life extension of GT Units by replacement of GT Gas ESV , Control valves and GT transmitter unit (barring gear assembly), Hand barring assembly.</v>
      </c>
      <c r="C2141" s="1455">
        <f t="shared" si="310"/>
        <v>0</v>
      </c>
      <c r="D2141" s="1384" t="str">
        <f t="shared" si="310"/>
        <v>-</v>
      </c>
      <c r="E2141" s="1450">
        <f t="shared" si="310"/>
        <v>0</v>
      </c>
      <c r="F2141" s="1451">
        <f t="shared" si="311"/>
        <v>0</v>
      </c>
      <c r="G2141" s="1451">
        <f t="shared" si="312"/>
        <v>0</v>
      </c>
      <c r="H2141" s="1451">
        <f t="shared" si="293"/>
        <v>0</v>
      </c>
      <c r="I2141" s="1449">
        <v>0</v>
      </c>
      <c r="J2141" s="1449">
        <v>0</v>
      </c>
      <c r="K2141" s="1451"/>
      <c r="L2141" s="1451"/>
      <c r="M2141" s="1451">
        <f t="shared" si="309"/>
        <v>0</v>
      </c>
      <c r="N2141" s="1451">
        <f t="shared" si="295"/>
        <v>0</v>
      </c>
      <c r="O2141" s="1452"/>
      <c r="P2141" s="1383"/>
    </row>
    <row r="2142" spans="1:16" ht="15.5" hidden="1" outlineLevel="1" x14ac:dyDescent="0.25">
      <c r="A2142" s="1365">
        <f t="shared" si="310"/>
        <v>0</v>
      </c>
      <c r="B2142" s="1355" t="str">
        <f t="shared" si="310"/>
        <v xml:space="preserve"> Supply of GT Gas ESV &amp; Control valve (GT 6,7 &amp; 8)</v>
      </c>
      <c r="C2142" s="1455">
        <f t="shared" si="310"/>
        <v>0</v>
      </c>
      <c r="D2142" s="1384" t="str">
        <f t="shared" si="310"/>
        <v>-</v>
      </c>
      <c r="E2142" s="1450">
        <f t="shared" si="310"/>
        <v>0</v>
      </c>
      <c r="F2142" s="1451">
        <f t="shared" si="311"/>
        <v>12</v>
      </c>
      <c r="G2142" s="1451">
        <f t="shared" si="312"/>
        <v>12</v>
      </c>
      <c r="H2142" s="1451">
        <f t="shared" si="293"/>
        <v>0</v>
      </c>
      <c r="I2142" s="1449">
        <v>0</v>
      </c>
      <c r="J2142" s="1449">
        <v>0</v>
      </c>
      <c r="K2142" s="1451"/>
      <c r="L2142" s="1451"/>
      <c r="M2142" s="1451">
        <f t="shared" si="309"/>
        <v>0</v>
      </c>
      <c r="N2142" s="1451">
        <f t="shared" si="295"/>
        <v>0</v>
      </c>
      <c r="O2142" s="1452"/>
      <c r="P2142" s="1383"/>
    </row>
    <row r="2143" spans="1:16" ht="31" hidden="1" outlineLevel="1" x14ac:dyDescent="0.25">
      <c r="A2143" s="1365">
        <f t="shared" si="310"/>
        <v>0</v>
      </c>
      <c r="B2143" s="1355" t="str">
        <f t="shared" si="310"/>
        <v xml:space="preserve"> Supply of GT Transmitter unit with Hand barring assembly (GT 5 &amp; 6 Transmitter Unit and GT 5,6,7,8 Hand Barring assembly ) </v>
      </c>
      <c r="C2143" s="1455">
        <f t="shared" si="310"/>
        <v>0</v>
      </c>
      <c r="D2143" s="1384" t="str">
        <f t="shared" si="310"/>
        <v>-</v>
      </c>
      <c r="E2143" s="1450">
        <f t="shared" si="310"/>
        <v>0</v>
      </c>
      <c r="F2143" s="1451">
        <f t="shared" si="311"/>
        <v>13</v>
      </c>
      <c r="G2143" s="1451">
        <f t="shared" si="312"/>
        <v>13</v>
      </c>
      <c r="H2143" s="1451">
        <f t="shared" si="293"/>
        <v>0</v>
      </c>
      <c r="I2143" s="1449">
        <v>0</v>
      </c>
      <c r="J2143" s="1449">
        <v>0</v>
      </c>
      <c r="K2143" s="1451"/>
      <c r="L2143" s="1451"/>
      <c r="M2143" s="1451">
        <f t="shared" si="309"/>
        <v>0</v>
      </c>
      <c r="N2143" s="1451">
        <f t="shared" si="295"/>
        <v>0</v>
      </c>
      <c r="O2143" s="1452"/>
      <c r="P2143" s="1383"/>
    </row>
    <row r="2144" spans="1:16" ht="31" hidden="1" outlineLevel="1" x14ac:dyDescent="0.25">
      <c r="A2144" s="1365">
        <f t="shared" si="310"/>
        <v>15</v>
      </c>
      <c r="B2144" s="1352" t="str">
        <f t="shared" si="310"/>
        <v>DPR for procurement of Inconel 617 plate for mixing chambers and Replacement of GT exhaust bellows, honeycomb.</v>
      </c>
      <c r="C2144" s="1455">
        <f t="shared" si="310"/>
        <v>0</v>
      </c>
      <c r="D2144" s="1384" t="str">
        <f t="shared" si="310"/>
        <v>-</v>
      </c>
      <c r="E2144" s="1450">
        <f t="shared" si="310"/>
        <v>0</v>
      </c>
      <c r="F2144" s="1451">
        <f t="shared" si="311"/>
        <v>0</v>
      </c>
      <c r="G2144" s="1451">
        <f t="shared" si="312"/>
        <v>0</v>
      </c>
      <c r="H2144" s="1451">
        <f t="shared" si="293"/>
        <v>0</v>
      </c>
      <c r="I2144" s="1449">
        <v>0</v>
      </c>
      <c r="J2144" s="1449">
        <v>0</v>
      </c>
      <c r="K2144" s="1451"/>
      <c r="L2144" s="1451"/>
      <c r="M2144" s="1451">
        <f t="shared" si="309"/>
        <v>0</v>
      </c>
      <c r="N2144" s="1451">
        <f t="shared" si="295"/>
        <v>0</v>
      </c>
      <c r="O2144" s="1452"/>
      <c r="P2144" s="1383"/>
    </row>
    <row r="2145" spans="1:16" ht="15.5" hidden="1" outlineLevel="1" x14ac:dyDescent="0.25">
      <c r="A2145" s="1365">
        <f t="shared" si="310"/>
        <v>0</v>
      </c>
      <c r="B2145" s="1355" t="str">
        <f t="shared" si="310"/>
        <v xml:space="preserve"> Supply of inconel 617 plate for mixing chambers (All GT)</v>
      </c>
      <c r="C2145" s="1455">
        <f t="shared" si="310"/>
        <v>0</v>
      </c>
      <c r="D2145" s="1384" t="str">
        <f t="shared" si="310"/>
        <v>-</v>
      </c>
      <c r="E2145" s="1450">
        <f t="shared" si="310"/>
        <v>0</v>
      </c>
      <c r="F2145" s="1451">
        <f t="shared" si="311"/>
        <v>20</v>
      </c>
      <c r="G2145" s="1451">
        <f t="shared" si="312"/>
        <v>20</v>
      </c>
      <c r="H2145" s="1451">
        <f t="shared" si="293"/>
        <v>0</v>
      </c>
      <c r="I2145" s="1449">
        <v>0</v>
      </c>
      <c r="J2145" s="1449">
        <v>0</v>
      </c>
      <c r="K2145" s="1451"/>
      <c r="L2145" s="1451"/>
      <c r="M2145" s="1451">
        <f t="shared" si="309"/>
        <v>0</v>
      </c>
      <c r="N2145" s="1451">
        <f t="shared" si="295"/>
        <v>0</v>
      </c>
      <c r="O2145" s="1452"/>
      <c r="P2145" s="1383"/>
    </row>
    <row r="2146" spans="1:16" ht="31" hidden="1" outlineLevel="1" x14ac:dyDescent="0.25">
      <c r="A2146" s="1365">
        <f t="shared" si="310"/>
        <v>0</v>
      </c>
      <c r="B2146" s="1355" t="str">
        <f t="shared" si="310"/>
        <v xml:space="preserve"> Replacement of GT exhaust bellows and  honeycomb. (GT7 &amp; 8)</v>
      </c>
      <c r="C2146" s="1455">
        <f t="shared" si="310"/>
        <v>0</v>
      </c>
      <c r="D2146" s="1384" t="str">
        <f t="shared" si="310"/>
        <v>-</v>
      </c>
      <c r="E2146" s="1450">
        <f t="shared" si="310"/>
        <v>0</v>
      </c>
      <c r="F2146" s="1451">
        <f t="shared" si="311"/>
        <v>8</v>
      </c>
      <c r="G2146" s="1451">
        <f t="shared" si="312"/>
        <v>8</v>
      </c>
      <c r="H2146" s="1451">
        <f t="shared" si="293"/>
        <v>0</v>
      </c>
      <c r="I2146" s="1449">
        <v>0</v>
      </c>
      <c r="J2146" s="1449">
        <v>0</v>
      </c>
      <c r="K2146" s="1451"/>
      <c r="L2146" s="1451"/>
      <c r="M2146" s="1451">
        <f t="shared" si="309"/>
        <v>0</v>
      </c>
      <c r="N2146" s="1451">
        <f t="shared" si="295"/>
        <v>0</v>
      </c>
      <c r="O2146" s="1452"/>
      <c r="P2146" s="1383"/>
    </row>
    <row r="2147" spans="1:16" ht="15.5" hidden="1" outlineLevel="1" x14ac:dyDescent="0.25">
      <c r="A2147" s="1365">
        <f t="shared" si="310"/>
        <v>16</v>
      </c>
      <c r="B2147" s="1352" t="str">
        <f t="shared" si="310"/>
        <v>DPR for Turbine section upgrade of GT unit 7</v>
      </c>
      <c r="C2147" s="1455">
        <f t="shared" si="310"/>
        <v>0</v>
      </c>
      <c r="D2147" s="1384" t="str">
        <f t="shared" si="310"/>
        <v>-</v>
      </c>
      <c r="E2147" s="1450">
        <f t="shared" si="310"/>
        <v>0</v>
      </c>
      <c r="F2147" s="1451">
        <f t="shared" si="311"/>
        <v>0</v>
      </c>
      <c r="G2147" s="1451">
        <f t="shared" si="312"/>
        <v>0</v>
      </c>
      <c r="H2147" s="1451">
        <f t="shared" si="293"/>
        <v>0</v>
      </c>
      <c r="I2147" s="1449">
        <v>0</v>
      </c>
      <c r="J2147" s="1449">
        <v>0</v>
      </c>
      <c r="K2147" s="1451"/>
      <c r="L2147" s="1451"/>
      <c r="M2147" s="1451">
        <f t="shared" si="309"/>
        <v>0</v>
      </c>
      <c r="N2147" s="1451">
        <f t="shared" si="295"/>
        <v>0</v>
      </c>
      <c r="O2147" s="1452"/>
      <c r="P2147" s="1383"/>
    </row>
    <row r="2148" spans="1:16" ht="31" hidden="1" outlineLevel="1" x14ac:dyDescent="0.25">
      <c r="A2148" s="1365">
        <f t="shared" si="310"/>
        <v>0</v>
      </c>
      <c r="B2148" s="1355" t="str">
        <f t="shared" si="310"/>
        <v xml:space="preserve"> Supply of Turbine rotor blades 3 &amp; 4 and Turbine stator blades 3 &amp; 4 along with installation material (TSU) GT 7</v>
      </c>
      <c r="C2148" s="1455">
        <f t="shared" si="310"/>
        <v>0</v>
      </c>
      <c r="D2148" s="1384" t="str">
        <f t="shared" si="310"/>
        <v>-</v>
      </c>
      <c r="E2148" s="1450">
        <f t="shared" si="310"/>
        <v>0</v>
      </c>
      <c r="F2148" s="1451">
        <f t="shared" si="311"/>
        <v>75</v>
      </c>
      <c r="G2148" s="1451">
        <f t="shared" si="312"/>
        <v>75</v>
      </c>
      <c r="H2148" s="1451">
        <f t="shared" si="293"/>
        <v>0</v>
      </c>
      <c r="I2148" s="1449">
        <v>0</v>
      </c>
      <c r="J2148" s="1449">
        <v>0</v>
      </c>
      <c r="K2148" s="1451"/>
      <c r="L2148" s="1451"/>
      <c r="M2148" s="1451">
        <f t="shared" si="309"/>
        <v>0</v>
      </c>
      <c r="N2148" s="1451">
        <f t="shared" si="295"/>
        <v>0</v>
      </c>
      <c r="O2148" s="1452"/>
      <c r="P2148" s="1383"/>
    </row>
    <row r="2149" spans="1:16" ht="46.5" hidden="1" outlineLevel="1" x14ac:dyDescent="0.25">
      <c r="A2149" s="1365">
        <f t="shared" si="310"/>
        <v>17</v>
      </c>
      <c r="B2149" s="1352" t="str">
        <f t="shared" si="310"/>
        <v>DPR for Supply and erection of new air compressor system with screw type compressor, HVAC system with Screw type  Compressor  and  Stg II and Stg III DG set at GTPS Uran</v>
      </c>
      <c r="C2149" s="1455">
        <f t="shared" si="310"/>
        <v>0</v>
      </c>
      <c r="D2149" s="1384" t="str">
        <f t="shared" si="310"/>
        <v>-</v>
      </c>
      <c r="E2149" s="1450">
        <f t="shared" si="310"/>
        <v>0</v>
      </c>
      <c r="F2149" s="1451">
        <f t="shared" si="311"/>
        <v>0</v>
      </c>
      <c r="G2149" s="1451">
        <f t="shared" si="312"/>
        <v>0</v>
      </c>
      <c r="H2149" s="1451">
        <f t="shared" si="293"/>
        <v>0</v>
      </c>
      <c r="I2149" s="1449">
        <v>0</v>
      </c>
      <c r="J2149" s="1449">
        <v>0</v>
      </c>
      <c r="K2149" s="1451"/>
      <c r="L2149" s="1451"/>
      <c r="M2149" s="1451">
        <f t="shared" si="309"/>
        <v>0</v>
      </c>
      <c r="N2149" s="1451">
        <f t="shared" si="295"/>
        <v>0</v>
      </c>
      <c r="O2149" s="1452"/>
      <c r="P2149" s="1383"/>
    </row>
    <row r="2150" spans="1:16" ht="31" hidden="1" outlineLevel="1" x14ac:dyDescent="0.25">
      <c r="A2150" s="1365">
        <f t="shared" si="310"/>
        <v>0</v>
      </c>
      <c r="B2150" s="1355" t="str">
        <f t="shared" si="310"/>
        <v xml:space="preserve"> Supply and erection of new Air compressor system with Screw type Compressor (Service &amp; instrument air compressors)</v>
      </c>
      <c r="C2150" s="1455">
        <f t="shared" si="310"/>
        <v>0</v>
      </c>
      <c r="D2150" s="1384" t="str">
        <f t="shared" si="310"/>
        <v>-</v>
      </c>
      <c r="E2150" s="1450">
        <f t="shared" si="310"/>
        <v>0</v>
      </c>
      <c r="F2150" s="1451">
        <f t="shared" si="311"/>
        <v>14</v>
      </c>
      <c r="G2150" s="1451">
        <f t="shared" si="312"/>
        <v>14</v>
      </c>
      <c r="H2150" s="1451">
        <f t="shared" si="293"/>
        <v>0</v>
      </c>
      <c r="I2150" s="1449">
        <v>0</v>
      </c>
      <c r="J2150" s="1449">
        <v>0</v>
      </c>
      <c r="K2150" s="1451"/>
      <c r="L2150" s="1451"/>
      <c r="M2150" s="1451">
        <f t="shared" si="309"/>
        <v>0</v>
      </c>
      <c r="N2150" s="1451">
        <f t="shared" si="295"/>
        <v>0</v>
      </c>
      <c r="O2150" s="1452"/>
      <c r="P2150" s="1383"/>
    </row>
    <row r="2151" spans="1:16" ht="31" hidden="1" outlineLevel="1" x14ac:dyDescent="0.25">
      <c r="A2151" s="1365">
        <f t="shared" si="310"/>
        <v>0</v>
      </c>
      <c r="B2151" s="1355" t="str">
        <f t="shared" si="310"/>
        <v xml:space="preserve">  Supply and erection of new HVAC system with Screw type Compressor </v>
      </c>
      <c r="C2151" s="1455">
        <f t="shared" si="310"/>
        <v>0</v>
      </c>
      <c r="D2151" s="1384" t="str">
        <f t="shared" si="310"/>
        <v>-</v>
      </c>
      <c r="E2151" s="1450">
        <f t="shared" si="310"/>
        <v>0</v>
      </c>
      <c r="F2151" s="1451">
        <f t="shared" si="311"/>
        <v>13</v>
      </c>
      <c r="G2151" s="1451">
        <f t="shared" si="312"/>
        <v>13</v>
      </c>
      <c r="H2151" s="1451">
        <f t="shared" si="293"/>
        <v>0</v>
      </c>
      <c r="I2151" s="1449">
        <v>0</v>
      </c>
      <c r="J2151" s="1449">
        <v>0</v>
      </c>
      <c r="K2151" s="1451"/>
      <c r="L2151" s="1451"/>
      <c r="M2151" s="1451">
        <f t="shared" si="309"/>
        <v>0</v>
      </c>
      <c r="N2151" s="1451">
        <f t="shared" si="295"/>
        <v>0</v>
      </c>
      <c r="O2151" s="1452"/>
      <c r="P2151" s="1383"/>
    </row>
    <row r="2152" spans="1:16" ht="15.5" hidden="1" outlineLevel="1" x14ac:dyDescent="0.25">
      <c r="A2152" s="1365">
        <f t="shared" si="310"/>
        <v>0</v>
      </c>
      <c r="B2152" s="1355" t="str">
        <f t="shared" si="310"/>
        <v xml:space="preserve"> Supply &amp; Errection of Stage II and Stage III DG set</v>
      </c>
      <c r="C2152" s="1455">
        <f t="shared" si="310"/>
        <v>0</v>
      </c>
      <c r="D2152" s="1384" t="str">
        <f t="shared" si="310"/>
        <v>-</v>
      </c>
      <c r="E2152" s="1450">
        <f t="shared" si="310"/>
        <v>0</v>
      </c>
      <c r="F2152" s="1451">
        <f t="shared" si="311"/>
        <v>5</v>
      </c>
      <c r="G2152" s="1451">
        <f t="shared" si="312"/>
        <v>5</v>
      </c>
      <c r="H2152" s="1451">
        <f t="shared" si="293"/>
        <v>0</v>
      </c>
      <c r="I2152" s="1449">
        <v>0</v>
      </c>
      <c r="J2152" s="1449">
        <v>0</v>
      </c>
      <c r="K2152" s="1451"/>
      <c r="L2152" s="1451"/>
      <c r="M2152" s="1451">
        <f t="shared" si="309"/>
        <v>0</v>
      </c>
      <c r="N2152" s="1451">
        <f t="shared" si="295"/>
        <v>0</v>
      </c>
      <c r="O2152" s="1452"/>
      <c r="P2152" s="1383"/>
    </row>
    <row r="2153" spans="1:16" ht="46.5" hidden="1" outlineLevel="1" x14ac:dyDescent="0.25">
      <c r="A2153" s="1365">
        <f t="shared" si="310"/>
        <v>18</v>
      </c>
      <c r="B2153" s="1352" t="str">
        <f t="shared" si="310"/>
        <v>DPR for Life extension of GT by procurement of Mixing chambers with installation material and Procurement of GT flametube bricks &amp; brick holders.</v>
      </c>
      <c r="C2153" s="1455">
        <f t="shared" si="310"/>
        <v>0</v>
      </c>
      <c r="D2153" s="1384" t="str">
        <f t="shared" si="310"/>
        <v>-</v>
      </c>
      <c r="E2153" s="1450">
        <f t="shared" si="310"/>
        <v>0</v>
      </c>
      <c r="F2153" s="1451">
        <f t="shared" si="311"/>
        <v>0</v>
      </c>
      <c r="G2153" s="1451">
        <f t="shared" si="312"/>
        <v>0</v>
      </c>
      <c r="H2153" s="1451">
        <f t="shared" si="293"/>
        <v>0</v>
      </c>
      <c r="I2153" s="1449">
        <v>0</v>
      </c>
      <c r="J2153" s="1449">
        <v>0</v>
      </c>
      <c r="K2153" s="1451"/>
      <c r="L2153" s="1451"/>
      <c r="M2153" s="1451">
        <f t="shared" si="309"/>
        <v>0</v>
      </c>
      <c r="N2153" s="1451">
        <f t="shared" si="295"/>
        <v>0</v>
      </c>
      <c r="O2153" s="1452"/>
      <c r="P2153" s="1383"/>
    </row>
    <row r="2154" spans="1:16" ht="15.5" hidden="1" outlineLevel="1" x14ac:dyDescent="0.25">
      <c r="A2154" s="1365">
        <f t="shared" si="310"/>
        <v>0</v>
      </c>
      <c r="B2154" s="1355" t="str">
        <f t="shared" si="310"/>
        <v xml:space="preserve"> Supply of Mixing chambers with installation material (GT 5)</v>
      </c>
      <c r="C2154" s="1455">
        <f t="shared" si="310"/>
        <v>0</v>
      </c>
      <c r="D2154" s="1384" t="str">
        <f t="shared" si="310"/>
        <v>-</v>
      </c>
      <c r="E2154" s="1450">
        <f t="shared" si="310"/>
        <v>0</v>
      </c>
      <c r="F2154" s="1451">
        <f t="shared" si="311"/>
        <v>20</v>
      </c>
      <c r="G2154" s="1451">
        <f t="shared" si="312"/>
        <v>20</v>
      </c>
      <c r="H2154" s="1451">
        <f t="shared" si="293"/>
        <v>0</v>
      </c>
      <c r="I2154" s="1449">
        <v>0</v>
      </c>
      <c r="J2154" s="1449">
        <v>0</v>
      </c>
      <c r="K2154" s="1451"/>
      <c r="L2154" s="1451"/>
      <c r="M2154" s="1451">
        <f t="shared" si="309"/>
        <v>0</v>
      </c>
      <c r="N2154" s="1451">
        <f t="shared" si="295"/>
        <v>0</v>
      </c>
      <c r="O2154" s="1452"/>
      <c r="P2154" s="1383"/>
    </row>
    <row r="2155" spans="1:16" ht="15.5" hidden="1" outlineLevel="1" x14ac:dyDescent="0.25">
      <c r="A2155" s="1365">
        <f t="shared" si="310"/>
        <v>0</v>
      </c>
      <c r="B2155" s="1355" t="str">
        <f t="shared" si="310"/>
        <v xml:space="preserve">  Supply of GT Flametube bricks &amp; brick holders (All GT)</v>
      </c>
      <c r="C2155" s="1455">
        <f t="shared" si="310"/>
        <v>0</v>
      </c>
      <c r="D2155" s="1384" t="str">
        <f t="shared" si="310"/>
        <v>-</v>
      </c>
      <c r="E2155" s="1450">
        <f t="shared" si="310"/>
        <v>0</v>
      </c>
      <c r="F2155" s="1451">
        <f t="shared" si="311"/>
        <v>6</v>
      </c>
      <c r="G2155" s="1451">
        <f t="shared" si="312"/>
        <v>6</v>
      </c>
      <c r="H2155" s="1451">
        <f t="shared" si="293"/>
        <v>0</v>
      </c>
      <c r="I2155" s="1449">
        <v>0</v>
      </c>
      <c r="J2155" s="1449">
        <v>0</v>
      </c>
      <c r="K2155" s="1451"/>
      <c r="L2155" s="1451"/>
      <c r="M2155" s="1451">
        <f t="shared" si="309"/>
        <v>0</v>
      </c>
      <c r="N2155" s="1451">
        <f t="shared" si="295"/>
        <v>0</v>
      </c>
      <c r="O2155" s="1452"/>
      <c r="P2155" s="1383"/>
    </row>
    <row r="2156" spans="1:16" ht="31" hidden="1" outlineLevel="1" x14ac:dyDescent="0.25">
      <c r="A2156" s="1365">
        <f t="shared" ref="A2156:E2171" si="313">A1870</f>
        <v>19</v>
      </c>
      <c r="B2156" s="1352" t="str">
        <f t="shared" si="313"/>
        <v>DPR for Life extension of GT by Procurement of  Compressor diaphragm rings with stator blades– 1 to 16 for GT Unit 6.</v>
      </c>
      <c r="C2156" s="1455">
        <f t="shared" si="313"/>
        <v>0</v>
      </c>
      <c r="D2156" s="1384" t="str">
        <f t="shared" si="313"/>
        <v>-</v>
      </c>
      <c r="E2156" s="1450">
        <f t="shared" si="313"/>
        <v>0</v>
      </c>
      <c r="F2156" s="1451">
        <f t="shared" si="311"/>
        <v>0</v>
      </c>
      <c r="G2156" s="1451">
        <f t="shared" si="312"/>
        <v>0</v>
      </c>
      <c r="H2156" s="1451">
        <f t="shared" si="293"/>
        <v>0</v>
      </c>
      <c r="I2156" s="1449">
        <v>0</v>
      </c>
      <c r="J2156" s="1449">
        <v>0</v>
      </c>
      <c r="K2156" s="1451"/>
      <c r="L2156" s="1451"/>
      <c r="M2156" s="1451">
        <f t="shared" si="309"/>
        <v>0</v>
      </c>
      <c r="N2156" s="1451">
        <f t="shared" si="295"/>
        <v>0</v>
      </c>
      <c r="O2156" s="1452"/>
      <c r="P2156" s="1383"/>
    </row>
    <row r="2157" spans="1:16" ht="31" hidden="1" outlineLevel="1" x14ac:dyDescent="0.25">
      <c r="A2157" s="1365">
        <f t="shared" si="313"/>
        <v>0</v>
      </c>
      <c r="B2157" s="1355" t="str">
        <f t="shared" si="313"/>
        <v xml:space="preserve"> Supply of Compressor diaphragm rings with stator blades– 1 to 16 (GT 6)</v>
      </c>
      <c r="C2157" s="1455">
        <f t="shared" si="313"/>
        <v>0</v>
      </c>
      <c r="D2157" s="1384" t="str">
        <f t="shared" si="313"/>
        <v>-</v>
      </c>
      <c r="E2157" s="1450">
        <f t="shared" si="313"/>
        <v>0</v>
      </c>
      <c r="F2157" s="1451">
        <f t="shared" si="311"/>
        <v>35</v>
      </c>
      <c r="G2157" s="1451">
        <f t="shared" si="312"/>
        <v>35</v>
      </c>
      <c r="H2157" s="1451">
        <f t="shared" si="293"/>
        <v>0</v>
      </c>
      <c r="I2157" s="1449">
        <v>0</v>
      </c>
      <c r="J2157" s="1449">
        <v>0</v>
      </c>
      <c r="K2157" s="1451"/>
      <c r="L2157" s="1451"/>
      <c r="M2157" s="1451">
        <f t="shared" si="309"/>
        <v>0</v>
      </c>
      <c r="N2157" s="1451">
        <f t="shared" si="295"/>
        <v>0</v>
      </c>
      <c r="O2157" s="1452"/>
      <c r="P2157" s="1383"/>
    </row>
    <row r="2158" spans="1:16" ht="31" hidden="1" outlineLevel="1" x14ac:dyDescent="0.25">
      <c r="A2158" s="1365">
        <f t="shared" si="313"/>
        <v>20</v>
      </c>
      <c r="B2158" s="1352" t="str">
        <f t="shared" si="313"/>
        <v>DPR for Procurement of Turbine stator blades 1 &amp; 2 and Turbine rotor blades 1 &amp; 2 along with installation material for GT unit 5.</v>
      </c>
      <c r="C2158" s="1455">
        <f t="shared" si="313"/>
        <v>0</v>
      </c>
      <c r="D2158" s="1384" t="str">
        <f t="shared" si="313"/>
        <v>-</v>
      </c>
      <c r="E2158" s="1450">
        <f t="shared" si="313"/>
        <v>0</v>
      </c>
      <c r="F2158" s="1451">
        <f t="shared" si="311"/>
        <v>0</v>
      </c>
      <c r="G2158" s="1451">
        <f t="shared" si="312"/>
        <v>0</v>
      </c>
      <c r="H2158" s="1451">
        <f t="shared" si="293"/>
        <v>0</v>
      </c>
      <c r="I2158" s="1449">
        <v>0</v>
      </c>
      <c r="J2158" s="1449">
        <v>0</v>
      </c>
      <c r="K2158" s="1451"/>
      <c r="L2158" s="1451"/>
      <c r="M2158" s="1451">
        <f t="shared" si="309"/>
        <v>0</v>
      </c>
      <c r="N2158" s="1451">
        <f t="shared" si="295"/>
        <v>0</v>
      </c>
      <c r="O2158" s="1452"/>
      <c r="P2158" s="1383"/>
    </row>
    <row r="2159" spans="1:16" ht="31" hidden="1" outlineLevel="1" x14ac:dyDescent="0.25">
      <c r="A2159" s="1365">
        <f t="shared" si="313"/>
        <v>0</v>
      </c>
      <c r="B2159" s="1355" t="str">
        <f t="shared" si="313"/>
        <v xml:space="preserve"> Supply of Turbine stator blades 1 &amp; 2 and Turbine rotor blades 1 &amp; 2 along with installation material (GT 5)</v>
      </c>
      <c r="C2159" s="1455">
        <f t="shared" si="313"/>
        <v>0</v>
      </c>
      <c r="D2159" s="1384" t="str">
        <f t="shared" si="313"/>
        <v>-</v>
      </c>
      <c r="E2159" s="1450">
        <f t="shared" si="313"/>
        <v>0</v>
      </c>
      <c r="F2159" s="1451">
        <f t="shared" si="311"/>
        <v>50</v>
      </c>
      <c r="G2159" s="1451">
        <f t="shared" si="312"/>
        <v>50</v>
      </c>
      <c r="H2159" s="1451">
        <f t="shared" si="293"/>
        <v>0</v>
      </c>
      <c r="I2159" s="1449">
        <v>0</v>
      </c>
      <c r="J2159" s="1449">
        <v>0</v>
      </c>
      <c r="K2159" s="1451"/>
      <c r="L2159" s="1451"/>
      <c r="M2159" s="1451">
        <f t="shared" si="309"/>
        <v>0</v>
      </c>
      <c r="N2159" s="1451">
        <f t="shared" si="295"/>
        <v>0</v>
      </c>
      <c r="O2159" s="1452"/>
      <c r="P2159" s="1383"/>
    </row>
    <row r="2160" spans="1:16" ht="46.5" hidden="1" outlineLevel="1" x14ac:dyDescent="0.25">
      <c r="A2160" s="1365">
        <f t="shared" si="313"/>
        <v>21</v>
      </c>
      <c r="B2160" s="1352" t="str">
        <f t="shared" si="313"/>
        <v>DPR for Procurement of Various oil pumps, water pumps of GT Units and Procurement of GT blow off valves and IGV blades along with its complete operating mechanism.</v>
      </c>
      <c r="C2160" s="1455">
        <f t="shared" si="313"/>
        <v>0</v>
      </c>
      <c r="D2160" s="1384" t="str">
        <f t="shared" si="313"/>
        <v>-</v>
      </c>
      <c r="E2160" s="1450">
        <f t="shared" si="313"/>
        <v>0</v>
      </c>
      <c r="F2160" s="1451">
        <f t="shared" si="311"/>
        <v>0</v>
      </c>
      <c r="G2160" s="1451">
        <f t="shared" si="312"/>
        <v>0</v>
      </c>
      <c r="H2160" s="1451">
        <f t="shared" si="293"/>
        <v>0</v>
      </c>
      <c r="I2160" s="1449">
        <v>0</v>
      </c>
      <c r="J2160" s="1449">
        <v>0</v>
      </c>
      <c r="K2160" s="1451"/>
      <c r="L2160" s="1451"/>
      <c r="M2160" s="1451">
        <f t="shared" si="309"/>
        <v>0</v>
      </c>
      <c r="N2160" s="1451">
        <f t="shared" si="295"/>
        <v>0</v>
      </c>
      <c r="O2160" s="1452"/>
      <c r="P2160" s="1383"/>
    </row>
    <row r="2161" spans="1:16" ht="46.5" hidden="1" outlineLevel="1" x14ac:dyDescent="0.25">
      <c r="A2161" s="1365">
        <f t="shared" si="313"/>
        <v>0</v>
      </c>
      <c r="B2161" s="1355" t="str">
        <f t="shared" si="313"/>
        <v xml:space="preserve"> Supply of all GT pumps (MOP,JOP, Boosster pump, EOP, oil vapour fan, CW pumps, Makeup pumps, colony water pumps, drinking water pumps) for all GT</v>
      </c>
      <c r="C2161" s="1455">
        <f t="shared" si="313"/>
        <v>0</v>
      </c>
      <c r="D2161" s="1384" t="str">
        <f t="shared" si="313"/>
        <v>-</v>
      </c>
      <c r="E2161" s="1450">
        <f t="shared" si="313"/>
        <v>0</v>
      </c>
      <c r="F2161" s="1451">
        <f t="shared" si="311"/>
        <v>16</v>
      </c>
      <c r="G2161" s="1451">
        <f t="shared" si="312"/>
        <v>16</v>
      </c>
      <c r="H2161" s="1451">
        <f t="shared" si="293"/>
        <v>0</v>
      </c>
      <c r="I2161" s="1449">
        <v>0</v>
      </c>
      <c r="J2161" s="1449">
        <v>0</v>
      </c>
      <c r="K2161" s="1451"/>
      <c r="L2161" s="1451"/>
      <c r="M2161" s="1451">
        <f t="shared" si="309"/>
        <v>0</v>
      </c>
      <c r="N2161" s="1451">
        <f t="shared" si="295"/>
        <v>0</v>
      </c>
      <c r="O2161" s="1452"/>
      <c r="P2161" s="1383"/>
    </row>
    <row r="2162" spans="1:16" ht="15.5" hidden="1" outlineLevel="1" x14ac:dyDescent="0.25">
      <c r="A2162" s="1365">
        <f t="shared" si="313"/>
        <v>0</v>
      </c>
      <c r="B2162" s="1355" t="str">
        <f t="shared" si="313"/>
        <v xml:space="preserve">  Supply of GT Blow-off valves (All GT)</v>
      </c>
      <c r="C2162" s="1455">
        <f t="shared" si="313"/>
        <v>0</v>
      </c>
      <c r="D2162" s="1384" t="str">
        <f t="shared" si="313"/>
        <v>-</v>
      </c>
      <c r="E2162" s="1450">
        <f t="shared" si="313"/>
        <v>0</v>
      </c>
      <c r="F2162" s="1451">
        <f t="shared" si="311"/>
        <v>6</v>
      </c>
      <c r="G2162" s="1451">
        <f t="shared" si="312"/>
        <v>6</v>
      </c>
      <c r="H2162" s="1451">
        <f t="shared" si="293"/>
        <v>0</v>
      </c>
      <c r="I2162" s="1449">
        <v>0</v>
      </c>
      <c r="J2162" s="1449">
        <v>0</v>
      </c>
      <c r="K2162" s="1451"/>
      <c r="L2162" s="1451"/>
      <c r="M2162" s="1451">
        <f t="shared" si="309"/>
        <v>0</v>
      </c>
      <c r="N2162" s="1451">
        <f t="shared" si="295"/>
        <v>0</v>
      </c>
      <c r="O2162" s="1452"/>
      <c r="P2162" s="1383"/>
    </row>
    <row r="2163" spans="1:16" ht="31" hidden="1" outlineLevel="1" x14ac:dyDescent="0.25">
      <c r="A2163" s="1365">
        <f t="shared" si="313"/>
        <v>0</v>
      </c>
      <c r="B2163" s="1355" t="str">
        <f t="shared" si="313"/>
        <v xml:space="preserve"> Supply of IGV blades along with its complete operating mechanism (GT 5,6,8)</v>
      </c>
      <c r="C2163" s="1455">
        <f t="shared" si="313"/>
        <v>0</v>
      </c>
      <c r="D2163" s="1384" t="str">
        <f t="shared" si="313"/>
        <v>-</v>
      </c>
      <c r="E2163" s="1450">
        <f t="shared" si="313"/>
        <v>0</v>
      </c>
      <c r="F2163" s="1451">
        <f t="shared" si="311"/>
        <v>5</v>
      </c>
      <c r="G2163" s="1451">
        <f t="shared" si="312"/>
        <v>5</v>
      </c>
      <c r="H2163" s="1451">
        <f t="shared" si="293"/>
        <v>0</v>
      </c>
      <c r="I2163" s="1449">
        <v>0</v>
      </c>
      <c r="J2163" s="1449">
        <v>0</v>
      </c>
      <c r="K2163" s="1451"/>
      <c r="L2163" s="1451"/>
      <c r="M2163" s="1451">
        <f t="shared" si="309"/>
        <v>0</v>
      </c>
      <c r="N2163" s="1451">
        <f t="shared" si="295"/>
        <v>0</v>
      </c>
      <c r="O2163" s="1452"/>
      <c r="P2163" s="1383"/>
    </row>
    <row r="2164" spans="1:16" ht="31" hidden="1" outlineLevel="1" x14ac:dyDescent="0.25">
      <c r="A2164" s="1365">
        <f t="shared" si="313"/>
        <v>22</v>
      </c>
      <c r="B2164" s="1352" t="str">
        <f t="shared" si="313"/>
        <v>DPR for Life extension of GT units by Procurement of inner casing &amp; K rings with installation material.</v>
      </c>
      <c r="C2164" s="1455">
        <f t="shared" si="313"/>
        <v>0</v>
      </c>
      <c r="D2164" s="1384" t="str">
        <f t="shared" si="313"/>
        <v>-</v>
      </c>
      <c r="E2164" s="1450">
        <f t="shared" si="313"/>
        <v>0</v>
      </c>
      <c r="F2164" s="1451">
        <f t="shared" si="311"/>
        <v>0</v>
      </c>
      <c r="G2164" s="1451">
        <f t="shared" si="312"/>
        <v>0</v>
      </c>
      <c r="H2164" s="1451">
        <f t="shared" si="293"/>
        <v>0</v>
      </c>
      <c r="I2164" s="1449">
        <v>0</v>
      </c>
      <c r="J2164" s="1449">
        <v>0</v>
      </c>
      <c r="K2164" s="1451"/>
      <c r="L2164" s="1451"/>
      <c r="M2164" s="1451">
        <f t="shared" si="309"/>
        <v>0</v>
      </c>
      <c r="N2164" s="1451">
        <f t="shared" si="295"/>
        <v>0</v>
      </c>
      <c r="O2164" s="1452"/>
      <c r="P2164" s="1383"/>
    </row>
    <row r="2165" spans="1:16" ht="31" hidden="1" outlineLevel="1" x14ac:dyDescent="0.25">
      <c r="A2165" s="1365">
        <f t="shared" si="313"/>
        <v>0</v>
      </c>
      <c r="B2165" s="1355" t="str">
        <f t="shared" si="313"/>
        <v xml:space="preserve"> Supply of inner casing &amp; K ring with installation material (Inner casing for GT 8 and All GT K ring)</v>
      </c>
      <c r="C2165" s="1455">
        <f t="shared" si="313"/>
        <v>0</v>
      </c>
      <c r="D2165" s="1384" t="str">
        <f t="shared" si="313"/>
        <v>-</v>
      </c>
      <c r="E2165" s="1450">
        <f t="shared" si="313"/>
        <v>0</v>
      </c>
      <c r="F2165" s="1451">
        <f t="shared" si="311"/>
        <v>30</v>
      </c>
      <c r="G2165" s="1451">
        <f t="shared" si="312"/>
        <v>30</v>
      </c>
      <c r="H2165" s="1451">
        <f t="shared" si="293"/>
        <v>0</v>
      </c>
      <c r="I2165" s="1449">
        <v>0</v>
      </c>
      <c r="J2165" s="1449">
        <v>0</v>
      </c>
      <c r="K2165" s="1451"/>
      <c r="L2165" s="1451"/>
      <c r="M2165" s="1451">
        <f t="shared" si="309"/>
        <v>0</v>
      </c>
      <c r="N2165" s="1451">
        <f t="shared" si="295"/>
        <v>0</v>
      </c>
      <c r="O2165" s="1452"/>
      <c r="P2165" s="1383"/>
    </row>
    <row r="2166" spans="1:16" ht="46.5" hidden="1" outlineLevel="1" x14ac:dyDescent="0.25">
      <c r="A2166" s="1365">
        <f t="shared" si="313"/>
        <v>23</v>
      </c>
      <c r="B2166" s="1352" t="str">
        <f t="shared" si="313"/>
        <v>DPR for CCPP process improvement by Procurement and erection of Hangers and supports of Gas skid, A0 ,B0 block and supply of various size pipelines and boiler tubes for Boiler, GT</v>
      </c>
      <c r="C2166" s="1455">
        <f t="shared" si="313"/>
        <v>0</v>
      </c>
      <c r="D2166" s="1384" t="str">
        <f t="shared" si="313"/>
        <v>-</v>
      </c>
      <c r="E2166" s="1450">
        <f t="shared" si="313"/>
        <v>0</v>
      </c>
      <c r="F2166" s="1451">
        <f t="shared" si="311"/>
        <v>0</v>
      </c>
      <c r="G2166" s="1451">
        <f t="shared" si="312"/>
        <v>0</v>
      </c>
      <c r="H2166" s="1451">
        <f t="shared" si="293"/>
        <v>0</v>
      </c>
      <c r="I2166" s="1449">
        <v>0</v>
      </c>
      <c r="J2166" s="1449">
        <v>0</v>
      </c>
      <c r="K2166" s="1451"/>
      <c r="L2166" s="1451"/>
      <c r="M2166" s="1451">
        <f t="shared" si="309"/>
        <v>0</v>
      </c>
      <c r="N2166" s="1451">
        <f t="shared" si="295"/>
        <v>0</v>
      </c>
      <c r="O2166" s="1452"/>
      <c r="P2166" s="1383"/>
    </row>
    <row r="2167" spans="1:16" ht="31" hidden="1" outlineLevel="1" x14ac:dyDescent="0.25">
      <c r="A2167" s="1365">
        <f t="shared" si="313"/>
        <v>0</v>
      </c>
      <c r="B2167" s="1355" t="str">
        <f t="shared" si="313"/>
        <v xml:space="preserve"> Supply and erection of Hangers and supports (Gas skid, A0 and B0 Block)</v>
      </c>
      <c r="C2167" s="1455">
        <f t="shared" si="313"/>
        <v>0</v>
      </c>
      <c r="D2167" s="1384" t="str">
        <f t="shared" si="313"/>
        <v>-</v>
      </c>
      <c r="E2167" s="1450">
        <f t="shared" si="313"/>
        <v>0</v>
      </c>
      <c r="F2167" s="1451">
        <f t="shared" si="311"/>
        <v>10</v>
      </c>
      <c r="G2167" s="1451">
        <f t="shared" si="312"/>
        <v>10</v>
      </c>
      <c r="H2167" s="1451">
        <f t="shared" si="293"/>
        <v>0</v>
      </c>
      <c r="I2167" s="1449">
        <v>0</v>
      </c>
      <c r="J2167" s="1449">
        <v>0</v>
      </c>
      <c r="K2167" s="1451"/>
      <c r="L2167" s="1451"/>
      <c r="M2167" s="1451">
        <f t="shared" si="309"/>
        <v>0</v>
      </c>
      <c r="N2167" s="1451">
        <f t="shared" si="295"/>
        <v>0</v>
      </c>
      <c r="O2167" s="1452"/>
      <c r="P2167" s="1383"/>
    </row>
    <row r="2168" spans="1:16" ht="31" hidden="1" outlineLevel="1" x14ac:dyDescent="0.25">
      <c r="A2168" s="1365">
        <f t="shared" si="313"/>
        <v>0</v>
      </c>
      <c r="B2168" s="1355" t="str">
        <f t="shared" si="313"/>
        <v xml:space="preserve"> Supply of Various size high pressure pipelines and tubes for Boiler and GT &amp; ST</v>
      </c>
      <c r="C2168" s="1455">
        <f t="shared" si="313"/>
        <v>0</v>
      </c>
      <c r="D2168" s="1384" t="str">
        <f t="shared" si="313"/>
        <v>-</v>
      </c>
      <c r="E2168" s="1450">
        <f t="shared" si="313"/>
        <v>0</v>
      </c>
      <c r="F2168" s="1451">
        <f t="shared" si="311"/>
        <v>16</v>
      </c>
      <c r="G2168" s="1451">
        <f t="shared" si="312"/>
        <v>16</v>
      </c>
      <c r="H2168" s="1451">
        <f t="shared" si="293"/>
        <v>0</v>
      </c>
      <c r="I2168" s="1449">
        <v>0</v>
      </c>
      <c r="J2168" s="1449">
        <v>0</v>
      </c>
      <c r="K2168" s="1451"/>
      <c r="L2168" s="1451"/>
      <c r="M2168" s="1451">
        <f t="shared" si="309"/>
        <v>0</v>
      </c>
      <c r="N2168" s="1451">
        <f t="shared" si="295"/>
        <v>0</v>
      </c>
      <c r="O2168" s="1452"/>
      <c r="P2168" s="1383"/>
    </row>
    <row r="2169" spans="1:16" ht="31" hidden="1" outlineLevel="1" x14ac:dyDescent="0.25">
      <c r="A2169" s="1365">
        <f t="shared" si="313"/>
        <v>24</v>
      </c>
      <c r="B2169" s="1352" t="str">
        <f t="shared" si="313"/>
        <v>DPR for Procurement of Turbine stator blades 1 &amp; 2 and Turbine rotor blades 1 &amp; 2 along with installation material for GT unit 7.</v>
      </c>
      <c r="C2169" s="1455">
        <f t="shared" si="313"/>
        <v>0</v>
      </c>
      <c r="D2169" s="1384" t="str">
        <f t="shared" si="313"/>
        <v>-</v>
      </c>
      <c r="E2169" s="1450">
        <f t="shared" si="313"/>
        <v>0</v>
      </c>
      <c r="F2169" s="1451">
        <f t="shared" si="311"/>
        <v>0</v>
      </c>
      <c r="G2169" s="1451">
        <f t="shared" si="312"/>
        <v>0</v>
      </c>
      <c r="H2169" s="1451">
        <f t="shared" si="293"/>
        <v>0</v>
      </c>
      <c r="I2169" s="1449">
        <v>0</v>
      </c>
      <c r="J2169" s="1449">
        <v>0</v>
      </c>
      <c r="K2169" s="1451"/>
      <c r="L2169" s="1451"/>
      <c r="M2169" s="1451">
        <f t="shared" si="309"/>
        <v>0</v>
      </c>
      <c r="N2169" s="1451">
        <f t="shared" si="295"/>
        <v>0</v>
      </c>
      <c r="O2169" s="1452"/>
      <c r="P2169" s="1383"/>
    </row>
    <row r="2170" spans="1:16" ht="31" hidden="1" outlineLevel="1" x14ac:dyDescent="0.25">
      <c r="A2170" s="1365">
        <f t="shared" si="313"/>
        <v>0</v>
      </c>
      <c r="B2170" s="1355" t="str">
        <f t="shared" si="313"/>
        <v xml:space="preserve"> Supply of Turbine rotor blades 1 &amp; 2 and Turbine stator blades 1 &amp; 2 along with installation material (GT7)</v>
      </c>
      <c r="C2170" s="1455">
        <f t="shared" si="313"/>
        <v>0</v>
      </c>
      <c r="D2170" s="1384" t="str">
        <f t="shared" si="313"/>
        <v>-</v>
      </c>
      <c r="E2170" s="1450">
        <f t="shared" si="313"/>
        <v>0</v>
      </c>
      <c r="F2170" s="1451">
        <f t="shared" si="311"/>
        <v>0</v>
      </c>
      <c r="G2170" s="1451">
        <f t="shared" si="312"/>
        <v>0</v>
      </c>
      <c r="H2170" s="1451">
        <f t="shared" si="293"/>
        <v>0</v>
      </c>
      <c r="I2170" s="1449">
        <v>50</v>
      </c>
      <c r="J2170" s="1449">
        <v>50</v>
      </c>
      <c r="K2170" s="1451"/>
      <c r="L2170" s="1451"/>
      <c r="M2170" s="1451">
        <f t="shared" si="309"/>
        <v>50</v>
      </c>
      <c r="N2170" s="1451">
        <f t="shared" si="295"/>
        <v>0</v>
      </c>
      <c r="O2170" s="1452"/>
      <c r="P2170" s="1383"/>
    </row>
    <row r="2171" spans="1:16" ht="31" hidden="1" outlineLevel="1" x14ac:dyDescent="0.25">
      <c r="A2171" s="1365">
        <f t="shared" si="313"/>
        <v>25</v>
      </c>
      <c r="B2171" s="1352" t="str">
        <f t="shared" si="313"/>
        <v>DPR for Life extension of GT by Procurement of complete flame tube, burners and Procurement of Luwa cooler pannels.</v>
      </c>
      <c r="C2171" s="1455">
        <f t="shared" si="313"/>
        <v>0</v>
      </c>
      <c r="D2171" s="1384" t="str">
        <f t="shared" si="313"/>
        <v>-</v>
      </c>
      <c r="E2171" s="1450">
        <f t="shared" si="313"/>
        <v>0</v>
      </c>
      <c r="F2171" s="1451">
        <f t="shared" si="311"/>
        <v>0</v>
      </c>
      <c r="G2171" s="1451">
        <f t="shared" si="312"/>
        <v>0</v>
      </c>
      <c r="H2171" s="1451">
        <f t="shared" si="293"/>
        <v>0</v>
      </c>
      <c r="I2171" s="1449">
        <v>0</v>
      </c>
      <c r="J2171" s="1449">
        <v>0</v>
      </c>
      <c r="K2171" s="1451"/>
      <c r="L2171" s="1451"/>
      <c r="M2171" s="1451">
        <f t="shared" si="309"/>
        <v>0</v>
      </c>
      <c r="N2171" s="1451">
        <f t="shared" si="295"/>
        <v>0</v>
      </c>
      <c r="O2171" s="1452"/>
      <c r="P2171" s="1383"/>
    </row>
    <row r="2172" spans="1:16" ht="31" hidden="1" outlineLevel="1" x14ac:dyDescent="0.25">
      <c r="A2172" s="1365">
        <f t="shared" ref="A2172:E2187" si="314">A1886</f>
        <v>0</v>
      </c>
      <c r="B2172" s="1355" t="str">
        <f t="shared" si="314"/>
        <v xml:space="preserve"> Supply of complete Flame tubes with  Burners (Flame tubes of GT 5 and Burners of GT 7 &amp; 8)</v>
      </c>
      <c r="C2172" s="1455">
        <f t="shared" si="314"/>
        <v>0</v>
      </c>
      <c r="D2172" s="1384" t="str">
        <f t="shared" si="314"/>
        <v>-</v>
      </c>
      <c r="E2172" s="1450">
        <f t="shared" si="314"/>
        <v>0</v>
      </c>
      <c r="F2172" s="1451">
        <f t="shared" si="311"/>
        <v>0</v>
      </c>
      <c r="G2172" s="1451">
        <f t="shared" si="312"/>
        <v>0</v>
      </c>
      <c r="H2172" s="1451">
        <f t="shared" si="293"/>
        <v>0</v>
      </c>
      <c r="I2172" s="1449">
        <v>20</v>
      </c>
      <c r="J2172" s="1449">
        <v>20</v>
      </c>
      <c r="K2172" s="1451"/>
      <c r="L2172" s="1451"/>
      <c r="M2172" s="1451">
        <f t="shared" si="309"/>
        <v>20</v>
      </c>
      <c r="N2172" s="1451">
        <f t="shared" si="295"/>
        <v>0</v>
      </c>
      <c r="O2172" s="1452"/>
      <c r="P2172" s="1383"/>
    </row>
    <row r="2173" spans="1:16" ht="15.5" hidden="1" outlineLevel="1" x14ac:dyDescent="0.25">
      <c r="A2173" s="1365">
        <f t="shared" si="314"/>
        <v>0</v>
      </c>
      <c r="B2173" s="1355" t="str">
        <f t="shared" si="314"/>
        <v xml:space="preserve"> Supply of Luwa cooler pannels (GT 5,7,8)</v>
      </c>
      <c r="C2173" s="1455">
        <f t="shared" si="314"/>
        <v>0</v>
      </c>
      <c r="D2173" s="1384" t="str">
        <f t="shared" si="314"/>
        <v>-</v>
      </c>
      <c r="E2173" s="1450">
        <f t="shared" si="314"/>
        <v>0</v>
      </c>
      <c r="F2173" s="1451">
        <f t="shared" si="311"/>
        <v>0</v>
      </c>
      <c r="G2173" s="1451">
        <f t="shared" si="312"/>
        <v>0</v>
      </c>
      <c r="H2173" s="1451">
        <f t="shared" si="293"/>
        <v>0</v>
      </c>
      <c r="I2173" s="1449">
        <v>6</v>
      </c>
      <c r="J2173" s="1449">
        <v>6</v>
      </c>
      <c r="K2173" s="1451"/>
      <c r="L2173" s="1451"/>
      <c r="M2173" s="1451">
        <f t="shared" si="309"/>
        <v>6</v>
      </c>
      <c r="N2173" s="1451">
        <f t="shared" si="295"/>
        <v>0</v>
      </c>
      <c r="O2173" s="1452"/>
      <c r="P2173" s="1383"/>
    </row>
    <row r="2174" spans="1:16" ht="31" hidden="1" outlineLevel="1" x14ac:dyDescent="0.25">
      <c r="A2174" s="1365">
        <f t="shared" si="314"/>
        <v>26</v>
      </c>
      <c r="B2174" s="1352" t="str">
        <f t="shared" si="314"/>
        <v>DPR for Life extension of GT units by Procurement of Compressor rotor blades stage 1 - 16 for GT unit 5 &amp; 7.</v>
      </c>
      <c r="C2174" s="1455">
        <f t="shared" si="314"/>
        <v>0</v>
      </c>
      <c r="D2174" s="1384" t="str">
        <f t="shared" si="314"/>
        <v>-</v>
      </c>
      <c r="E2174" s="1450">
        <f t="shared" si="314"/>
        <v>0</v>
      </c>
      <c r="F2174" s="1451">
        <f t="shared" si="311"/>
        <v>0</v>
      </c>
      <c r="G2174" s="1451">
        <f t="shared" si="312"/>
        <v>0</v>
      </c>
      <c r="H2174" s="1451">
        <f t="shared" si="293"/>
        <v>0</v>
      </c>
      <c r="I2174" s="1449">
        <v>0</v>
      </c>
      <c r="J2174" s="1449">
        <v>0</v>
      </c>
      <c r="K2174" s="1451"/>
      <c r="L2174" s="1451"/>
      <c r="M2174" s="1451">
        <f t="shared" si="309"/>
        <v>0</v>
      </c>
      <c r="N2174" s="1451">
        <f t="shared" si="295"/>
        <v>0</v>
      </c>
      <c r="O2174" s="1452"/>
      <c r="P2174" s="1383"/>
    </row>
    <row r="2175" spans="1:16" ht="15.5" hidden="1" outlineLevel="1" x14ac:dyDescent="0.25">
      <c r="A2175" s="1365">
        <f t="shared" si="314"/>
        <v>0</v>
      </c>
      <c r="B2175" s="1355" t="str">
        <f t="shared" si="314"/>
        <v>Supply of Compressor Rotor blades 1 to 16th (GT 5, 7)</v>
      </c>
      <c r="C2175" s="1455">
        <f t="shared" si="314"/>
        <v>0</v>
      </c>
      <c r="D2175" s="1384" t="str">
        <f t="shared" si="314"/>
        <v>-</v>
      </c>
      <c r="E2175" s="1450">
        <f t="shared" si="314"/>
        <v>0</v>
      </c>
      <c r="F2175" s="1451">
        <f t="shared" si="311"/>
        <v>0</v>
      </c>
      <c r="G2175" s="1451">
        <f t="shared" si="312"/>
        <v>0</v>
      </c>
      <c r="H2175" s="1451">
        <f t="shared" si="293"/>
        <v>0</v>
      </c>
      <c r="I2175" s="1449">
        <v>25</v>
      </c>
      <c r="J2175" s="1449">
        <v>25</v>
      </c>
      <c r="K2175" s="1451"/>
      <c r="L2175" s="1451"/>
      <c r="M2175" s="1451">
        <f t="shared" si="309"/>
        <v>25</v>
      </c>
      <c r="N2175" s="1451">
        <f t="shared" si="295"/>
        <v>0</v>
      </c>
      <c r="O2175" s="1452"/>
      <c r="P2175" s="1383"/>
    </row>
    <row r="2176" spans="1:16" ht="46.5" hidden="1" outlineLevel="1" x14ac:dyDescent="0.25">
      <c r="A2176" s="1365">
        <f t="shared" si="314"/>
        <v>27</v>
      </c>
      <c r="B2176" s="1352" t="str">
        <f t="shared" si="314"/>
        <v xml:space="preserve">DPR for Life extension of GT units by Procurement of Complete GT fasteners set and Procurement of mixing chambers with installation material for GT6. </v>
      </c>
      <c r="C2176" s="1455">
        <f t="shared" si="314"/>
        <v>0</v>
      </c>
      <c r="D2176" s="1384" t="str">
        <f t="shared" si="314"/>
        <v>-</v>
      </c>
      <c r="E2176" s="1450">
        <f t="shared" si="314"/>
        <v>0</v>
      </c>
      <c r="F2176" s="1451">
        <f t="shared" si="311"/>
        <v>0</v>
      </c>
      <c r="G2176" s="1451">
        <f t="shared" si="312"/>
        <v>0</v>
      </c>
      <c r="H2176" s="1451">
        <f t="shared" si="293"/>
        <v>0</v>
      </c>
      <c r="I2176" s="1449">
        <v>0</v>
      </c>
      <c r="J2176" s="1449">
        <v>0</v>
      </c>
      <c r="K2176" s="1451"/>
      <c r="L2176" s="1451"/>
      <c r="M2176" s="1451">
        <f t="shared" si="309"/>
        <v>0</v>
      </c>
      <c r="N2176" s="1451">
        <f t="shared" si="295"/>
        <v>0</v>
      </c>
      <c r="O2176" s="1452"/>
      <c r="P2176" s="1383"/>
    </row>
    <row r="2177" spans="1:16" ht="15.5" hidden="1" outlineLevel="1" x14ac:dyDescent="0.25">
      <c r="A2177" s="1365">
        <f t="shared" si="314"/>
        <v>0</v>
      </c>
      <c r="B2177" s="1355" t="str">
        <f t="shared" si="314"/>
        <v xml:space="preserve"> Procurement of Complete GT Fasteners set</v>
      </c>
      <c r="C2177" s="1455">
        <f t="shared" si="314"/>
        <v>0</v>
      </c>
      <c r="D2177" s="1384" t="str">
        <f t="shared" si="314"/>
        <v>-</v>
      </c>
      <c r="E2177" s="1450">
        <f t="shared" si="314"/>
        <v>0</v>
      </c>
      <c r="F2177" s="1451">
        <f t="shared" si="311"/>
        <v>0</v>
      </c>
      <c r="G2177" s="1451">
        <f t="shared" si="312"/>
        <v>0</v>
      </c>
      <c r="H2177" s="1451">
        <f t="shared" si="293"/>
        <v>0</v>
      </c>
      <c r="I2177" s="1449">
        <v>6</v>
      </c>
      <c r="J2177" s="1449">
        <v>6</v>
      </c>
      <c r="K2177" s="1451"/>
      <c r="L2177" s="1451"/>
      <c r="M2177" s="1451">
        <f t="shared" si="309"/>
        <v>6</v>
      </c>
      <c r="N2177" s="1451">
        <f t="shared" si="295"/>
        <v>0</v>
      </c>
      <c r="O2177" s="1452"/>
      <c r="P2177" s="1383"/>
    </row>
    <row r="2178" spans="1:16" ht="15.5" hidden="1" outlineLevel="1" x14ac:dyDescent="0.25">
      <c r="A2178" s="1365">
        <f t="shared" si="314"/>
        <v>0</v>
      </c>
      <c r="B2178" s="1355" t="str">
        <f t="shared" si="314"/>
        <v xml:space="preserve"> Supply of Mixing chambers with installation material (GT 6 )</v>
      </c>
      <c r="C2178" s="1455">
        <f t="shared" si="314"/>
        <v>0</v>
      </c>
      <c r="D2178" s="1384" t="str">
        <f t="shared" si="314"/>
        <v>-</v>
      </c>
      <c r="E2178" s="1450">
        <f t="shared" si="314"/>
        <v>0</v>
      </c>
      <c r="F2178" s="1451">
        <f t="shared" si="311"/>
        <v>0</v>
      </c>
      <c r="G2178" s="1451">
        <f t="shared" si="312"/>
        <v>0</v>
      </c>
      <c r="H2178" s="1451">
        <f t="shared" si="293"/>
        <v>0</v>
      </c>
      <c r="I2178" s="1449">
        <v>20</v>
      </c>
      <c r="J2178" s="1449">
        <v>20</v>
      </c>
      <c r="K2178" s="1451"/>
      <c r="L2178" s="1451"/>
      <c r="M2178" s="1451">
        <f t="shared" si="309"/>
        <v>20</v>
      </c>
      <c r="N2178" s="1451">
        <f t="shared" si="295"/>
        <v>0</v>
      </c>
      <c r="O2178" s="1452"/>
      <c r="P2178" s="1383"/>
    </row>
    <row r="2179" spans="1:16" ht="31" hidden="1" outlineLevel="1" x14ac:dyDescent="0.25">
      <c r="A2179" s="1365">
        <f t="shared" si="314"/>
        <v>28</v>
      </c>
      <c r="B2179" s="1352" t="str">
        <f t="shared" si="314"/>
        <v>Reliability Improvement  Schemes for Gas Turbine Power Stations, Uran.</v>
      </c>
      <c r="C2179" s="1455">
        <f t="shared" si="314"/>
        <v>0</v>
      </c>
      <c r="D2179" s="1384" t="str">
        <f t="shared" si="314"/>
        <v>-</v>
      </c>
      <c r="E2179" s="1450">
        <f t="shared" si="314"/>
        <v>0</v>
      </c>
      <c r="F2179" s="1451">
        <f t="shared" si="311"/>
        <v>0</v>
      </c>
      <c r="G2179" s="1451">
        <f t="shared" si="312"/>
        <v>0</v>
      </c>
      <c r="H2179" s="1451">
        <f t="shared" si="293"/>
        <v>0</v>
      </c>
      <c r="I2179" s="1449">
        <v>0</v>
      </c>
      <c r="J2179" s="1449">
        <v>0</v>
      </c>
      <c r="K2179" s="1451"/>
      <c r="L2179" s="1451"/>
      <c r="M2179" s="1451">
        <f t="shared" si="309"/>
        <v>0</v>
      </c>
      <c r="N2179" s="1451">
        <f t="shared" si="295"/>
        <v>0</v>
      </c>
      <c r="O2179" s="1452"/>
      <c r="P2179" s="1383"/>
    </row>
    <row r="2180" spans="1:16" ht="46.5" hidden="1" outlineLevel="1" x14ac:dyDescent="0.25">
      <c r="A2180" s="1365">
        <f t="shared" si="314"/>
        <v>0</v>
      </c>
      <c r="B2180" s="1355" t="str">
        <f t="shared" si="314"/>
        <v xml:space="preserve"> Supply, installation &amp; commissioning work of 17.5 KV, 7860 Amp and 60 Amp Stage 2 Generator Busbar at Gas Turbine Power Station,Uran.</v>
      </c>
      <c r="C2180" s="1455">
        <f t="shared" si="314"/>
        <v>0</v>
      </c>
      <c r="D2180" s="1384" t="str">
        <f t="shared" si="314"/>
        <v>-</v>
      </c>
      <c r="E2180" s="1450">
        <f t="shared" si="314"/>
        <v>0</v>
      </c>
      <c r="F2180" s="1451">
        <f t="shared" si="311"/>
        <v>15.67</v>
      </c>
      <c r="G2180" s="1451">
        <f t="shared" si="312"/>
        <v>15.67</v>
      </c>
      <c r="H2180" s="1451">
        <f t="shared" si="293"/>
        <v>0</v>
      </c>
      <c r="I2180" s="1449">
        <v>0</v>
      </c>
      <c r="J2180" s="1449">
        <v>0</v>
      </c>
      <c r="K2180" s="1451"/>
      <c r="L2180" s="1451"/>
      <c r="M2180" s="1451">
        <f t="shared" si="309"/>
        <v>0</v>
      </c>
      <c r="N2180" s="1451">
        <f t="shared" si="295"/>
        <v>0</v>
      </c>
      <c r="O2180" s="1452"/>
      <c r="P2180" s="1383"/>
    </row>
    <row r="2181" spans="1:16" ht="15.5" hidden="1" outlineLevel="1" x14ac:dyDescent="0.25">
      <c r="A2181" s="1365">
        <f t="shared" si="314"/>
        <v>0</v>
      </c>
      <c r="B2181" s="1355" t="str">
        <f t="shared" si="314"/>
        <v xml:space="preserve"> Upgradation of GT-5 and GT-6 SFC and SEE system.</v>
      </c>
      <c r="C2181" s="1455">
        <f t="shared" si="314"/>
        <v>0</v>
      </c>
      <c r="D2181" s="1384" t="str">
        <f t="shared" si="314"/>
        <v>-</v>
      </c>
      <c r="E2181" s="1450">
        <f t="shared" si="314"/>
        <v>0</v>
      </c>
      <c r="F2181" s="1451">
        <f t="shared" si="311"/>
        <v>14</v>
      </c>
      <c r="G2181" s="1451">
        <f t="shared" si="312"/>
        <v>14</v>
      </c>
      <c r="H2181" s="1451">
        <f t="shared" si="293"/>
        <v>0</v>
      </c>
      <c r="I2181" s="1449">
        <v>0</v>
      </c>
      <c r="J2181" s="1449">
        <v>0</v>
      </c>
      <c r="K2181" s="1451"/>
      <c r="L2181" s="1451"/>
      <c r="M2181" s="1451">
        <f t="shared" si="309"/>
        <v>0</v>
      </c>
      <c r="N2181" s="1451">
        <f t="shared" si="295"/>
        <v>0</v>
      </c>
      <c r="O2181" s="1452"/>
      <c r="P2181" s="1383"/>
    </row>
    <row r="2182" spans="1:16" ht="31" hidden="1" outlineLevel="1" x14ac:dyDescent="0.25">
      <c r="A2182" s="1365">
        <f t="shared" si="314"/>
        <v>0</v>
      </c>
      <c r="B2182" s="1355" t="str">
        <f t="shared" si="314"/>
        <v xml:space="preserve"> Upgradation of Gas Turbine Generator and Transformer protection system (2 No)</v>
      </c>
      <c r="C2182" s="1455">
        <f t="shared" si="314"/>
        <v>0</v>
      </c>
      <c r="D2182" s="1384" t="str">
        <f t="shared" si="314"/>
        <v>-</v>
      </c>
      <c r="E2182" s="1450">
        <f t="shared" si="314"/>
        <v>0</v>
      </c>
      <c r="F2182" s="1451">
        <f t="shared" si="311"/>
        <v>2</v>
      </c>
      <c r="G2182" s="1451">
        <f t="shared" si="312"/>
        <v>2</v>
      </c>
      <c r="H2182" s="1451">
        <f t="shared" si="293"/>
        <v>0</v>
      </c>
      <c r="I2182" s="1449">
        <v>0</v>
      </c>
      <c r="J2182" s="1449">
        <v>0</v>
      </c>
      <c r="K2182" s="1451"/>
      <c r="L2182" s="1451"/>
      <c r="M2182" s="1451">
        <f t="shared" si="309"/>
        <v>0</v>
      </c>
      <c r="N2182" s="1451">
        <f t="shared" si="295"/>
        <v>0</v>
      </c>
      <c r="O2182" s="1452"/>
      <c r="P2182" s="1383"/>
    </row>
    <row r="2183" spans="1:16" ht="46.5" hidden="1" outlineLevel="1" x14ac:dyDescent="0.25">
      <c r="A2183" s="1365">
        <f t="shared" si="314"/>
        <v>29</v>
      </c>
      <c r="B2183" s="1352" t="str">
        <f t="shared" si="314"/>
        <v>Schemes for improvement of auxiliary availability for effecient performance during running of 108 MW Stage II &amp; 120 MW Stage III units at GTPS, Uran.</v>
      </c>
      <c r="C2183" s="1455">
        <f t="shared" si="314"/>
        <v>0</v>
      </c>
      <c r="D2183" s="1384" t="str">
        <f t="shared" si="314"/>
        <v>-</v>
      </c>
      <c r="E2183" s="1450">
        <f t="shared" si="314"/>
        <v>0</v>
      </c>
      <c r="F2183" s="1451">
        <f t="shared" si="311"/>
        <v>0</v>
      </c>
      <c r="G2183" s="1451">
        <f t="shared" si="312"/>
        <v>0</v>
      </c>
      <c r="H2183" s="1451">
        <f t="shared" si="293"/>
        <v>0</v>
      </c>
      <c r="I2183" s="1449">
        <v>0</v>
      </c>
      <c r="J2183" s="1449">
        <v>0</v>
      </c>
      <c r="K2183" s="1451"/>
      <c r="L2183" s="1451"/>
      <c r="M2183" s="1451">
        <f t="shared" si="309"/>
        <v>0</v>
      </c>
      <c r="N2183" s="1451">
        <f t="shared" si="295"/>
        <v>0</v>
      </c>
      <c r="O2183" s="1452"/>
      <c r="P2183" s="1383"/>
    </row>
    <row r="2184" spans="1:16" ht="31" hidden="1" outlineLevel="1" x14ac:dyDescent="0.25">
      <c r="A2184" s="1365">
        <f t="shared" si="314"/>
        <v>0</v>
      </c>
      <c r="B2184" s="1355" t="str">
        <f t="shared" si="314"/>
        <v>Procurement of 108 MW Stage II GT units generator rotor at GTPS, Uran.</v>
      </c>
      <c r="C2184" s="1455">
        <f t="shared" si="314"/>
        <v>0</v>
      </c>
      <c r="D2184" s="1384" t="str">
        <f t="shared" si="314"/>
        <v>-</v>
      </c>
      <c r="E2184" s="1450">
        <f t="shared" si="314"/>
        <v>0</v>
      </c>
      <c r="F2184" s="1451">
        <f t="shared" si="311"/>
        <v>30</v>
      </c>
      <c r="G2184" s="1451">
        <f t="shared" si="312"/>
        <v>30</v>
      </c>
      <c r="H2184" s="1451">
        <f t="shared" si="293"/>
        <v>0</v>
      </c>
      <c r="I2184" s="1449">
        <v>0</v>
      </c>
      <c r="J2184" s="1449">
        <v>0</v>
      </c>
      <c r="K2184" s="1451"/>
      <c r="L2184" s="1451"/>
      <c r="M2184" s="1451">
        <f t="shared" si="309"/>
        <v>0</v>
      </c>
      <c r="N2184" s="1451">
        <f t="shared" si="295"/>
        <v>0</v>
      </c>
      <c r="O2184" s="1452"/>
      <c r="P2184" s="1383"/>
    </row>
    <row r="2185" spans="1:16" ht="46.5" hidden="1" outlineLevel="1" x14ac:dyDescent="0.25">
      <c r="A2185" s="1365">
        <f t="shared" si="314"/>
        <v>0</v>
      </c>
      <c r="B2185" s="1355" t="str">
        <f t="shared" si="314"/>
        <v xml:space="preserve"> Procurement of 1 MVA Unit Auxiliary Transformer, 570 KVA Excitation Transformer and 2 MVA Frequency Converter Transformer of Stage II GT Unit at GTPS, Uran.</v>
      </c>
      <c r="C2185" s="1455">
        <f t="shared" si="314"/>
        <v>0</v>
      </c>
      <c r="D2185" s="1384" t="str">
        <f t="shared" si="314"/>
        <v>-</v>
      </c>
      <c r="E2185" s="1450">
        <f t="shared" si="314"/>
        <v>0</v>
      </c>
      <c r="F2185" s="1451">
        <f t="shared" si="311"/>
        <v>1.2</v>
      </c>
      <c r="G2185" s="1451">
        <f t="shared" si="312"/>
        <v>1.2</v>
      </c>
      <c r="H2185" s="1451">
        <f t="shared" si="293"/>
        <v>0</v>
      </c>
      <c r="I2185" s="1449">
        <v>0</v>
      </c>
      <c r="J2185" s="1449">
        <v>0</v>
      </c>
      <c r="K2185" s="1451"/>
      <c r="L2185" s="1451"/>
      <c r="M2185" s="1451">
        <f t="shared" si="309"/>
        <v>0</v>
      </c>
      <c r="N2185" s="1451">
        <f t="shared" si="295"/>
        <v>0</v>
      </c>
      <c r="O2185" s="1452"/>
      <c r="P2185" s="1383"/>
    </row>
    <row r="2186" spans="1:16" ht="15.5" hidden="1" outlineLevel="1" x14ac:dyDescent="0.25">
      <c r="A2186" s="1365">
        <f t="shared" si="314"/>
        <v>0</v>
      </c>
      <c r="B2186" s="1355" t="str">
        <f t="shared" si="314"/>
        <v xml:space="preserve"> Upgradation of Stage -II &amp; III Battery Chargers.</v>
      </c>
      <c r="C2186" s="1455">
        <f t="shared" si="314"/>
        <v>0</v>
      </c>
      <c r="D2186" s="1384" t="str">
        <f t="shared" si="314"/>
        <v>-</v>
      </c>
      <c r="E2186" s="1450">
        <f t="shared" si="314"/>
        <v>0</v>
      </c>
      <c r="F2186" s="1451">
        <f t="shared" si="311"/>
        <v>2.75</v>
      </c>
      <c r="G2186" s="1451">
        <f t="shared" si="312"/>
        <v>2.75</v>
      </c>
      <c r="H2186" s="1451">
        <f t="shared" si="293"/>
        <v>0</v>
      </c>
      <c r="I2186" s="1449">
        <v>0</v>
      </c>
      <c r="J2186" s="1449">
        <v>0</v>
      </c>
      <c r="K2186" s="1451"/>
      <c r="L2186" s="1451"/>
      <c r="M2186" s="1451">
        <f t="shared" si="309"/>
        <v>0</v>
      </c>
      <c r="N2186" s="1451">
        <f t="shared" si="295"/>
        <v>0</v>
      </c>
      <c r="O2186" s="1452"/>
      <c r="P2186" s="1383"/>
    </row>
    <row r="2187" spans="1:16" ht="15.5" hidden="1" outlineLevel="1" x14ac:dyDescent="0.25">
      <c r="A2187" s="1365">
        <f t="shared" si="314"/>
        <v>0</v>
      </c>
      <c r="B2187" s="1355" t="str">
        <f t="shared" si="314"/>
        <v>(a)  Upgradation of 4 MW DG set control system.</v>
      </c>
      <c r="C2187" s="1455">
        <f t="shared" si="314"/>
        <v>0</v>
      </c>
      <c r="D2187" s="1384" t="str">
        <f t="shared" si="314"/>
        <v>-</v>
      </c>
      <c r="E2187" s="1450">
        <f t="shared" si="314"/>
        <v>0</v>
      </c>
      <c r="F2187" s="1451">
        <f t="shared" si="311"/>
        <v>1</v>
      </c>
      <c r="G2187" s="1451">
        <f t="shared" si="312"/>
        <v>1</v>
      </c>
      <c r="H2187" s="1451">
        <f t="shared" si="293"/>
        <v>0</v>
      </c>
      <c r="I2187" s="1449">
        <v>0</v>
      </c>
      <c r="J2187" s="1449">
        <v>0</v>
      </c>
      <c r="K2187" s="1451"/>
      <c r="L2187" s="1451"/>
      <c r="M2187" s="1451">
        <f t="shared" si="309"/>
        <v>0</v>
      </c>
      <c r="N2187" s="1451">
        <f t="shared" si="295"/>
        <v>0</v>
      </c>
      <c r="O2187" s="1452"/>
      <c r="P2187" s="1383"/>
    </row>
    <row r="2188" spans="1:16" ht="31" hidden="1" outlineLevel="1" x14ac:dyDescent="0.25">
      <c r="A2188" s="1365">
        <f t="shared" ref="A2188:E2203" si="315">A1902</f>
        <v>30</v>
      </c>
      <c r="B2188" s="1352" t="str">
        <f t="shared" si="315"/>
        <v>Procurment of insurance spare for reliability improvement at GTPS Uran</v>
      </c>
      <c r="C2188" s="1455">
        <f t="shared" si="315"/>
        <v>0</v>
      </c>
      <c r="D2188" s="1384" t="str">
        <f t="shared" si="315"/>
        <v>-</v>
      </c>
      <c r="E2188" s="1450">
        <f t="shared" si="315"/>
        <v>0</v>
      </c>
      <c r="F2188" s="1451">
        <f t="shared" si="311"/>
        <v>0</v>
      </c>
      <c r="G2188" s="1451">
        <f t="shared" si="312"/>
        <v>0</v>
      </c>
      <c r="H2188" s="1451">
        <f t="shared" si="293"/>
        <v>0</v>
      </c>
      <c r="I2188" s="1449">
        <v>0</v>
      </c>
      <c r="J2188" s="1449">
        <v>0</v>
      </c>
      <c r="K2188" s="1451"/>
      <c r="L2188" s="1451"/>
      <c r="M2188" s="1451">
        <f t="shared" si="309"/>
        <v>0</v>
      </c>
      <c r="N2188" s="1451">
        <f t="shared" si="295"/>
        <v>0</v>
      </c>
      <c r="O2188" s="1452"/>
      <c r="P2188" s="1383"/>
    </row>
    <row r="2189" spans="1:16" ht="31" hidden="1" outlineLevel="1" x14ac:dyDescent="0.25">
      <c r="A2189" s="1365">
        <f t="shared" si="315"/>
        <v>0</v>
      </c>
      <c r="B2189" s="1355" t="str">
        <f t="shared" si="315"/>
        <v xml:space="preserve"> Procurement of 120 MW Stage III WHRP unit generator rotor at GTPS, Uran.</v>
      </c>
      <c r="C2189" s="1455">
        <f t="shared" si="315"/>
        <v>0</v>
      </c>
      <c r="D2189" s="1384" t="str">
        <f t="shared" si="315"/>
        <v>-</v>
      </c>
      <c r="E2189" s="1450">
        <f t="shared" si="315"/>
        <v>0</v>
      </c>
      <c r="F2189" s="1451">
        <f t="shared" si="311"/>
        <v>40</v>
      </c>
      <c r="G2189" s="1451">
        <f t="shared" si="312"/>
        <v>40</v>
      </c>
      <c r="H2189" s="1451">
        <f t="shared" si="293"/>
        <v>0</v>
      </c>
      <c r="I2189" s="1449">
        <v>0</v>
      </c>
      <c r="J2189" s="1449">
        <v>0</v>
      </c>
      <c r="K2189" s="1451"/>
      <c r="L2189" s="1451"/>
      <c r="M2189" s="1451">
        <f t="shared" si="309"/>
        <v>0</v>
      </c>
      <c r="N2189" s="1451">
        <f t="shared" si="295"/>
        <v>0</v>
      </c>
      <c r="O2189" s="1452"/>
      <c r="P2189" s="1383"/>
    </row>
    <row r="2190" spans="1:16" ht="15.5" hidden="1" outlineLevel="1" x14ac:dyDescent="0.25">
      <c r="A2190" s="1365">
        <f t="shared" si="315"/>
        <v>31</v>
      </c>
      <c r="B2190" s="1352" t="str">
        <f t="shared" si="315"/>
        <v>AI Based Comprehensive Infrasecure Project</v>
      </c>
      <c r="C2190" s="1455">
        <f t="shared" si="315"/>
        <v>0</v>
      </c>
      <c r="D2190" s="1384" t="str">
        <f t="shared" si="315"/>
        <v>-</v>
      </c>
      <c r="E2190" s="1450">
        <f t="shared" si="315"/>
        <v>0</v>
      </c>
      <c r="F2190" s="1451">
        <f t="shared" si="311"/>
        <v>0</v>
      </c>
      <c r="G2190" s="1451">
        <f t="shared" si="312"/>
        <v>0</v>
      </c>
      <c r="H2190" s="1451">
        <f t="shared" si="293"/>
        <v>0</v>
      </c>
      <c r="I2190" s="1449">
        <v>0</v>
      </c>
      <c r="J2190" s="1449">
        <v>0</v>
      </c>
      <c r="K2190" s="1451"/>
      <c r="L2190" s="1451"/>
      <c r="M2190" s="1451">
        <f t="shared" ref="M2190:M2253" si="316">SUM(J2190:L2190)</f>
        <v>0</v>
      </c>
      <c r="N2190" s="1451">
        <f t="shared" si="295"/>
        <v>0</v>
      </c>
      <c r="O2190" s="1452"/>
      <c r="P2190" s="1383"/>
    </row>
    <row r="2191" spans="1:16" ht="15.5" hidden="1" outlineLevel="1" x14ac:dyDescent="0.25">
      <c r="A2191" s="1365">
        <f t="shared" si="315"/>
        <v>0</v>
      </c>
      <c r="B2191" s="1355" t="str">
        <f t="shared" si="315"/>
        <v>AI Based Comprehensive Infrasecure Project</v>
      </c>
      <c r="C2191" s="1455">
        <f t="shared" si="315"/>
        <v>0</v>
      </c>
      <c r="D2191" s="1384" t="str">
        <f t="shared" si="315"/>
        <v>-</v>
      </c>
      <c r="E2191" s="1450">
        <f t="shared" si="315"/>
        <v>0</v>
      </c>
      <c r="F2191" s="1451">
        <f t="shared" si="311"/>
        <v>0</v>
      </c>
      <c r="G2191" s="1451">
        <f t="shared" si="312"/>
        <v>18.683457499999999</v>
      </c>
      <c r="H2191" s="1451">
        <f t="shared" si="293"/>
        <v>-18.683457499999999</v>
      </c>
      <c r="I2191" s="1449">
        <v>0</v>
      </c>
      <c r="J2191" s="1449">
        <v>0</v>
      </c>
      <c r="K2191" s="1451"/>
      <c r="L2191" s="1451"/>
      <c r="M2191" s="1451">
        <f t="shared" si="316"/>
        <v>0</v>
      </c>
      <c r="N2191" s="1451">
        <f t="shared" si="295"/>
        <v>-18.683457499999999</v>
      </c>
      <c r="O2191" s="1452"/>
      <c r="P2191" s="1383"/>
    </row>
    <row r="2192" spans="1:16" ht="15.5" hidden="1" outlineLevel="1" x14ac:dyDescent="0.25">
      <c r="A2192" s="1365">
        <f t="shared" si="315"/>
        <v>32</v>
      </c>
      <c r="B2192" s="1352" t="str">
        <f t="shared" si="315"/>
        <v>A0 RESTORATION</v>
      </c>
      <c r="C2192" s="1455">
        <f t="shared" si="315"/>
        <v>0</v>
      </c>
      <c r="D2192" s="1384" t="str">
        <f t="shared" si="315"/>
        <v>-</v>
      </c>
      <c r="E2192" s="1450">
        <f t="shared" si="315"/>
        <v>0</v>
      </c>
      <c r="F2192" s="1451">
        <f t="shared" si="311"/>
        <v>0</v>
      </c>
      <c r="G2192" s="1451">
        <f t="shared" si="312"/>
        <v>42.481999999999999</v>
      </c>
      <c r="H2192" s="1451">
        <f t="shared" si="293"/>
        <v>-42.481999999999999</v>
      </c>
      <c r="I2192" s="1449">
        <v>0</v>
      </c>
      <c r="J2192" s="1449">
        <v>0</v>
      </c>
      <c r="K2192" s="1451"/>
      <c r="L2192" s="1451"/>
      <c r="M2192" s="1451">
        <f t="shared" si="316"/>
        <v>0</v>
      </c>
      <c r="N2192" s="1451">
        <f t="shared" si="295"/>
        <v>-42.481999999999999</v>
      </c>
      <c r="O2192" s="1452"/>
      <c r="P2192" s="1383"/>
    </row>
    <row r="2193" spans="1:16" ht="15.5" hidden="1" outlineLevel="1" x14ac:dyDescent="0.25">
      <c r="A2193" s="1365">
        <f t="shared" si="315"/>
        <v>0</v>
      </c>
      <c r="B2193" s="1355" t="str">
        <f t="shared" si="315"/>
        <v>A0 RESTORATION</v>
      </c>
      <c r="C2193" s="1455">
        <f t="shared" si="315"/>
        <v>0</v>
      </c>
      <c r="D2193" s="1384" t="str">
        <f t="shared" si="315"/>
        <v>-</v>
      </c>
      <c r="E2193" s="1450">
        <f t="shared" si="315"/>
        <v>0</v>
      </c>
      <c r="F2193" s="1451">
        <f t="shared" si="311"/>
        <v>0</v>
      </c>
      <c r="G2193" s="1451">
        <f t="shared" si="312"/>
        <v>0</v>
      </c>
      <c r="H2193" s="1451">
        <f t="shared" si="293"/>
        <v>0</v>
      </c>
      <c r="I2193" s="1449">
        <v>0</v>
      </c>
      <c r="J2193" s="1449">
        <v>0</v>
      </c>
      <c r="K2193" s="1451"/>
      <c r="L2193" s="1451"/>
      <c r="M2193" s="1451">
        <f t="shared" si="316"/>
        <v>0</v>
      </c>
      <c r="N2193" s="1451">
        <f t="shared" si="295"/>
        <v>0</v>
      </c>
      <c r="O2193" s="1452"/>
      <c r="P2193" s="1383"/>
    </row>
    <row r="2194" spans="1:16" ht="15.5" hidden="1" outlineLevel="1" x14ac:dyDescent="0.25">
      <c r="A2194" s="1349">
        <f t="shared" si="315"/>
        <v>0</v>
      </c>
      <c r="B2194" s="839">
        <f t="shared" si="315"/>
        <v>0</v>
      </c>
      <c r="C2194" s="1455">
        <f t="shared" si="315"/>
        <v>0</v>
      </c>
      <c r="D2194" s="1384" t="str">
        <f t="shared" si="315"/>
        <v>-</v>
      </c>
      <c r="E2194" s="1450">
        <f t="shared" si="315"/>
        <v>0</v>
      </c>
      <c r="F2194" s="1451">
        <f t="shared" si="311"/>
        <v>0</v>
      </c>
      <c r="G2194" s="1451">
        <f t="shared" si="312"/>
        <v>0</v>
      </c>
      <c r="H2194" s="1451">
        <f t="shared" si="293"/>
        <v>0</v>
      </c>
      <c r="I2194" s="1449">
        <v>0</v>
      </c>
      <c r="J2194" s="1449">
        <v>0</v>
      </c>
      <c r="K2194" s="1451"/>
      <c r="L2194" s="1451"/>
      <c r="M2194" s="1451">
        <f t="shared" si="316"/>
        <v>0</v>
      </c>
      <c r="N2194" s="1451">
        <f t="shared" si="295"/>
        <v>0</v>
      </c>
      <c r="O2194" s="1452"/>
      <c r="P2194" s="1383"/>
    </row>
    <row r="2195" spans="1:16" ht="15.5" hidden="1" outlineLevel="1" x14ac:dyDescent="0.25">
      <c r="A2195" s="1349">
        <f t="shared" si="315"/>
        <v>0</v>
      </c>
      <c r="B2195" s="1319" t="str">
        <f t="shared" si="315"/>
        <v>B) Non-DPR Schemes</v>
      </c>
      <c r="C2195" s="1447">
        <f t="shared" si="315"/>
        <v>0</v>
      </c>
      <c r="D2195" s="1448" t="str">
        <f t="shared" si="315"/>
        <v>-</v>
      </c>
      <c r="E2195" s="1449">
        <f t="shared" si="315"/>
        <v>0</v>
      </c>
      <c r="F2195" s="1449">
        <f t="shared" si="311"/>
        <v>0</v>
      </c>
      <c r="G2195" s="1449">
        <f t="shared" si="312"/>
        <v>0</v>
      </c>
      <c r="H2195" s="1449">
        <f t="shared" si="293"/>
        <v>0</v>
      </c>
      <c r="I2195" s="1449">
        <v>0</v>
      </c>
      <c r="J2195" s="1449">
        <v>0</v>
      </c>
      <c r="K2195" s="1449"/>
      <c r="L2195" s="1449"/>
      <c r="M2195" s="1449">
        <f t="shared" si="316"/>
        <v>0</v>
      </c>
      <c r="N2195" s="1449">
        <f t="shared" si="295"/>
        <v>0</v>
      </c>
    </row>
    <row r="2196" spans="1:16" ht="15.5" hidden="1" outlineLevel="1" x14ac:dyDescent="0.25">
      <c r="A2196" s="1453">
        <f t="shared" si="315"/>
        <v>1</v>
      </c>
      <c r="B2196" s="1461" t="str">
        <f t="shared" si="315"/>
        <v>CHAIR REGULAR  ERGONOMICS STANDARD(4370002018)/QTY60</v>
      </c>
      <c r="C2196" s="1455" t="str">
        <f t="shared" si="315"/>
        <v>N.A.</v>
      </c>
      <c r="D2196" s="1384" t="str">
        <f t="shared" si="315"/>
        <v>-</v>
      </c>
      <c r="E2196" s="1450">
        <f t="shared" si="315"/>
        <v>0</v>
      </c>
      <c r="F2196" s="1451">
        <f t="shared" si="311"/>
        <v>3.3293999999999997E-2</v>
      </c>
      <c r="G2196" s="1451">
        <f t="shared" si="312"/>
        <v>3.3293999999999997E-2</v>
      </c>
      <c r="H2196" s="1451">
        <f t="shared" si="293"/>
        <v>0</v>
      </c>
      <c r="I2196" s="1449">
        <v>0</v>
      </c>
      <c r="J2196" s="1449">
        <v>0</v>
      </c>
      <c r="K2196" s="1451"/>
      <c r="L2196" s="1451"/>
      <c r="M2196" s="1451">
        <f t="shared" si="316"/>
        <v>0</v>
      </c>
      <c r="N2196" s="1451">
        <f t="shared" si="295"/>
        <v>0</v>
      </c>
    </row>
    <row r="2197" spans="1:16" ht="15.5" hidden="1" outlineLevel="1" x14ac:dyDescent="0.25">
      <c r="A2197" s="1453">
        <f t="shared" si="315"/>
        <v>2</v>
      </c>
      <c r="B2197" s="1461" t="str">
        <f t="shared" si="315"/>
        <v>2 PANEL WOODEN SIDE TABLE 2 X 4 FT(4370002023)/QTY 20</v>
      </c>
      <c r="C2197" s="1455" t="str">
        <f t="shared" si="315"/>
        <v>N.A.</v>
      </c>
      <c r="D2197" s="1384" t="str">
        <f t="shared" si="315"/>
        <v>-</v>
      </c>
      <c r="E2197" s="1450">
        <f t="shared" si="315"/>
        <v>0</v>
      </c>
      <c r="F2197" s="1451">
        <f t="shared" si="311"/>
        <v>3.4646000000000003E-2</v>
      </c>
      <c r="G2197" s="1451">
        <f t="shared" si="312"/>
        <v>3.4646000000000003E-2</v>
      </c>
      <c r="H2197" s="1451">
        <f t="shared" ref="H2197:H2260" si="317">F2197-G2197</f>
        <v>0</v>
      </c>
      <c r="I2197" s="1449">
        <v>0</v>
      </c>
      <c r="J2197" s="1449">
        <v>0</v>
      </c>
      <c r="K2197" s="1451"/>
      <c r="L2197" s="1451"/>
      <c r="M2197" s="1451">
        <f t="shared" si="316"/>
        <v>0</v>
      </c>
      <c r="N2197" s="1451">
        <f t="shared" ref="N2197:N2260" si="318">H2197+I2197-M2197</f>
        <v>0</v>
      </c>
    </row>
    <row r="2198" spans="1:16" ht="15.5" hidden="1" outlineLevel="1" x14ac:dyDescent="0.25">
      <c r="A2198" s="1453">
        <f t="shared" si="315"/>
        <v>3</v>
      </c>
      <c r="B2198" s="1461" t="str">
        <f t="shared" si="315"/>
        <v>EXECUTIVE REV CHAIR(4370002025)/QTY 19</v>
      </c>
      <c r="C2198" s="1455" t="str">
        <f t="shared" si="315"/>
        <v>N.A.</v>
      </c>
      <c r="D2198" s="1384" t="str">
        <f t="shared" si="315"/>
        <v>-</v>
      </c>
      <c r="E2198" s="1450">
        <f t="shared" si="315"/>
        <v>0</v>
      </c>
      <c r="F2198" s="1451">
        <f t="shared" si="311"/>
        <v>7.9152319999999995E-3</v>
      </c>
      <c r="G2198" s="1451">
        <f t="shared" si="312"/>
        <v>7.9152319999999995E-3</v>
      </c>
      <c r="H2198" s="1451">
        <f t="shared" si="317"/>
        <v>0</v>
      </c>
      <c r="I2198" s="1449">
        <v>0</v>
      </c>
      <c r="J2198" s="1449">
        <v>0</v>
      </c>
      <c r="K2198" s="1451"/>
      <c r="L2198" s="1451"/>
      <c r="M2198" s="1451">
        <f t="shared" si="316"/>
        <v>0</v>
      </c>
      <c r="N2198" s="1451">
        <f t="shared" si="318"/>
        <v>0</v>
      </c>
    </row>
    <row r="2199" spans="1:16" ht="15.5" hidden="1" outlineLevel="1" x14ac:dyDescent="0.25">
      <c r="A2199" s="1453">
        <f t="shared" si="315"/>
        <v>4</v>
      </c>
      <c r="B2199" s="1461" t="str">
        <f t="shared" si="315"/>
        <v>INDUSTRIAL CABINET WITH 4 LOCKERS(4370002025)/QTY 19</v>
      </c>
      <c r="C2199" s="1455" t="str">
        <f t="shared" si="315"/>
        <v>N.A.</v>
      </c>
      <c r="D2199" s="1384" t="str">
        <f t="shared" si="315"/>
        <v>-</v>
      </c>
      <c r="E2199" s="1450">
        <f t="shared" si="315"/>
        <v>0</v>
      </c>
      <c r="F2199" s="1451">
        <f t="shared" si="311"/>
        <v>2.8266900000000001E-2</v>
      </c>
      <c r="G2199" s="1451">
        <f t="shared" si="312"/>
        <v>2.8266900000000001E-2</v>
      </c>
      <c r="H2199" s="1451">
        <f t="shared" si="317"/>
        <v>0</v>
      </c>
      <c r="I2199" s="1449">
        <v>0</v>
      </c>
      <c r="J2199" s="1449">
        <v>0</v>
      </c>
      <c r="K2199" s="1451"/>
      <c r="L2199" s="1451"/>
      <c r="M2199" s="1451">
        <f t="shared" si="316"/>
        <v>0</v>
      </c>
      <c r="N2199" s="1451">
        <f t="shared" si="318"/>
        <v>0</v>
      </c>
    </row>
    <row r="2200" spans="1:16" ht="15.5" hidden="1" outlineLevel="1" x14ac:dyDescent="0.25">
      <c r="A2200" s="1453">
        <f t="shared" si="315"/>
        <v>5</v>
      </c>
      <c r="B2200" s="1461" t="str">
        <f t="shared" si="315"/>
        <v>INDUSTRIAL CABINET WITH 4 LOCKERS(4370002037)/QTY 6</v>
      </c>
      <c r="C2200" s="1455" t="str">
        <f t="shared" si="315"/>
        <v>N.A.</v>
      </c>
      <c r="D2200" s="1384" t="str">
        <f t="shared" si="315"/>
        <v>-</v>
      </c>
      <c r="E2200" s="1450">
        <f t="shared" si="315"/>
        <v>0</v>
      </c>
      <c r="F2200" s="1451">
        <f t="shared" si="311"/>
        <v>1.116E-2</v>
      </c>
      <c r="G2200" s="1451">
        <f t="shared" si="312"/>
        <v>1.116E-2</v>
      </c>
      <c r="H2200" s="1451">
        <f t="shared" si="317"/>
        <v>0</v>
      </c>
      <c r="I2200" s="1449">
        <v>0</v>
      </c>
      <c r="J2200" s="1449">
        <v>0</v>
      </c>
      <c r="K2200" s="1451"/>
      <c r="L2200" s="1451"/>
      <c r="M2200" s="1451">
        <f t="shared" si="316"/>
        <v>0</v>
      </c>
      <c r="N2200" s="1451">
        <f t="shared" si="318"/>
        <v>0</v>
      </c>
    </row>
    <row r="2201" spans="1:16" ht="15.5" hidden="1" outlineLevel="1" x14ac:dyDescent="0.25">
      <c r="A2201" s="1453">
        <f t="shared" si="315"/>
        <v>6</v>
      </c>
      <c r="B2201" s="1461" t="str">
        <f t="shared" si="315"/>
        <v>CHAIR REGULAR (4370002039)/QTY 51</v>
      </c>
      <c r="C2201" s="1455" t="str">
        <f t="shared" si="315"/>
        <v>N.A.</v>
      </c>
      <c r="D2201" s="1384" t="str">
        <f t="shared" si="315"/>
        <v>-</v>
      </c>
      <c r="E2201" s="1450">
        <f t="shared" si="315"/>
        <v>0</v>
      </c>
      <c r="F2201" s="1451">
        <f t="shared" si="311"/>
        <v>3.7587000000000002E-2</v>
      </c>
      <c r="G2201" s="1451">
        <f t="shared" si="312"/>
        <v>3.7587000000000002E-2</v>
      </c>
      <c r="H2201" s="1451">
        <f t="shared" si="317"/>
        <v>0</v>
      </c>
      <c r="I2201" s="1449">
        <v>0</v>
      </c>
      <c r="J2201" s="1449">
        <v>0</v>
      </c>
      <c r="K2201" s="1451"/>
      <c r="L2201" s="1451"/>
      <c r="M2201" s="1451">
        <f t="shared" si="316"/>
        <v>0</v>
      </c>
      <c r="N2201" s="1451">
        <f t="shared" si="318"/>
        <v>0</v>
      </c>
    </row>
    <row r="2202" spans="1:16" ht="15.5" hidden="1" outlineLevel="1" x14ac:dyDescent="0.25">
      <c r="A2202" s="1453">
        <f t="shared" si="315"/>
        <v>7</v>
      </c>
      <c r="B2202" s="1461" t="str">
        <f t="shared" si="315"/>
        <v>3 BURNER GAS STOVE IRON PAN SUPPORT(4370002320)/QTY 1</v>
      </c>
      <c r="C2202" s="1455" t="str">
        <f t="shared" si="315"/>
        <v>N.A.</v>
      </c>
      <c r="D2202" s="1384" t="str">
        <f t="shared" si="315"/>
        <v>-</v>
      </c>
      <c r="E2202" s="1450">
        <f t="shared" si="315"/>
        <v>0</v>
      </c>
      <c r="F2202" s="1451">
        <f t="shared" si="311"/>
        <v>1.99E-3</v>
      </c>
      <c r="G2202" s="1451">
        <f t="shared" si="312"/>
        <v>1.99E-3</v>
      </c>
      <c r="H2202" s="1451">
        <f t="shared" si="317"/>
        <v>0</v>
      </c>
      <c r="I2202" s="1449">
        <v>0</v>
      </c>
      <c r="J2202" s="1449">
        <v>0</v>
      </c>
      <c r="K2202" s="1451"/>
      <c r="L2202" s="1451"/>
      <c r="M2202" s="1451">
        <f t="shared" si="316"/>
        <v>0</v>
      </c>
      <c r="N2202" s="1451">
        <f t="shared" si="318"/>
        <v>0</v>
      </c>
    </row>
    <row r="2203" spans="1:16" ht="15.5" hidden="1" outlineLevel="1" x14ac:dyDescent="0.25">
      <c r="A2203" s="1453">
        <f t="shared" si="315"/>
        <v>8</v>
      </c>
      <c r="B2203" s="1461" t="str">
        <f t="shared" si="315"/>
        <v>3 BURNER GAS STOVE IRON PAN SUPPORT(4370002319)/QTY 1</v>
      </c>
      <c r="C2203" s="1455" t="str">
        <f t="shared" si="315"/>
        <v>N.A.</v>
      </c>
      <c r="D2203" s="1384" t="str">
        <f t="shared" si="315"/>
        <v>-</v>
      </c>
      <c r="E2203" s="1450">
        <f t="shared" si="315"/>
        <v>0</v>
      </c>
      <c r="F2203" s="1451">
        <f t="shared" si="311"/>
        <v>7.7949900000000001E-4</v>
      </c>
      <c r="G2203" s="1451">
        <f t="shared" si="312"/>
        <v>7.7949900000000001E-4</v>
      </c>
      <c r="H2203" s="1451">
        <f t="shared" si="317"/>
        <v>0</v>
      </c>
      <c r="I2203" s="1449">
        <v>0</v>
      </c>
      <c r="J2203" s="1449">
        <v>0</v>
      </c>
      <c r="K2203" s="1451"/>
      <c r="L2203" s="1451"/>
      <c r="M2203" s="1451">
        <f t="shared" si="316"/>
        <v>0</v>
      </c>
      <c r="N2203" s="1451">
        <f t="shared" si="318"/>
        <v>0</v>
      </c>
    </row>
    <row r="2204" spans="1:16" ht="15.5" hidden="1" outlineLevel="1" x14ac:dyDescent="0.25">
      <c r="A2204" s="1453">
        <f t="shared" ref="A2204:E2219" si="319">A1918</f>
        <v>9</v>
      </c>
      <c r="B2204" s="1461" t="str">
        <f t="shared" si="319"/>
        <v>Samsung LCD TV(2 nos, 26" in Rest House)/QTY 2</v>
      </c>
      <c r="C2204" s="1455" t="str">
        <f t="shared" si="319"/>
        <v>N.A.</v>
      </c>
      <c r="D2204" s="1384" t="str">
        <f t="shared" si="319"/>
        <v>-</v>
      </c>
      <c r="E2204" s="1450">
        <f t="shared" si="319"/>
        <v>0</v>
      </c>
      <c r="F2204" s="1451">
        <f t="shared" ref="F2204:F2267" si="320">F1918+I1918</f>
        <v>1.9555198999999999E-2</v>
      </c>
      <c r="G2204" s="1451">
        <f t="shared" ref="G2204:G2267" si="321">G1918+M1918</f>
        <v>1.9555198999999999E-2</v>
      </c>
      <c r="H2204" s="1451">
        <f t="shared" si="317"/>
        <v>0</v>
      </c>
      <c r="I2204" s="1449">
        <v>0</v>
      </c>
      <c r="J2204" s="1449">
        <v>0</v>
      </c>
      <c r="K2204" s="1451"/>
      <c r="L2204" s="1451"/>
      <c r="M2204" s="1451">
        <f t="shared" si="316"/>
        <v>0</v>
      </c>
      <c r="N2204" s="1451">
        <f t="shared" si="318"/>
        <v>0</v>
      </c>
    </row>
    <row r="2205" spans="1:16" ht="15.5" hidden="1" outlineLevel="1" x14ac:dyDescent="0.25">
      <c r="A2205" s="1453">
        <f t="shared" si="319"/>
        <v>10</v>
      </c>
      <c r="B2205" s="1461" t="str">
        <f t="shared" si="319"/>
        <v>Mobile Purchase for CE GTPS/QTY 1</v>
      </c>
      <c r="C2205" s="1455" t="str">
        <f t="shared" si="319"/>
        <v>N.A.</v>
      </c>
      <c r="D2205" s="1384" t="str">
        <f t="shared" si="319"/>
        <v>-</v>
      </c>
      <c r="E2205" s="1450">
        <f t="shared" si="319"/>
        <v>0</v>
      </c>
      <c r="F2205" s="1451">
        <f t="shared" si="320"/>
        <v>1.5989999999999999E-3</v>
      </c>
      <c r="G2205" s="1451">
        <f t="shared" si="321"/>
        <v>1.5989999999999999E-3</v>
      </c>
      <c r="H2205" s="1451">
        <f t="shared" si="317"/>
        <v>0</v>
      </c>
      <c r="I2205" s="1449">
        <v>0</v>
      </c>
      <c r="J2205" s="1449">
        <v>0</v>
      </c>
      <c r="K2205" s="1451"/>
      <c r="L2205" s="1451"/>
      <c r="M2205" s="1451">
        <f t="shared" si="316"/>
        <v>0</v>
      </c>
      <c r="N2205" s="1451">
        <f t="shared" si="318"/>
        <v>0</v>
      </c>
    </row>
    <row r="2206" spans="1:16" ht="15.5" hidden="1" outlineLevel="1" x14ac:dyDescent="0.25">
      <c r="A2206" s="1453">
        <f t="shared" si="319"/>
        <v>11</v>
      </c>
      <c r="B2206" s="1461" t="str">
        <f t="shared" si="319"/>
        <v>Walkie Talkie NO.7/QTY 7</v>
      </c>
      <c r="C2206" s="1455" t="str">
        <f t="shared" si="319"/>
        <v>N.A.</v>
      </c>
      <c r="D2206" s="1384" t="str">
        <f t="shared" si="319"/>
        <v>-</v>
      </c>
      <c r="E2206" s="1450">
        <f t="shared" si="319"/>
        <v>0</v>
      </c>
      <c r="F2206" s="1451">
        <f t="shared" si="320"/>
        <v>1.13575E-2</v>
      </c>
      <c r="G2206" s="1451">
        <f t="shared" si="321"/>
        <v>1.13575E-2</v>
      </c>
      <c r="H2206" s="1451">
        <f t="shared" si="317"/>
        <v>0</v>
      </c>
      <c r="I2206" s="1449">
        <v>0</v>
      </c>
      <c r="J2206" s="1449">
        <v>0</v>
      </c>
      <c r="K2206" s="1451"/>
      <c r="L2206" s="1451"/>
      <c r="M2206" s="1451">
        <f t="shared" si="316"/>
        <v>0</v>
      </c>
      <c r="N2206" s="1451">
        <f t="shared" si="318"/>
        <v>0</v>
      </c>
    </row>
    <row r="2207" spans="1:16" ht="15.5" hidden="1" outlineLevel="1" x14ac:dyDescent="0.25">
      <c r="A2207" s="1453">
        <f t="shared" si="319"/>
        <v>12</v>
      </c>
      <c r="B2207" s="1461" t="str">
        <f t="shared" si="319"/>
        <v>Electronic Appliances to rest houseGTPS 4370002069/QTY 1</v>
      </c>
      <c r="C2207" s="1455" t="str">
        <f t="shared" si="319"/>
        <v>N.A.</v>
      </c>
      <c r="D2207" s="1384" t="str">
        <f t="shared" si="319"/>
        <v>-</v>
      </c>
      <c r="E2207" s="1450">
        <f t="shared" si="319"/>
        <v>0</v>
      </c>
      <c r="F2207" s="1451">
        <f t="shared" si="320"/>
        <v>4.2198000000000001E-3</v>
      </c>
      <c r="G2207" s="1451">
        <f t="shared" si="321"/>
        <v>4.2198000000000001E-3</v>
      </c>
      <c r="H2207" s="1451">
        <f t="shared" si="317"/>
        <v>0</v>
      </c>
      <c r="I2207" s="1449">
        <v>0</v>
      </c>
      <c r="J2207" s="1449">
        <v>0</v>
      </c>
      <c r="K2207" s="1451"/>
      <c r="L2207" s="1451"/>
      <c r="M2207" s="1451">
        <f t="shared" si="316"/>
        <v>0</v>
      </c>
      <c r="N2207" s="1451">
        <f t="shared" si="318"/>
        <v>0</v>
      </c>
    </row>
    <row r="2208" spans="1:16" ht="15.5" hidden="1" outlineLevel="1" x14ac:dyDescent="0.25">
      <c r="A2208" s="1453">
        <f t="shared" si="319"/>
        <v>13</v>
      </c>
      <c r="B2208" s="1461" t="str">
        <f t="shared" si="319"/>
        <v>Electronic Appliances to rest house(4370002070)/QTY 1</v>
      </c>
      <c r="C2208" s="1455" t="str">
        <f t="shared" si="319"/>
        <v>N.A.</v>
      </c>
      <c r="D2208" s="1384" t="str">
        <f t="shared" si="319"/>
        <v>-</v>
      </c>
      <c r="E2208" s="1450">
        <f t="shared" si="319"/>
        <v>0</v>
      </c>
      <c r="F2208" s="1451">
        <f t="shared" si="320"/>
        <v>2.9608920000000001E-3</v>
      </c>
      <c r="G2208" s="1451">
        <f t="shared" si="321"/>
        <v>2.9608920000000001E-3</v>
      </c>
      <c r="H2208" s="1451">
        <f t="shared" si="317"/>
        <v>0</v>
      </c>
      <c r="I2208" s="1449">
        <v>0</v>
      </c>
      <c r="J2208" s="1449">
        <v>0</v>
      </c>
      <c r="K2208" s="1451"/>
      <c r="L2208" s="1451"/>
      <c r="M2208" s="1451">
        <f t="shared" si="316"/>
        <v>0</v>
      </c>
      <c r="N2208" s="1451">
        <f t="shared" si="318"/>
        <v>0</v>
      </c>
    </row>
    <row r="2209" spans="1:14" ht="15.5" hidden="1" outlineLevel="1" x14ac:dyDescent="0.25">
      <c r="A2209" s="1453">
        <f t="shared" si="319"/>
        <v>14</v>
      </c>
      <c r="B2209" s="1461" t="str">
        <f t="shared" si="319"/>
        <v>COLOR LASER JET PRINTER4370002282/QTY 2</v>
      </c>
      <c r="C2209" s="1455" t="str">
        <f t="shared" si="319"/>
        <v>N.A.</v>
      </c>
      <c r="D2209" s="1384" t="str">
        <f t="shared" si="319"/>
        <v>-</v>
      </c>
      <c r="E2209" s="1450">
        <f t="shared" si="319"/>
        <v>0</v>
      </c>
      <c r="F2209" s="1451">
        <f t="shared" si="320"/>
        <v>4.7299600000000001E-3</v>
      </c>
      <c r="G2209" s="1451">
        <f t="shared" si="321"/>
        <v>4.7299600000000001E-3</v>
      </c>
      <c r="H2209" s="1451">
        <f t="shared" si="317"/>
        <v>0</v>
      </c>
      <c r="I2209" s="1449">
        <v>0</v>
      </c>
      <c r="J2209" s="1449">
        <v>0</v>
      </c>
      <c r="K2209" s="1451"/>
      <c r="L2209" s="1451"/>
      <c r="M2209" s="1451">
        <f t="shared" si="316"/>
        <v>0</v>
      </c>
      <c r="N2209" s="1451">
        <f t="shared" si="318"/>
        <v>0</v>
      </c>
    </row>
    <row r="2210" spans="1:14" ht="15.5" hidden="1" outlineLevel="1" x14ac:dyDescent="0.25">
      <c r="A2210" s="1453">
        <f t="shared" si="319"/>
        <v>15</v>
      </c>
      <c r="B2210" s="1461" t="str">
        <f t="shared" si="319"/>
        <v>LASER LASERJET PRINTER FOR A4 PAPER(4370002057)/QTY 5</v>
      </c>
      <c r="C2210" s="1455" t="str">
        <f t="shared" si="319"/>
        <v>N.A.</v>
      </c>
      <c r="D2210" s="1384" t="str">
        <f t="shared" si="319"/>
        <v>-</v>
      </c>
      <c r="E2210" s="1450">
        <f t="shared" si="319"/>
        <v>0</v>
      </c>
      <c r="F2210" s="1451">
        <f t="shared" si="320"/>
        <v>3.5159990000000001E-3</v>
      </c>
      <c r="G2210" s="1451">
        <f t="shared" si="321"/>
        <v>3.5159990000000001E-3</v>
      </c>
      <c r="H2210" s="1451">
        <f t="shared" si="317"/>
        <v>0</v>
      </c>
      <c r="I2210" s="1449">
        <v>0</v>
      </c>
      <c r="J2210" s="1449">
        <v>0</v>
      </c>
      <c r="K2210" s="1451"/>
      <c r="L2210" s="1451"/>
      <c r="M2210" s="1451">
        <f t="shared" si="316"/>
        <v>0</v>
      </c>
      <c r="N2210" s="1451">
        <f t="shared" si="318"/>
        <v>0</v>
      </c>
    </row>
    <row r="2211" spans="1:14" ht="15.5" hidden="1" outlineLevel="1" x14ac:dyDescent="0.25">
      <c r="A2211" s="1453">
        <f t="shared" si="319"/>
        <v>16</v>
      </c>
      <c r="B2211" s="1461" t="str">
        <f t="shared" si="319"/>
        <v>Split Air Conditioner(4370002046)GUEST HOUSE/QTY 11</v>
      </c>
      <c r="C2211" s="1455" t="str">
        <f t="shared" si="319"/>
        <v>N.A.</v>
      </c>
      <c r="D2211" s="1384" t="str">
        <f t="shared" si="319"/>
        <v>-</v>
      </c>
      <c r="E2211" s="1450">
        <f t="shared" si="319"/>
        <v>0</v>
      </c>
      <c r="F2211" s="1451">
        <f t="shared" si="320"/>
        <v>5.7773056000000003E-2</v>
      </c>
      <c r="G2211" s="1451">
        <f t="shared" si="321"/>
        <v>5.7773056000000003E-2</v>
      </c>
      <c r="H2211" s="1451">
        <f t="shared" si="317"/>
        <v>0</v>
      </c>
      <c r="I2211" s="1449">
        <v>0</v>
      </c>
      <c r="J2211" s="1449">
        <v>0</v>
      </c>
      <c r="K2211" s="1451"/>
      <c r="L2211" s="1451"/>
      <c r="M2211" s="1451">
        <f t="shared" si="316"/>
        <v>0</v>
      </c>
      <c r="N2211" s="1451">
        <f t="shared" si="318"/>
        <v>0</v>
      </c>
    </row>
    <row r="2212" spans="1:14" ht="15.5" hidden="1" outlineLevel="1" x14ac:dyDescent="0.25">
      <c r="A2212" s="1453">
        <f t="shared" si="319"/>
        <v>17</v>
      </c>
      <c r="B2212" s="1461" t="str">
        <f t="shared" si="319"/>
        <v>LASER ALL IN ONE A4 LASER PRINTER (4370002321) POG/QTY 12</v>
      </c>
      <c r="C2212" s="1455" t="str">
        <f t="shared" si="319"/>
        <v>N.A.</v>
      </c>
      <c r="D2212" s="1384" t="str">
        <f t="shared" si="319"/>
        <v>-</v>
      </c>
      <c r="E2212" s="1450">
        <f t="shared" si="319"/>
        <v>0</v>
      </c>
      <c r="F2212" s="1451">
        <f t="shared" si="320"/>
        <v>2.2199900000000002E-2</v>
      </c>
      <c r="G2212" s="1451">
        <f t="shared" si="321"/>
        <v>2.2199900000000002E-2</v>
      </c>
      <c r="H2212" s="1451">
        <f t="shared" si="317"/>
        <v>0</v>
      </c>
      <c r="I2212" s="1449">
        <v>0</v>
      </c>
      <c r="J2212" s="1449">
        <v>0</v>
      </c>
      <c r="K2212" s="1451"/>
      <c r="L2212" s="1451"/>
      <c r="M2212" s="1451">
        <f t="shared" si="316"/>
        <v>0</v>
      </c>
      <c r="N2212" s="1451">
        <f t="shared" si="318"/>
        <v>0</v>
      </c>
    </row>
    <row r="2213" spans="1:14" ht="15.5" hidden="1" outlineLevel="1" x14ac:dyDescent="0.25">
      <c r="A2213" s="1453">
        <f t="shared" si="319"/>
        <v>18</v>
      </c>
      <c r="B2213" s="1461" t="str">
        <f t="shared" si="319"/>
        <v>COOLER WATER THERMOSTAT 40 F-45 F TYU-5(4370002318/QTY 4</v>
      </c>
      <c r="C2213" s="1455" t="str">
        <f t="shared" si="319"/>
        <v>N.A.</v>
      </c>
      <c r="D2213" s="1384" t="str">
        <f t="shared" si="319"/>
        <v>-</v>
      </c>
      <c r="E2213" s="1450">
        <f t="shared" si="319"/>
        <v>0</v>
      </c>
      <c r="F2213" s="1451">
        <f t="shared" si="320"/>
        <v>4.7955999999999997E-3</v>
      </c>
      <c r="G2213" s="1451">
        <f t="shared" si="321"/>
        <v>4.7955999999999997E-3</v>
      </c>
      <c r="H2213" s="1451">
        <f t="shared" si="317"/>
        <v>0</v>
      </c>
      <c r="I2213" s="1449">
        <v>0</v>
      </c>
      <c r="J2213" s="1449">
        <v>0</v>
      </c>
      <c r="K2213" s="1451"/>
      <c r="L2213" s="1451"/>
      <c r="M2213" s="1451">
        <f t="shared" si="316"/>
        <v>0</v>
      </c>
      <c r="N2213" s="1451">
        <f t="shared" si="318"/>
        <v>0</v>
      </c>
    </row>
    <row r="2214" spans="1:14" ht="15.5" hidden="1" outlineLevel="1" x14ac:dyDescent="0.25">
      <c r="A2214" s="1453">
        <f t="shared" si="319"/>
        <v>19</v>
      </c>
      <c r="B2214" s="1461" t="str">
        <f t="shared" si="319"/>
        <v>UV WATER PURIFIER FILTER4370002059/QTY 4</v>
      </c>
      <c r="C2214" s="1455" t="str">
        <f t="shared" si="319"/>
        <v>N.A.</v>
      </c>
      <c r="D2214" s="1384" t="str">
        <f t="shared" si="319"/>
        <v>-</v>
      </c>
      <c r="E2214" s="1450">
        <f t="shared" si="319"/>
        <v>0</v>
      </c>
      <c r="F2214" s="1451">
        <f t="shared" si="320"/>
        <v>3.1557920000000003E-2</v>
      </c>
      <c r="G2214" s="1451">
        <f t="shared" si="321"/>
        <v>3.1557920000000003E-2</v>
      </c>
      <c r="H2214" s="1451">
        <f t="shared" si="317"/>
        <v>0</v>
      </c>
      <c r="I2214" s="1449">
        <v>0</v>
      </c>
      <c r="J2214" s="1449">
        <v>0</v>
      </c>
      <c r="K2214" s="1451"/>
      <c r="L2214" s="1451"/>
      <c r="M2214" s="1451">
        <f t="shared" si="316"/>
        <v>0</v>
      </c>
      <c r="N2214" s="1451">
        <f t="shared" si="318"/>
        <v>0</v>
      </c>
    </row>
    <row r="2215" spans="1:14" ht="15.5" hidden="1" outlineLevel="1" x14ac:dyDescent="0.25">
      <c r="A2215" s="1453">
        <f t="shared" si="319"/>
        <v>20</v>
      </c>
      <c r="B2215" s="1461" t="str">
        <f t="shared" si="319"/>
        <v>ext. of compound wall around of GTPS Uran.</v>
      </c>
      <c r="C2215" s="1455" t="str">
        <f t="shared" si="319"/>
        <v>N.A.</v>
      </c>
      <c r="D2215" s="1384" t="str">
        <f t="shared" si="319"/>
        <v>-</v>
      </c>
      <c r="E2215" s="1450">
        <f t="shared" si="319"/>
        <v>0</v>
      </c>
      <c r="F2215" s="1451">
        <f t="shared" si="320"/>
        <v>0.13698647</v>
      </c>
      <c r="G2215" s="1451">
        <f t="shared" si="321"/>
        <v>0.13698647</v>
      </c>
      <c r="H2215" s="1451">
        <f t="shared" si="317"/>
        <v>0</v>
      </c>
      <c r="I2215" s="1449">
        <v>0</v>
      </c>
      <c r="J2215" s="1449">
        <v>0</v>
      </c>
      <c r="K2215" s="1451"/>
      <c r="L2215" s="1451"/>
      <c r="M2215" s="1451">
        <f t="shared" si="316"/>
        <v>0</v>
      </c>
      <c r="N2215" s="1451">
        <f t="shared" si="318"/>
        <v>0</v>
      </c>
    </row>
    <row r="2216" spans="1:14" ht="29" hidden="1" outlineLevel="1" x14ac:dyDescent="0.25">
      <c r="A2216" s="1453">
        <f t="shared" si="319"/>
        <v>21</v>
      </c>
      <c r="B2216" s="1461" t="str">
        <f t="shared" si="319"/>
        <v>Supply Installation &amp; commissioning of 11TR Water cooled air conditioning package at GT Unit # 5 &amp; 6 LCRs /14 QTY</v>
      </c>
      <c r="C2216" s="1455" t="str">
        <f t="shared" si="319"/>
        <v>N.A.</v>
      </c>
      <c r="D2216" s="1384" t="str">
        <f t="shared" si="319"/>
        <v>-</v>
      </c>
      <c r="E2216" s="1450">
        <f t="shared" si="319"/>
        <v>0</v>
      </c>
      <c r="F2216" s="1451">
        <f t="shared" si="320"/>
        <v>0.30988339999999998</v>
      </c>
      <c r="G2216" s="1451">
        <f t="shared" si="321"/>
        <v>0.30988339999999998</v>
      </c>
      <c r="H2216" s="1451">
        <f t="shared" si="317"/>
        <v>0</v>
      </c>
      <c r="I2216" s="1449">
        <v>0</v>
      </c>
      <c r="J2216" s="1449">
        <v>0</v>
      </c>
      <c r="K2216" s="1451"/>
      <c r="L2216" s="1451"/>
      <c r="M2216" s="1451">
        <f t="shared" si="316"/>
        <v>0</v>
      </c>
      <c r="N2216" s="1451">
        <f t="shared" si="318"/>
        <v>0</v>
      </c>
    </row>
    <row r="2217" spans="1:14" ht="15.5" hidden="1" outlineLevel="1" x14ac:dyDescent="0.25">
      <c r="A2217" s="1453">
        <f t="shared" si="319"/>
        <v>22</v>
      </c>
      <c r="B2217" s="1461" t="str">
        <f t="shared" si="319"/>
        <v>Procurment of new Ambulance Van MH-46-BM-2746/QTY 1</v>
      </c>
      <c r="C2217" s="1455" t="str">
        <f t="shared" si="319"/>
        <v>N.A.</v>
      </c>
      <c r="D2217" s="1384" t="str">
        <f t="shared" si="319"/>
        <v>-</v>
      </c>
      <c r="E2217" s="1450">
        <f t="shared" si="319"/>
        <v>0</v>
      </c>
      <c r="F2217" s="1451">
        <f t="shared" si="320"/>
        <v>0.1075448</v>
      </c>
      <c r="G2217" s="1451">
        <f t="shared" si="321"/>
        <v>0.1075448</v>
      </c>
      <c r="H2217" s="1451">
        <f t="shared" si="317"/>
        <v>0</v>
      </c>
      <c r="I2217" s="1449">
        <v>0</v>
      </c>
      <c r="J2217" s="1449">
        <v>0</v>
      </c>
      <c r="K2217" s="1451"/>
      <c r="L2217" s="1451"/>
      <c r="M2217" s="1451">
        <f t="shared" si="316"/>
        <v>0</v>
      </c>
      <c r="N2217" s="1451">
        <f t="shared" si="318"/>
        <v>0</v>
      </c>
    </row>
    <row r="2218" spans="1:14" ht="15.5" hidden="1" outlineLevel="1" x14ac:dyDescent="0.25">
      <c r="A2218" s="1453">
        <f t="shared" si="319"/>
        <v>23</v>
      </c>
      <c r="B2218" s="1461" t="str">
        <f t="shared" si="319"/>
        <v>DG SET ASSY KIRLOSKAR 6SL8800TA-250(4370002473)/QTY 1</v>
      </c>
      <c r="C2218" s="1455" t="str">
        <f t="shared" si="319"/>
        <v>N.A.</v>
      </c>
      <c r="D2218" s="1384" t="str">
        <f t="shared" si="319"/>
        <v>-</v>
      </c>
      <c r="E2218" s="1450">
        <f t="shared" si="319"/>
        <v>0</v>
      </c>
      <c r="F2218" s="1451">
        <f t="shared" si="320"/>
        <v>4.7699999E-2</v>
      </c>
      <c r="G2218" s="1451">
        <f t="shared" si="321"/>
        <v>4.7699999E-2</v>
      </c>
      <c r="H2218" s="1451">
        <f t="shared" si="317"/>
        <v>0</v>
      </c>
      <c r="I2218" s="1449">
        <v>0</v>
      </c>
      <c r="J2218" s="1449">
        <v>0</v>
      </c>
      <c r="K2218" s="1451"/>
      <c r="L2218" s="1451"/>
      <c r="M2218" s="1451">
        <f t="shared" si="316"/>
        <v>0</v>
      </c>
      <c r="N2218" s="1451">
        <f t="shared" si="318"/>
        <v>0</v>
      </c>
    </row>
    <row r="2219" spans="1:14" ht="15.5" hidden="1" outlineLevel="1" x14ac:dyDescent="0.25">
      <c r="A2219" s="1453">
        <f t="shared" si="319"/>
        <v>24</v>
      </c>
      <c r="B2219" s="1461" t="str">
        <f t="shared" si="319"/>
        <v>3 seater sofa set(4370002496)/QTY 2</v>
      </c>
      <c r="C2219" s="1455" t="str">
        <f t="shared" si="319"/>
        <v>N.A.</v>
      </c>
      <c r="D2219" s="1384" t="str">
        <f t="shared" si="319"/>
        <v>-</v>
      </c>
      <c r="E2219" s="1450">
        <f t="shared" si="319"/>
        <v>0</v>
      </c>
      <c r="F2219" s="1451">
        <f t="shared" si="320"/>
        <v>5.2430000000000003E-3</v>
      </c>
      <c r="G2219" s="1451">
        <f t="shared" si="321"/>
        <v>5.2430000000000003E-3</v>
      </c>
      <c r="H2219" s="1451">
        <f t="shared" si="317"/>
        <v>0</v>
      </c>
      <c r="I2219" s="1449">
        <v>0</v>
      </c>
      <c r="J2219" s="1449">
        <v>0</v>
      </c>
      <c r="K2219" s="1451"/>
      <c r="L2219" s="1451"/>
      <c r="M2219" s="1451">
        <f t="shared" si="316"/>
        <v>0</v>
      </c>
      <c r="N2219" s="1451">
        <f t="shared" si="318"/>
        <v>0</v>
      </c>
    </row>
    <row r="2220" spans="1:14" ht="15.5" hidden="1" outlineLevel="1" x14ac:dyDescent="0.25">
      <c r="A2220" s="1453">
        <f t="shared" ref="A2220:E2235" si="322">A1934</f>
        <v>25</v>
      </c>
      <c r="B2220" s="1461" t="str">
        <f t="shared" si="322"/>
        <v>WET AND DRY VACUUM CLEANER(4370002509)/QTY 2</v>
      </c>
      <c r="C2220" s="1455" t="str">
        <f t="shared" si="322"/>
        <v>N.A.</v>
      </c>
      <c r="D2220" s="1384" t="str">
        <f t="shared" si="322"/>
        <v>-</v>
      </c>
      <c r="E2220" s="1450">
        <f t="shared" si="322"/>
        <v>0</v>
      </c>
      <c r="F2220" s="1451">
        <f t="shared" si="320"/>
        <v>4.5999999999999999E-3</v>
      </c>
      <c r="G2220" s="1451">
        <f t="shared" si="321"/>
        <v>4.5999999999999999E-3</v>
      </c>
      <c r="H2220" s="1451">
        <f t="shared" si="317"/>
        <v>0</v>
      </c>
      <c r="I2220" s="1449">
        <v>0</v>
      </c>
      <c r="J2220" s="1449">
        <v>0</v>
      </c>
      <c r="K2220" s="1451"/>
      <c r="L2220" s="1451"/>
      <c r="M2220" s="1451">
        <f t="shared" si="316"/>
        <v>0</v>
      </c>
      <c r="N2220" s="1451">
        <f t="shared" si="318"/>
        <v>0</v>
      </c>
    </row>
    <row r="2221" spans="1:14" ht="15.5" hidden="1" outlineLevel="1" x14ac:dyDescent="0.25">
      <c r="A2221" s="1453">
        <f t="shared" si="322"/>
        <v>26</v>
      </c>
      <c r="B2221" s="1461" t="str">
        <f t="shared" si="322"/>
        <v>Revolving Chair(4370002467)/QTY 24</v>
      </c>
      <c r="C2221" s="1455" t="str">
        <f t="shared" si="322"/>
        <v>N.A.</v>
      </c>
      <c r="D2221" s="1384" t="str">
        <f t="shared" si="322"/>
        <v>-</v>
      </c>
      <c r="E2221" s="1450">
        <f t="shared" si="322"/>
        <v>0</v>
      </c>
      <c r="F2221" s="1451">
        <f t="shared" si="320"/>
        <v>1.8347990000000002E-2</v>
      </c>
      <c r="G2221" s="1451">
        <f t="shared" si="321"/>
        <v>1.8347990000000002E-2</v>
      </c>
      <c r="H2221" s="1451">
        <f t="shared" si="317"/>
        <v>0</v>
      </c>
      <c r="I2221" s="1449">
        <v>0</v>
      </c>
      <c r="J2221" s="1449">
        <v>0</v>
      </c>
      <c r="K2221" s="1451"/>
      <c r="L2221" s="1451"/>
      <c r="M2221" s="1451">
        <f t="shared" si="316"/>
        <v>0</v>
      </c>
      <c r="N2221" s="1451">
        <f t="shared" si="318"/>
        <v>0</v>
      </c>
    </row>
    <row r="2222" spans="1:14" ht="15.5" hidden="1" outlineLevel="1" x14ac:dyDescent="0.25">
      <c r="A2222" s="1453">
        <f t="shared" si="322"/>
        <v>27</v>
      </c>
      <c r="B2222" s="1461" t="str">
        <f t="shared" si="322"/>
        <v>Regular Chair(4370002466)/QTY 10</v>
      </c>
      <c r="C2222" s="1455" t="str">
        <f t="shared" si="322"/>
        <v>N.A.</v>
      </c>
      <c r="D2222" s="1384" t="str">
        <f t="shared" si="322"/>
        <v>-</v>
      </c>
      <c r="E2222" s="1450">
        <f t="shared" si="322"/>
        <v>0</v>
      </c>
      <c r="F2222" s="1451">
        <f t="shared" si="320"/>
        <v>8.0100060000000001E-3</v>
      </c>
      <c r="G2222" s="1451">
        <f t="shared" si="321"/>
        <v>8.0100060000000001E-3</v>
      </c>
      <c r="H2222" s="1451">
        <f t="shared" si="317"/>
        <v>0</v>
      </c>
      <c r="I2222" s="1449">
        <v>0</v>
      </c>
      <c r="J2222" s="1449">
        <v>0</v>
      </c>
      <c r="K2222" s="1451"/>
      <c r="L2222" s="1451"/>
      <c r="M2222" s="1451">
        <f t="shared" si="316"/>
        <v>0</v>
      </c>
      <c r="N2222" s="1451">
        <f t="shared" si="318"/>
        <v>0</v>
      </c>
    </row>
    <row r="2223" spans="1:14" ht="15.5" hidden="1" outlineLevel="1" x14ac:dyDescent="0.25">
      <c r="A2223" s="1453">
        <f t="shared" si="322"/>
        <v>28</v>
      </c>
      <c r="B2223" s="1461" t="str">
        <f t="shared" si="322"/>
        <v>Scrubber Dryers(4370002495)/QTY 2</v>
      </c>
      <c r="C2223" s="1455" t="str">
        <f t="shared" si="322"/>
        <v>N.A.</v>
      </c>
      <c r="D2223" s="1384" t="str">
        <f t="shared" si="322"/>
        <v>-</v>
      </c>
      <c r="E2223" s="1450">
        <f t="shared" si="322"/>
        <v>0</v>
      </c>
      <c r="F2223" s="1451">
        <f t="shared" si="320"/>
        <v>2.5800001999999999E-2</v>
      </c>
      <c r="G2223" s="1451">
        <f t="shared" si="321"/>
        <v>2.5800001999999999E-2</v>
      </c>
      <c r="H2223" s="1451">
        <f t="shared" si="317"/>
        <v>0</v>
      </c>
      <c r="I2223" s="1449">
        <v>0</v>
      </c>
      <c r="J2223" s="1449">
        <v>0</v>
      </c>
      <c r="K2223" s="1451"/>
      <c r="L2223" s="1451"/>
      <c r="M2223" s="1451">
        <f t="shared" si="316"/>
        <v>0</v>
      </c>
      <c r="N2223" s="1451">
        <f t="shared" si="318"/>
        <v>0</v>
      </c>
    </row>
    <row r="2224" spans="1:14" ht="15.5" hidden="1" outlineLevel="1" x14ac:dyDescent="0.25">
      <c r="A2224" s="1453">
        <f t="shared" si="322"/>
        <v>29</v>
      </c>
      <c r="B2224" s="1461" t="str">
        <f t="shared" si="322"/>
        <v>MICROWAVE OVEN CAPACITY 32 LITERS(4370002510)/QTY 1</v>
      </c>
      <c r="C2224" s="1455" t="str">
        <f t="shared" si="322"/>
        <v>N.A.</v>
      </c>
      <c r="D2224" s="1384" t="str">
        <f t="shared" si="322"/>
        <v>-</v>
      </c>
      <c r="E2224" s="1450">
        <f t="shared" si="322"/>
        <v>0</v>
      </c>
      <c r="F2224" s="1451">
        <f t="shared" si="320"/>
        <v>2.4029989999999998E-3</v>
      </c>
      <c r="G2224" s="1451">
        <f t="shared" si="321"/>
        <v>2.4029989999999998E-3</v>
      </c>
      <c r="H2224" s="1451">
        <f t="shared" si="317"/>
        <v>0</v>
      </c>
      <c r="I2224" s="1449">
        <v>0</v>
      </c>
      <c r="J2224" s="1449">
        <v>0</v>
      </c>
      <c r="K2224" s="1451"/>
      <c r="L2224" s="1451"/>
      <c r="M2224" s="1451">
        <f t="shared" si="316"/>
        <v>0</v>
      </c>
      <c r="N2224" s="1451">
        <f t="shared" si="318"/>
        <v>0</v>
      </c>
    </row>
    <row r="2225" spans="1:14" ht="15.5" hidden="1" outlineLevel="1" x14ac:dyDescent="0.25">
      <c r="A2225" s="1453">
        <f t="shared" si="322"/>
        <v>30</v>
      </c>
      <c r="B2225" s="1461" t="str">
        <f t="shared" si="322"/>
        <v>One Seater Sofa(4370002497)/QTY 4</v>
      </c>
      <c r="C2225" s="1455" t="str">
        <f t="shared" si="322"/>
        <v>N.A.</v>
      </c>
      <c r="D2225" s="1384" t="str">
        <f t="shared" si="322"/>
        <v>-</v>
      </c>
      <c r="E2225" s="1450">
        <f t="shared" si="322"/>
        <v>0</v>
      </c>
      <c r="F2225" s="1451">
        <f t="shared" si="320"/>
        <v>6.3019979999999996E-3</v>
      </c>
      <c r="G2225" s="1451">
        <f t="shared" si="321"/>
        <v>6.3019979999999996E-3</v>
      </c>
      <c r="H2225" s="1451">
        <f t="shared" si="317"/>
        <v>0</v>
      </c>
      <c r="I2225" s="1449">
        <v>0</v>
      </c>
      <c r="J2225" s="1449">
        <v>0</v>
      </c>
      <c r="K2225" s="1451"/>
      <c r="L2225" s="1451"/>
      <c r="M2225" s="1451">
        <f t="shared" si="316"/>
        <v>0</v>
      </c>
      <c r="N2225" s="1451">
        <f t="shared" si="318"/>
        <v>0</v>
      </c>
    </row>
    <row r="2226" spans="1:14" ht="15.5" hidden="1" outlineLevel="1" x14ac:dyDescent="0.25">
      <c r="A2226" s="1453">
        <f t="shared" si="322"/>
        <v>31</v>
      </c>
      <c r="B2226" s="1461" t="str">
        <f t="shared" si="322"/>
        <v>S-Type Chairs(4370002460)/QTY 61</v>
      </c>
      <c r="C2226" s="1455" t="str">
        <f t="shared" si="322"/>
        <v>N.A.</v>
      </c>
      <c r="D2226" s="1384" t="str">
        <f t="shared" si="322"/>
        <v>-</v>
      </c>
      <c r="E2226" s="1450">
        <f t="shared" si="322"/>
        <v>0</v>
      </c>
      <c r="F2226" s="1451">
        <f t="shared" si="320"/>
        <v>3.5685020999999997E-2</v>
      </c>
      <c r="G2226" s="1451">
        <f t="shared" si="321"/>
        <v>3.5685020999999997E-2</v>
      </c>
      <c r="H2226" s="1451">
        <f t="shared" si="317"/>
        <v>0</v>
      </c>
      <c r="I2226" s="1449">
        <v>0</v>
      </c>
      <c r="J2226" s="1449">
        <v>0</v>
      </c>
      <c r="K2226" s="1451"/>
      <c r="L2226" s="1451"/>
      <c r="M2226" s="1451">
        <f t="shared" si="316"/>
        <v>0</v>
      </c>
      <c r="N2226" s="1451">
        <f t="shared" si="318"/>
        <v>0</v>
      </c>
    </row>
    <row r="2227" spans="1:14" ht="15.5" hidden="1" outlineLevel="1" x14ac:dyDescent="0.25">
      <c r="A2227" s="1453">
        <f t="shared" si="322"/>
        <v>32</v>
      </c>
      <c r="B2227" s="1461" t="str">
        <f t="shared" si="322"/>
        <v>INDUSTRIAL CABINET WITH 4 LOCKERS(4370002464)/QTY 19</v>
      </c>
      <c r="C2227" s="1455" t="str">
        <f t="shared" si="322"/>
        <v>N.A.</v>
      </c>
      <c r="D2227" s="1384" t="str">
        <f t="shared" si="322"/>
        <v>-</v>
      </c>
      <c r="E2227" s="1450">
        <f t="shared" si="322"/>
        <v>0</v>
      </c>
      <c r="F2227" s="1451">
        <f t="shared" si="320"/>
        <v>3.7030957000000003E-2</v>
      </c>
      <c r="G2227" s="1451">
        <f t="shared" si="321"/>
        <v>3.7030957000000003E-2</v>
      </c>
      <c r="H2227" s="1451">
        <f t="shared" si="317"/>
        <v>0</v>
      </c>
      <c r="I2227" s="1449">
        <v>0</v>
      </c>
      <c r="J2227" s="1449">
        <v>0</v>
      </c>
      <c r="K2227" s="1451"/>
      <c r="L2227" s="1451"/>
      <c r="M2227" s="1451">
        <f t="shared" si="316"/>
        <v>0</v>
      </c>
      <c r="N2227" s="1451">
        <f t="shared" si="318"/>
        <v>0</v>
      </c>
    </row>
    <row r="2228" spans="1:14" ht="15.5" hidden="1" outlineLevel="1" x14ac:dyDescent="0.25">
      <c r="A2228" s="1453">
        <f t="shared" si="322"/>
        <v>33</v>
      </c>
      <c r="B2228" s="1461" t="str">
        <f t="shared" si="322"/>
        <v>STEEL CABINET WITH 18 LOCKER(4370002461)/QTY 14</v>
      </c>
      <c r="C2228" s="1455" t="str">
        <f t="shared" si="322"/>
        <v>N.A.</v>
      </c>
      <c r="D2228" s="1384" t="str">
        <f t="shared" si="322"/>
        <v>-</v>
      </c>
      <c r="E2228" s="1450">
        <f t="shared" si="322"/>
        <v>0</v>
      </c>
      <c r="F2228" s="1451">
        <f t="shared" si="320"/>
        <v>2.0180997999999999E-2</v>
      </c>
      <c r="G2228" s="1451">
        <f t="shared" si="321"/>
        <v>2.0180997999999999E-2</v>
      </c>
      <c r="H2228" s="1451">
        <f t="shared" si="317"/>
        <v>0</v>
      </c>
      <c r="I2228" s="1449">
        <v>0</v>
      </c>
      <c r="J2228" s="1449">
        <v>0</v>
      </c>
      <c r="K2228" s="1451"/>
      <c r="L2228" s="1451"/>
      <c r="M2228" s="1451">
        <f t="shared" si="316"/>
        <v>0</v>
      </c>
      <c r="N2228" s="1451">
        <f t="shared" si="318"/>
        <v>0</v>
      </c>
    </row>
    <row r="2229" spans="1:14" ht="15.5" hidden="1" outlineLevel="1" x14ac:dyDescent="0.25">
      <c r="A2229" s="1453">
        <f t="shared" si="322"/>
        <v>34</v>
      </c>
      <c r="B2229" s="1461" t="str">
        <f t="shared" si="322"/>
        <v>STEEL CABINET WITH 06 LOCKER(4370002462)/QTY 21</v>
      </c>
      <c r="C2229" s="1455" t="str">
        <f t="shared" si="322"/>
        <v>N.A.</v>
      </c>
      <c r="D2229" s="1384" t="str">
        <f t="shared" si="322"/>
        <v>-</v>
      </c>
      <c r="E2229" s="1450">
        <f t="shared" si="322"/>
        <v>0</v>
      </c>
      <c r="F2229" s="1451">
        <f t="shared" si="320"/>
        <v>3.3494953000000001E-2</v>
      </c>
      <c r="G2229" s="1451">
        <f t="shared" si="321"/>
        <v>3.3494953000000001E-2</v>
      </c>
      <c r="H2229" s="1451">
        <f t="shared" si="317"/>
        <v>0</v>
      </c>
      <c r="I2229" s="1449">
        <v>0</v>
      </c>
      <c r="J2229" s="1449">
        <v>0</v>
      </c>
      <c r="K2229" s="1451"/>
      <c r="L2229" s="1451"/>
      <c r="M2229" s="1451">
        <f t="shared" si="316"/>
        <v>0</v>
      </c>
      <c r="N2229" s="1451">
        <f t="shared" si="318"/>
        <v>0</v>
      </c>
    </row>
    <row r="2230" spans="1:14" ht="15.5" hidden="1" outlineLevel="1" x14ac:dyDescent="0.25">
      <c r="A2230" s="1453">
        <f t="shared" si="322"/>
        <v>35</v>
      </c>
      <c r="B2230" s="1461" t="str">
        <f t="shared" si="322"/>
        <v>File Cabinet(4370002463)/QTY 22</v>
      </c>
      <c r="C2230" s="1455" t="str">
        <f t="shared" si="322"/>
        <v>N.A.</v>
      </c>
      <c r="D2230" s="1384" t="str">
        <f t="shared" si="322"/>
        <v>-</v>
      </c>
      <c r="E2230" s="1450">
        <f t="shared" si="322"/>
        <v>0</v>
      </c>
      <c r="F2230" s="1451">
        <f t="shared" si="320"/>
        <v>4.0565839999999999E-2</v>
      </c>
      <c r="G2230" s="1451">
        <f t="shared" si="321"/>
        <v>4.0565839999999999E-2</v>
      </c>
      <c r="H2230" s="1451">
        <f t="shared" si="317"/>
        <v>0</v>
      </c>
      <c r="I2230" s="1449">
        <v>0</v>
      </c>
      <c r="J2230" s="1449">
        <v>0</v>
      </c>
      <c r="K2230" s="1451"/>
      <c r="L2230" s="1451"/>
      <c r="M2230" s="1451">
        <f t="shared" si="316"/>
        <v>0</v>
      </c>
      <c r="N2230" s="1451">
        <f t="shared" si="318"/>
        <v>0</v>
      </c>
    </row>
    <row r="2231" spans="1:14" ht="15.5" hidden="1" outlineLevel="1" x14ac:dyDescent="0.25">
      <c r="A2231" s="1453">
        <f t="shared" si="322"/>
        <v>36</v>
      </c>
      <c r="B2231" s="1461" t="str">
        <f t="shared" si="322"/>
        <v>Midback Chair(4370002456)/QTY 30</v>
      </c>
      <c r="C2231" s="1455" t="str">
        <f t="shared" si="322"/>
        <v>N.A.</v>
      </c>
      <c r="D2231" s="1384" t="str">
        <f t="shared" si="322"/>
        <v>-</v>
      </c>
      <c r="E2231" s="1450">
        <f t="shared" si="322"/>
        <v>0</v>
      </c>
      <c r="F2231" s="1451">
        <f t="shared" si="320"/>
        <v>1.7514008000000001E-2</v>
      </c>
      <c r="G2231" s="1451">
        <f t="shared" si="321"/>
        <v>1.7514008000000001E-2</v>
      </c>
      <c r="H2231" s="1451">
        <f t="shared" si="317"/>
        <v>0</v>
      </c>
      <c r="I2231" s="1449">
        <v>0</v>
      </c>
      <c r="J2231" s="1449">
        <v>0</v>
      </c>
      <c r="K2231" s="1451"/>
      <c r="L2231" s="1451"/>
      <c r="M2231" s="1451">
        <f t="shared" si="316"/>
        <v>0</v>
      </c>
      <c r="N2231" s="1451">
        <f t="shared" si="318"/>
        <v>0</v>
      </c>
    </row>
    <row r="2232" spans="1:14" ht="15.5" hidden="1" outlineLevel="1" x14ac:dyDescent="0.25">
      <c r="A2232" s="1453">
        <f t="shared" si="322"/>
        <v>37</v>
      </c>
      <c r="B2232" s="1461" t="str">
        <f t="shared" si="322"/>
        <v>S-Type(backrest made of mesh)Chair(4370002465)/QTY 20</v>
      </c>
      <c r="C2232" s="1455" t="str">
        <f t="shared" si="322"/>
        <v>N.A.</v>
      </c>
      <c r="D2232" s="1384" t="str">
        <f t="shared" si="322"/>
        <v>-</v>
      </c>
      <c r="E2232" s="1450">
        <f t="shared" si="322"/>
        <v>0</v>
      </c>
      <c r="F2232" s="1451">
        <f t="shared" si="320"/>
        <v>1.1420039999999999E-2</v>
      </c>
      <c r="G2232" s="1451">
        <f t="shared" si="321"/>
        <v>1.1420039999999999E-2</v>
      </c>
      <c r="H2232" s="1451">
        <f t="shared" si="317"/>
        <v>0</v>
      </c>
      <c r="I2232" s="1449">
        <v>0</v>
      </c>
      <c r="J2232" s="1449">
        <v>0</v>
      </c>
      <c r="K2232" s="1451"/>
      <c r="L2232" s="1451"/>
      <c r="M2232" s="1451">
        <f t="shared" si="316"/>
        <v>0</v>
      </c>
      <c r="N2232" s="1451">
        <f t="shared" si="318"/>
        <v>0</v>
      </c>
    </row>
    <row r="2233" spans="1:14" ht="15.5" hidden="1" outlineLevel="1" x14ac:dyDescent="0.25">
      <c r="A2233" s="1453">
        <f t="shared" si="322"/>
        <v>38</v>
      </c>
      <c r="B2233" s="1461" t="str">
        <f t="shared" si="322"/>
        <v>L Type Exe. Table(4370002471)/QTY 4</v>
      </c>
      <c r="C2233" s="1455" t="str">
        <f t="shared" si="322"/>
        <v>N.A.</v>
      </c>
      <c r="D2233" s="1384" t="str">
        <f t="shared" si="322"/>
        <v>-</v>
      </c>
      <c r="E2233" s="1450">
        <f t="shared" si="322"/>
        <v>0</v>
      </c>
      <c r="F2233" s="1451">
        <f t="shared" si="320"/>
        <v>2.4891996E-2</v>
      </c>
      <c r="G2233" s="1451">
        <f t="shared" si="321"/>
        <v>2.4891996E-2</v>
      </c>
      <c r="H2233" s="1451">
        <f t="shared" si="317"/>
        <v>0</v>
      </c>
      <c r="I2233" s="1449">
        <v>0</v>
      </c>
      <c r="J2233" s="1449">
        <v>0</v>
      </c>
      <c r="K2233" s="1451"/>
      <c r="L2233" s="1451"/>
      <c r="M2233" s="1451">
        <f t="shared" si="316"/>
        <v>0</v>
      </c>
      <c r="N2233" s="1451">
        <f t="shared" si="318"/>
        <v>0</v>
      </c>
    </row>
    <row r="2234" spans="1:14" ht="15.5" hidden="1" outlineLevel="1" x14ac:dyDescent="0.25">
      <c r="A2234" s="1453">
        <f t="shared" si="322"/>
        <v>39</v>
      </c>
      <c r="B2234" s="1461" t="str">
        <f t="shared" si="322"/>
        <v>Godrej interio T-104 Table(4370002472)/QTY 18</v>
      </c>
      <c r="C2234" s="1455" t="str">
        <f t="shared" si="322"/>
        <v>N.A.</v>
      </c>
      <c r="D2234" s="1384" t="str">
        <f t="shared" si="322"/>
        <v>-</v>
      </c>
      <c r="E2234" s="1450">
        <f t="shared" si="322"/>
        <v>0</v>
      </c>
      <c r="F2234" s="1451">
        <f t="shared" si="320"/>
        <v>4.2227988000000001E-2</v>
      </c>
      <c r="G2234" s="1451">
        <f t="shared" si="321"/>
        <v>4.2227988000000001E-2</v>
      </c>
      <c r="H2234" s="1451">
        <f t="shared" si="317"/>
        <v>0</v>
      </c>
      <c r="I2234" s="1449">
        <v>0</v>
      </c>
      <c r="J2234" s="1449">
        <v>0</v>
      </c>
      <c r="K2234" s="1451"/>
      <c r="L2234" s="1451"/>
      <c r="M2234" s="1451">
        <f t="shared" si="316"/>
        <v>0</v>
      </c>
      <c r="N2234" s="1451">
        <f t="shared" si="318"/>
        <v>0</v>
      </c>
    </row>
    <row r="2235" spans="1:14" ht="15.5" hidden="1" outlineLevel="1" x14ac:dyDescent="0.25">
      <c r="A2235" s="1453">
        <f t="shared" si="322"/>
        <v>40</v>
      </c>
      <c r="B2235" s="1461" t="str">
        <f t="shared" si="322"/>
        <v>Provi &amp; fix garden benc.@GTPS Colony.(4370002503)./QTY 35</v>
      </c>
      <c r="C2235" s="1455" t="str">
        <f t="shared" si="322"/>
        <v>N.A.</v>
      </c>
      <c r="D2235" s="1384" t="str">
        <f t="shared" si="322"/>
        <v>-</v>
      </c>
      <c r="E2235" s="1450">
        <f t="shared" si="322"/>
        <v>0</v>
      </c>
      <c r="F2235" s="1451">
        <f t="shared" si="320"/>
        <v>3.2214E-2</v>
      </c>
      <c r="G2235" s="1451">
        <f t="shared" si="321"/>
        <v>3.2214E-2</v>
      </c>
      <c r="H2235" s="1451">
        <f t="shared" si="317"/>
        <v>0</v>
      </c>
      <c r="I2235" s="1449">
        <v>0</v>
      </c>
      <c r="J2235" s="1449">
        <v>0</v>
      </c>
      <c r="K2235" s="1451"/>
      <c r="L2235" s="1451"/>
      <c r="M2235" s="1451">
        <f t="shared" si="316"/>
        <v>0</v>
      </c>
      <c r="N2235" s="1451">
        <f t="shared" si="318"/>
        <v>0</v>
      </c>
    </row>
    <row r="2236" spans="1:14" ht="15.5" hidden="1" outlineLevel="1" x14ac:dyDescent="0.25">
      <c r="A2236" s="1453">
        <f t="shared" ref="A2236:E2251" si="323">A1950</f>
        <v>41</v>
      </c>
      <c r="B2236" s="1461" t="str">
        <f t="shared" si="323"/>
        <v>Supply of heavy pedestal type (4370002601)/QTY 20</v>
      </c>
      <c r="C2236" s="1455" t="str">
        <f t="shared" si="323"/>
        <v>N.A.</v>
      </c>
      <c r="D2236" s="1384" t="str">
        <f t="shared" si="323"/>
        <v>-</v>
      </c>
      <c r="E2236" s="1450">
        <f t="shared" si="323"/>
        <v>0</v>
      </c>
      <c r="F2236" s="1451">
        <f t="shared" si="320"/>
        <v>2.6260004E-2</v>
      </c>
      <c r="G2236" s="1451">
        <f t="shared" si="321"/>
        <v>2.6260004E-2</v>
      </c>
      <c r="H2236" s="1451">
        <f t="shared" si="317"/>
        <v>0</v>
      </c>
      <c r="I2236" s="1449">
        <v>0</v>
      </c>
      <c r="J2236" s="1449">
        <v>0</v>
      </c>
      <c r="K2236" s="1451"/>
      <c r="L2236" s="1451"/>
      <c r="M2236" s="1451">
        <f t="shared" si="316"/>
        <v>0</v>
      </c>
      <c r="N2236" s="1451">
        <f t="shared" si="318"/>
        <v>0</v>
      </c>
    </row>
    <row r="2237" spans="1:14" ht="15.5" hidden="1" outlineLevel="1" x14ac:dyDescent="0.25">
      <c r="A2237" s="1453">
        <f t="shared" si="323"/>
        <v>42</v>
      </c>
      <c r="B2237" s="1461" t="str">
        <f t="shared" si="323"/>
        <v>2 TON CAPACITY SPLIT AC(4370002498)/QTY 8</v>
      </c>
      <c r="C2237" s="1455" t="str">
        <f t="shared" si="323"/>
        <v>N.A.</v>
      </c>
      <c r="D2237" s="1384" t="str">
        <f t="shared" si="323"/>
        <v>-</v>
      </c>
      <c r="E2237" s="1450">
        <f t="shared" si="323"/>
        <v>0</v>
      </c>
      <c r="F2237" s="1451">
        <f t="shared" si="320"/>
        <v>3.3589595999999999E-2</v>
      </c>
      <c r="G2237" s="1451">
        <f t="shared" si="321"/>
        <v>3.3589595999999999E-2</v>
      </c>
      <c r="H2237" s="1451">
        <f t="shared" si="317"/>
        <v>0</v>
      </c>
      <c r="I2237" s="1449">
        <v>0</v>
      </c>
      <c r="J2237" s="1449">
        <v>0</v>
      </c>
      <c r="K2237" s="1451"/>
      <c r="L2237" s="1451"/>
      <c r="M2237" s="1451">
        <f t="shared" si="316"/>
        <v>0</v>
      </c>
      <c r="N2237" s="1451">
        <f t="shared" si="318"/>
        <v>0</v>
      </c>
    </row>
    <row r="2238" spans="1:14" ht="15.5" hidden="1" outlineLevel="1" x14ac:dyDescent="0.25">
      <c r="A2238" s="1453">
        <f t="shared" si="323"/>
        <v>43</v>
      </c>
      <c r="B2238" s="1461" t="str">
        <f t="shared" si="323"/>
        <v>Procurement of 16 Channel DVR at GTPS.(4370002575)/QTY 1</v>
      </c>
      <c r="C2238" s="1455" t="str">
        <f t="shared" si="323"/>
        <v>N.A.</v>
      </c>
      <c r="D2238" s="1384" t="str">
        <f t="shared" si="323"/>
        <v>-</v>
      </c>
      <c r="E2238" s="1450">
        <f t="shared" si="323"/>
        <v>0</v>
      </c>
      <c r="F2238" s="1451">
        <f t="shared" si="320"/>
        <v>1.0399999999999999E-3</v>
      </c>
      <c r="G2238" s="1451">
        <f t="shared" si="321"/>
        <v>1.0399999999999999E-3</v>
      </c>
      <c r="H2238" s="1451">
        <f t="shared" si="317"/>
        <v>0</v>
      </c>
      <c r="I2238" s="1449">
        <v>0</v>
      </c>
      <c r="J2238" s="1449">
        <v>0</v>
      </c>
      <c r="K2238" s="1451"/>
      <c r="L2238" s="1451"/>
      <c r="M2238" s="1451">
        <f t="shared" si="316"/>
        <v>0</v>
      </c>
      <c r="N2238" s="1451">
        <f t="shared" si="318"/>
        <v>0</v>
      </c>
    </row>
    <row r="2239" spans="1:14" ht="15.5" hidden="1" outlineLevel="1" x14ac:dyDescent="0.25">
      <c r="A2239" s="1453">
        <f t="shared" si="323"/>
        <v>44</v>
      </c>
      <c r="B2239" s="1461" t="str">
        <f t="shared" si="323"/>
        <v>Procurement of Server at GTPS Uran.(4385000212)/QTY 1</v>
      </c>
      <c r="C2239" s="1455" t="str">
        <f t="shared" si="323"/>
        <v>N.A.</v>
      </c>
      <c r="D2239" s="1384" t="str">
        <f t="shared" si="323"/>
        <v>-</v>
      </c>
      <c r="E2239" s="1450">
        <f t="shared" si="323"/>
        <v>0</v>
      </c>
      <c r="F2239" s="1451">
        <f t="shared" si="320"/>
        <v>5.4766160000000001E-2</v>
      </c>
      <c r="G2239" s="1451">
        <f t="shared" si="321"/>
        <v>5.4766160000000001E-2</v>
      </c>
      <c r="H2239" s="1451">
        <f t="shared" si="317"/>
        <v>0</v>
      </c>
      <c r="I2239" s="1449">
        <v>0</v>
      </c>
      <c r="J2239" s="1449">
        <v>0</v>
      </c>
      <c r="K2239" s="1451"/>
      <c r="L2239" s="1451"/>
      <c r="M2239" s="1451">
        <f t="shared" si="316"/>
        <v>0</v>
      </c>
      <c r="N2239" s="1451">
        <f t="shared" si="318"/>
        <v>0</v>
      </c>
    </row>
    <row r="2240" spans="1:14" ht="15.5" hidden="1" outlineLevel="1" x14ac:dyDescent="0.25">
      <c r="A2240" s="1453">
        <f t="shared" si="323"/>
        <v>45</v>
      </c>
      <c r="B2240" s="1461" t="str">
        <f t="shared" si="323"/>
        <v>CCTV Cameras  and DVR at GTPS URAN (4370002677)/QTY 13</v>
      </c>
      <c r="C2240" s="1455" t="str">
        <f t="shared" si="323"/>
        <v>N.A.</v>
      </c>
      <c r="D2240" s="1384" t="str">
        <f t="shared" si="323"/>
        <v>-</v>
      </c>
      <c r="E2240" s="1450">
        <f t="shared" si="323"/>
        <v>0</v>
      </c>
      <c r="F2240" s="1451">
        <f t="shared" si="320"/>
        <v>3.6888450000000001E-3</v>
      </c>
      <c r="G2240" s="1451">
        <f t="shared" si="321"/>
        <v>3.6888450000000001E-3</v>
      </c>
      <c r="H2240" s="1451">
        <f t="shared" si="317"/>
        <v>0</v>
      </c>
      <c r="I2240" s="1449">
        <v>0</v>
      </c>
      <c r="J2240" s="1449">
        <v>0</v>
      </c>
      <c r="K2240" s="1451"/>
      <c r="L2240" s="1451"/>
      <c r="M2240" s="1451">
        <f t="shared" si="316"/>
        <v>0</v>
      </c>
      <c r="N2240" s="1451">
        <f t="shared" si="318"/>
        <v>0</v>
      </c>
    </row>
    <row r="2241" spans="1:14" ht="15.5" hidden="1" outlineLevel="1" x14ac:dyDescent="0.25">
      <c r="A2241" s="1453">
        <f t="shared" si="323"/>
        <v>46</v>
      </c>
      <c r="B2241" s="1461" t="str">
        <f t="shared" si="323"/>
        <v>3 KW Geysers (Water Heaters) (4370002733)/QTY 18</v>
      </c>
      <c r="C2241" s="1455" t="str">
        <f t="shared" si="323"/>
        <v>N.A.</v>
      </c>
      <c r="D2241" s="1384" t="str">
        <f t="shared" si="323"/>
        <v>-</v>
      </c>
      <c r="E2241" s="1450">
        <f t="shared" si="323"/>
        <v>0</v>
      </c>
      <c r="F2241" s="1451">
        <f t="shared" si="320"/>
        <v>5.7599900000000004E-3</v>
      </c>
      <c r="G2241" s="1451">
        <f t="shared" si="321"/>
        <v>5.7599900000000004E-3</v>
      </c>
      <c r="H2241" s="1451">
        <f t="shared" si="317"/>
        <v>0</v>
      </c>
      <c r="I2241" s="1449">
        <v>0</v>
      </c>
      <c r="J2241" s="1449">
        <v>0</v>
      </c>
      <c r="K2241" s="1451"/>
      <c r="L2241" s="1451"/>
      <c r="M2241" s="1451">
        <f t="shared" si="316"/>
        <v>0</v>
      </c>
      <c r="N2241" s="1451">
        <f t="shared" si="318"/>
        <v>0</v>
      </c>
    </row>
    <row r="2242" spans="1:14" ht="29" hidden="1" outlineLevel="1" x14ac:dyDescent="0.25">
      <c r="A2242" s="1453">
        <f t="shared" si="323"/>
        <v>47</v>
      </c>
      <c r="B2242" s="1461" t="str">
        <f t="shared" si="323"/>
        <v>WALL MOUNTED/Matress etc .Guest house FAN 24" 230V 1440RPM(4370002713)/QTY 39</v>
      </c>
      <c r="C2242" s="1455" t="str">
        <f t="shared" si="323"/>
        <v>N.A.</v>
      </c>
      <c r="D2242" s="1384" t="str">
        <f t="shared" si="323"/>
        <v>-</v>
      </c>
      <c r="E2242" s="1450">
        <f t="shared" si="323"/>
        <v>0</v>
      </c>
      <c r="F2242" s="1451">
        <f t="shared" si="320"/>
        <v>1.1658399999999999E-2</v>
      </c>
      <c r="G2242" s="1451">
        <f t="shared" si="321"/>
        <v>1.1658399999999999E-2</v>
      </c>
      <c r="H2242" s="1451">
        <f t="shared" si="317"/>
        <v>0</v>
      </c>
      <c r="I2242" s="1449">
        <v>0</v>
      </c>
      <c r="J2242" s="1449">
        <v>0</v>
      </c>
      <c r="K2242" s="1451"/>
      <c r="L2242" s="1451"/>
      <c r="M2242" s="1451">
        <f t="shared" si="316"/>
        <v>0</v>
      </c>
      <c r="N2242" s="1451">
        <f t="shared" si="318"/>
        <v>0</v>
      </c>
    </row>
    <row r="2243" spans="1:14" ht="15.5" hidden="1" outlineLevel="1" x14ac:dyDescent="0.25">
      <c r="A2243" s="1453">
        <f t="shared" si="323"/>
        <v>48</v>
      </c>
      <c r="B2243" s="1461" t="str">
        <f t="shared" si="323"/>
        <v>COMPLETE PROJECTOR WITH STD ACCE.(4370002703)/QTY 1</v>
      </c>
      <c r="C2243" s="1455" t="str">
        <f t="shared" si="323"/>
        <v>N.A.</v>
      </c>
      <c r="D2243" s="1384" t="str">
        <f t="shared" si="323"/>
        <v>-</v>
      </c>
      <c r="E2243" s="1450">
        <f t="shared" si="323"/>
        <v>0</v>
      </c>
      <c r="F2243" s="1451">
        <f t="shared" si="320"/>
        <v>6.1642240000000003E-3</v>
      </c>
      <c r="G2243" s="1451">
        <f t="shared" si="321"/>
        <v>6.1642240000000003E-3</v>
      </c>
      <c r="H2243" s="1451">
        <f t="shared" si="317"/>
        <v>0</v>
      </c>
      <c r="I2243" s="1449">
        <v>0</v>
      </c>
      <c r="J2243" s="1449">
        <v>0</v>
      </c>
      <c r="K2243" s="1451"/>
      <c r="L2243" s="1451"/>
      <c r="M2243" s="1451">
        <f t="shared" si="316"/>
        <v>0</v>
      </c>
      <c r="N2243" s="1451">
        <f t="shared" si="318"/>
        <v>0</v>
      </c>
    </row>
    <row r="2244" spans="1:14" ht="15.5" hidden="1" outlineLevel="1" x14ac:dyDescent="0.25">
      <c r="A2244" s="1453">
        <f t="shared" si="323"/>
        <v>49</v>
      </c>
      <c r="B2244" s="1461" t="str">
        <f t="shared" si="323"/>
        <v>NAS Storage device (4370002674)/QTY 1</v>
      </c>
      <c r="C2244" s="1455" t="str">
        <f t="shared" si="323"/>
        <v>N.A.</v>
      </c>
      <c r="D2244" s="1384" t="str">
        <f t="shared" si="323"/>
        <v>-</v>
      </c>
      <c r="E2244" s="1450">
        <f t="shared" si="323"/>
        <v>0</v>
      </c>
      <c r="F2244" s="1451">
        <f t="shared" si="320"/>
        <v>2.2499886E-2</v>
      </c>
      <c r="G2244" s="1451">
        <f t="shared" si="321"/>
        <v>2.2499886E-2</v>
      </c>
      <c r="H2244" s="1451">
        <f t="shared" si="317"/>
        <v>0</v>
      </c>
      <c r="I2244" s="1449">
        <v>0</v>
      </c>
      <c r="J2244" s="1449">
        <v>0</v>
      </c>
      <c r="K2244" s="1451"/>
      <c r="L2244" s="1451"/>
      <c r="M2244" s="1451">
        <f t="shared" si="316"/>
        <v>0</v>
      </c>
      <c r="N2244" s="1451">
        <f t="shared" si="318"/>
        <v>0</v>
      </c>
    </row>
    <row r="2245" spans="1:14" ht="15.5" hidden="1" outlineLevel="1" x14ac:dyDescent="0.25">
      <c r="A2245" s="1453">
        <f t="shared" si="323"/>
        <v>50</v>
      </c>
      <c r="B2245" s="1461" t="str">
        <f t="shared" si="323"/>
        <v>DYNAMIC MIC,ACCESSORIES (4370002728)/QTY 5</v>
      </c>
      <c r="C2245" s="1455" t="str">
        <f t="shared" si="323"/>
        <v>N.A.</v>
      </c>
      <c r="D2245" s="1384" t="str">
        <f t="shared" si="323"/>
        <v>-</v>
      </c>
      <c r="E2245" s="1450">
        <f t="shared" si="323"/>
        <v>0</v>
      </c>
      <c r="F2245" s="1451">
        <f t="shared" si="320"/>
        <v>2.47E-3</v>
      </c>
      <c r="G2245" s="1451">
        <f t="shared" si="321"/>
        <v>2.47E-3</v>
      </c>
      <c r="H2245" s="1451">
        <f t="shared" si="317"/>
        <v>0</v>
      </c>
      <c r="I2245" s="1449">
        <v>0</v>
      </c>
      <c r="J2245" s="1449">
        <v>0</v>
      </c>
      <c r="K2245" s="1451"/>
      <c r="L2245" s="1451"/>
      <c r="M2245" s="1451">
        <f t="shared" si="316"/>
        <v>0</v>
      </c>
      <c r="N2245" s="1451">
        <f t="shared" si="318"/>
        <v>0</v>
      </c>
    </row>
    <row r="2246" spans="1:14" ht="15.5" hidden="1" outlineLevel="1" x14ac:dyDescent="0.25">
      <c r="A2246" s="1453">
        <f t="shared" si="323"/>
        <v>51</v>
      </c>
      <c r="B2246" s="1461" t="str">
        <f t="shared" si="323"/>
        <v>DESKTOP (4370002709)/QTY 10</v>
      </c>
      <c r="C2246" s="1455" t="str">
        <f t="shared" si="323"/>
        <v>N.A.</v>
      </c>
      <c r="D2246" s="1384" t="str">
        <f t="shared" si="323"/>
        <v>-</v>
      </c>
      <c r="E2246" s="1450">
        <f t="shared" si="323"/>
        <v>0</v>
      </c>
      <c r="F2246" s="1451">
        <f t="shared" si="320"/>
        <v>5.6866996000000003E-2</v>
      </c>
      <c r="G2246" s="1451">
        <f t="shared" si="321"/>
        <v>5.6866996000000003E-2</v>
      </c>
      <c r="H2246" s="1451">
        <f t="shared" si="317"/>
        <v>0</v>
      </c>
      <c r="I2246" s="1449">
        <v>0</v>
      </c>
      <c r="J2246" s="1449">
        <v>0</v>
      </c>
      <c r="K2246" s="1451"/>
      <c r="L2246" s="1451"/>
      <c r="M2246" s="1451">
        <f t="shared" si="316"/>
        <v>0</v>
      </c>
      <c r="N2246" s="1451">
        <f t="shared" si="318"/>
        <v>0</v>
      </c>
    </row>
    <row r="2247" spans="1:14" ht="15.5" hidden="1" outlineLevel="1" x14ac:dyDescent="0.25">
      <c r="A2247" s="1453">
        <f t="shared" si="323"/>
        <v>52</v>
      </c>
      <c r="B2247" s="1461" t="str">
        <f t="shared" si="323"/>
        <v>Procurement of Computer Monitor at GTPS.4370002812/QTY 15</v>
      </c>
      <c r="C2247" s="1455" t="str">
        <f t="shared" si="323"/>
        <v>N.A.</v>
      </c>
      <c r="D2247" s="1384" t="str">
        <f t="shared" si="323"/>
        <v>-</v>
      </c>
      <c r="E2247" s="1450">
        <f t="shared" si="323"/>
        <v>0</v>
      </c>
      <c r="F2247" s="1451">
        <f t="shared" si="320"/>
        <v>2.1300003000000001E-2</v>
      </c>
      <c r="G2247" s="1451">
        <f t="shared" si="321"/>
        <v>2.1300003000000001E-2</v>
      </c>
      <c r="H2247" s="1451">
        <f t="shared" si="317"/>
        <v>0</v>
      </c>
      <c r="I2247" s="1449">
        <v>0</v>
      </c>
      <c r="J2247" s="1449">
        <v>0</v>
      </c>
      <c r="K2247" s="1451"/>
      <c r="L2247" s="1451"/>
      <c r="M2247" s="1451">
        <f t="shared" si="316"/>
        <v>0</v>
      </c>
      <c r="N2247" s="1451">
        <f t="shared" si="318"/>
        <v>0</v>
      </c>
    </row>
    <row r="2248" spans="1:14" ht="15.5" hidden="1" outlineLevel="1" x14ac:dyDescent="0.25">
      <c r="A2248" s="1453">
        <f t="shared" si="323"/>
        <v>53</v>
      </c>
      <c r="B2248" s="1461" t="str">
        <f t="shared" si="323"/>
        <v>Procurement of Air Purifiers in PCR’s4370002804/Qty 40</v>
      </c>
      <c r="C2248" s="1455" t="str">
        <f t="shared" si="323"/>
        <v>N.A.</v>
      </c>
      <c r="D2248" s="1384" t="str">
        <f t="shared" si="323"/>
        <v>-</v>
      </c>
      <c r="E2248" s="1450">
        <f t="shared" si="323"/>
        <v>0</v>
      </c>
      <c r="F2248" s="1451">
        <f t="shared" si="320"/>
        <v>6.9999959999999996E-3</v>
      </c>
      <c r="G2248" s="1451">
        <f t="shared" si="321"/>
        <v>6.9999959999999996E-3</v>
      </c>
      <c r="H2248" s="1451">
        <f t="shared" si="317"/>
        <v>0</v>
      </c>
      <c r="I2248" s="1449">
        <v>0</v>
      </c>
      <c r="J2248" s="1449">
        <v>0</v>
      </c>
      <c r="K2248" s="1451"/>
      <c r="L2248" s="1451"/>
      <c r="M2248" s="1451">
        <f t="shared" si="316"/>
        <v>0</v>
      </c>
      <c r="N2248" s="1451">
        <f t="shared" si="318"/>
        <v>0</v>
      </c>
    </row>
    <row r="2249" spans="1:14" ht="15.5" hidden="1" outlineLevel="1" x14ac:dyDescent="0.25">
      <c r="A2249" s="1453">
        <f t="shared" si="323"/>
        <v>54</v>
      </c>
      <c r="B2249" s="1461" t="str">
        <f t="shared" si="323"/>
        <v>iPad &amp; Laptop As Per Specification 4385000561/QTY 2</v>
      </c>
      <c r="C2249" s="1455" t="str">
        <f t="shared" si="323"/>
        <v>N.A.</v>
      </c>
      <c r="D2249" s="1384" t="str">
        <f t="shared" si="323"/>
        <v>-</v>
      </c>
      <c r="E2249" s="1450">
        <f t="shared" si="323"/>
        <v>0</v>
      </c>
      <c r="F2249" s="1451">
        <f t="shared" si="320"/>
        <v>1.9458199999999998E-2</v>
      </c>
      <c r="G2249" s="1451">
        <f t="shared" si="321"/>
        <v>1.9458199999999998E-2</v>
      </c>
      <c r="H2249" s="1451">
        <f t="shared" si="317"/>
        <v>0</v>
      </c>
      <c r="I2249" s="1449">
        <v>0</v>
      </c>
      <c r="J2249" s="1449">
        <v>0</v>
      </c>
      <c r="K2249" s="1451"/>
      <c r="L2249" s="1451"/>
      <c r="M2249" s="1451">
        <f t="shared" si="316"/>
        <v>0</v>
      </c>
      <c r="N2249" s="1451">
        <f t="shared" si="318"/>
        <v>0</v>
      </c>
    </row>
    <row r="2250" spans="1:14" ht="15.5" hidden="1" outlineLevel="1" x14ac:dyDescent="0.25">
      <c r="A2250" s="1453">
        <f t="shared" si="323"/>
        <v>55</v>
      </c>
      <c r="B2250" s="1461" t="str">
        <f t="shared" si="323"/>
        <v>Projector Screen SZIE 8 X 10 FEET(4370002710)/QTY 1</v>
      </c>
      <c r="C2250" s="1455" t="str">
        <f t="shared" si="323"/>
        <v>N.A.</v>
      </c>
      <c r="D2250" s="1384" t="str">
        <f t="shared" si="323"/>
        <v>-</v>
      </c>
      <c r="E2250" s="1450">
        <f t="shared" si="323"/>
        <v>0</v>
      </c>
      <c r="F2250" s="1451">
        <f t="shared" si="320"/>
        <v>1.0397990000000001E-3</v>
      </c>
      <c r="G2250" s="1451">
        <f t="shared" si="321"/>
        <v>1.0397990000000001E-3</v>
      </c>
      <c r="H2250" s="1451">
        <f t="shared" si="317"/>
        <v>0</v>
      </c>
      <c r="I2250" s="1449">
        <v>0</v>
      </c>
      <c r="J2250" s="1449">
        <v>0</v>
      </c>
      <c r="K2250" s="1451"/>
      <c r="L2250" s="1451"/>
      <c r="M2250" s="1451">
        <f t="shared" si="316"/>
        <v>0</v>
      </c>
      <c r="N2250" s="1451">
        <f t="shared" si="318"/>
        <v>0</v>
      </c>
    </row>
    <row r="2251" spans="1:14" ht="29" hidden="1" outlineLevel="1" x14ac:dyDescent="0.25">
      <c r="A2251" s="1453">
        <f t="shared" si="323"/>
        <v>56</v>
      </c>
      <c r="B2251" s="1462" t="str">
        <f t="shared" si="323"/>
        <v>Supply, Installation and commissioning of SCADA System for Raw and DM water plant at Water Treatment Plant, GTPS, Uran.</v>
      </c>
      <c r="C2251" s="1455">
        <f t="shared" si="323"/>
        <v>0</v>
      </c>
      <c r="D2251" s="1384" t="str">
        <f t="shared" si="323"/>
        <v>-</v>
      </c>
      <c r="E2251" s="1450">
        <f t="shared" si="323"/>
        <v>0</v>
      </c>
      <c r="F2251" s="1451">
        <f t="shared" si="320"/>
        <v>0.92630000000000001</v>
      </c>
      <c r="G2251" s="1451">
        <f t="shared" si="321"/>
        <v>0.92630000000000001</v>
      </c>
      <c r="H2251" s="1451">
        <f t="shared" si="317"/>
        <v>0</v>
      </c>
      <c r="I2251" s="1449">
        <v>0</v>
      </c>
      <c r="J2251" s="1449">
        <v>0</v>
      </c>
      <c r="K2251" s="1451"/>
      <c r="L2251" s="1451"/>
      <c r="M2251" s="1451">
        <f t="shared" si="316"/>
        <v>0</v>
      </c>
      <c r="N2251" s="1451">
        <f t="shared" si="318"/>
        <v>0</v>
      </c>
    </row>
    <row r="2252" spans="1:14" ht="29" hidden="1" outlineLevel="1" x14ac:dyDescent="0.25">
      <c r="A2252" s="1453">
        <f t="shared" ref="A2252:E2267" si="324">A1966</f>
        <v>57</v>
      </c>
      <c r="B2252" s="1462" t="str">
        <f t="shared" si="324"/>
        <v>Supply, Installation and commissioning of Battery chargers at stage II at GTPS Uran</v>
      </c>
      <c r="C2252" s="1455">
        <f t="shared" si="324"/>
        <v>0</v>
      </c>
      <c r="D2252" s="1384" t="str">
        <f t="shared" si="324"/>
        <v>-</v>
      </c>
      <c r="E2252" s="1450">
        <f t="shared" si="324"/>
        <v>0</v>
      </c>
      <c r="F2252" s="1451">
        <f t="shared" si="320"/>
        <v>0.69004335000000006</v>
      </c>
      <c r="G2252" s="1451">
        <f t="shared" si="321"/>
        <v>0.69004335000000006</v>
      </c>
      <c r="H2252" s="1451">
        <f t="shared" si="317"/>
        <v>0</v>
      </c>
      <c r="I2252" s="1449">
        <v>0</v>
      </c>
      <c r="J2252" s="1449">
        <v>0</v>
      </c>
      <c r="K2252" s="1451"/>
      <c r="L2252" s="1451"/>
      <c r="M2252" s="1451">
        <f t="shared" si="316"/>
        <v>0</v>
      </c>
      <c r="N2252" s="1451">
        <f t="shared" si="318"/>
        <v>0</v>
      </c>
    </row>
    <row r="2253" spans="1:14" ht="29" hidden="1" outlineLevel="1" x14ac:dyDescent="0.25">
      <c r="A2253" s="1453">
        <f t="shared" si="324"/>
        <v>58</v>
      </c>
      <c r="B2253" s="1462" t="str">
        <f t="shared" si="324"/>
        <v>Up gradation of old Generator Protection System with Advance Series Microprocessor based system, GTPS Uarn</v>
      </c>
      <c r="C2253" s="1455">
        <f t="shared" si="324"/>
        <v>0</v>
      </c>
      <c r="D2253" s="1384" t="str">
        <f t="shared" si="324"/>
        <v>-</v>
      </c>
      <c r="E2253" s="1450">
        <f t="shared" si="324"/>
        <v>0</v>
      </c>
      <c r="F2253" s="1451">
        <f t="shared" si="320"/>
        <v>1.0930340000000001</v>
      </c>
      <c r="G2253" s="1451">
        <f t="shared" si="321"/>
        <v>1.0930340000000001</v>
      </c>
      <c r="H2253" s="1451">
        <f t="shared" si="317"/>
        <v>0</v>
      </c>
      <c r="I2253" s="1449">
        <v>0</v>
      </c>
      <c r="J2253" s="1449">
        <v>0</v>
      </c>
      <c r="K2253" s="1451"/>
      <c r="L2253" s="1451"/>
      <c r="M2253" s="1451">
        <f t="shared" si="316"/>
        <v>0</v>
      </c>
      <c r="N2253" s="1451">
        <f t="shared" si="318"/>
        <v>0</v>
      </c>
    </row>
    <row r="2254" spans="1:14" ht="29" hidden="1" outlineLevel="1" x14ac:dyDescent="0.25">
      <c r="A2254" s="1453">
        <f t="shared" si="324"/>
        <v>59</v>
      </c>
      <c r="B2254" s="1462" t="str">
        <f t="shared" si="324"/>
        <v>NABL laboratory set up including required instruments along with furniture and other accessories at WT Plant, GTPS, Uran.</v>
      </c>
      <c r="C2254" s="1455">
        <f t="shared" si="324"/>
        <v>0</v>
      </c>
      <c r="D2254" s="1384" t="str">
        <f t="shared" si="324"/>
        <v>-</v>
      </c>
      <c r="E2254" s="1450">
        <f t="shared" si="324"/>
        <v>0</v>
      </c>
      <c r="F2254" s="1451">
        <f t="shared" si="320"/>
        <v>0.64239199999999996</v>
      </c>
      <c r="G2254" s="1451">
        <f t="shared" si="321"/>
        <v>0.64239199999999996</v>
      </c>
      <c r="H2254" s="1451">
        <f t="shared" si="317"/>
        <v>0</v>
      </c>
      <c r="I2254" s="1449">
        <v>0</v>
      </c>
      <c r="J2254" s="1449">
        <v>0</v>
      </c>
      <c r="K2254" s="1451"/>
      <c r="L2254" s="1451"/>
      <c r="M2254" s="1451">
        <f t="shared" ref="M2254:M2292" si="325">SUM(J2254:L2254)</f>
        <v>0</v>
      </c>
      <c r="N2254" s="1451">
        <f t="shared" si="318"/>
        <v>0</v>
      </c>
    </row>
    <row r="2255" spans="1:14" ht="43.5" hidden="1" outlineLevel="1" x14ac:dyDescent="0.25">
      <c r="A2255" s="1457">
        <f t="shared" si="324"/>
        <v>60</v>
      </c>
      <c r="B2255" s="1463" t="str">
        <f t="shared" si="324"/>
        <v>Providing and applying of chemical resistance coating to the internal surface of soft water storage tank at Water Treatment Plant, GTPS Uran</v>
      </c>
      <c r="C2255" s="1455">
        <f t="shared" si="324"/>
        <v>0</v>
      </c>
      <c r="D2255" s="1384" t="str">
        <f t="shared" si="324"/>
        <v>-</v>
      </c>
      <c r="E2255" s="1450">
        <f t="shared" si="324"/>
        <v>0</v>
      </c>
      <c r="F2255" s="1451">
        <f t="shared" si="320"/>
        <v>1.4407729199999999</v>
      </c>
      <c r="G2255" s="1451">
        <f t="shared" si="321"/>
        <v>1.4407729199999999</v>
      </c>
      <c r="H2255" s="1451">
        <f t="shared" si="317"/>
        <v>0</v>
      </c>
      <c r="I2255" s="1449">
        <v>0</v>
      </c>
      <c r="J2255" s="1449">
        <v>0</v>
      </c>
      <c r="K2255" s="1451"/>
      <c r="L2255" s="1451"/>
      <c r="M2255" s="1451">
        <f t="shared" si="325"/>
        <v>0</v>
      </c>
      <c r="N2255" s="1451">
        <f t="shared" si="318"/>
        <v>0</v>
      </c>
    </row>
    <row r="2256" spans="1:14" ht="29" hidden="1" outlineLevel="1" x14ac:dyDescent="0.25">
      <c r="A2256" s="1457">
        <f t="shared" si="324"/>
        <v>61</v>
      </c>
      <c r="B2256" s="1463" t="str">
        <f t="shared" si="324"/>
        <v xml:space="preserve">CCPP Process improvement through application of Thermal insulation for WHRP Boiler/GT exhaust area at GTPS, Uran </v>
      </c>
      <c r="C2256" s="1455">
        <f t="shared" si="324"/>
        <v>0</v>
      </c>
      <c r="D2256" s="1384" t="str">
        <f t="shared" si="324"/>
        <v>-</v>
      </c>
      <c r="E2256" s="1450">
        <f t="shared" si="324"/>
        <v>0</v>
      </c>
      <c r="F2256" s="1451">
        <f t="shared" si="320"/>
        <v>0.85669474999999995</v>
      </c>
      <c r="G2256" s="1451">
        <f t="shared" si="321"/>
        <v>0.85669474999999995</v>
      </c>
      <c r="H2256" s="1451">
        <f t="shared" si="317"/>
        <v>0</v>
      </c>
      <c r="I2256" s="1449">
        <v>0</v>
      </c>
      <c r="J2256" s="1449">
        <v>0</v>
      </c>
      <c r="K2256" s="1451"/>
      <c r="L2256" s="1451"/>
      <c r="M2256" s="1451">
        <f t="shared" si="325"/>
        <v>0</v>
      </c>
      <c r="N2256" s="1451">
        <f t="shared" si="318"/>
        <v>0</v>
      </c>
    </row>
    <row r="2257" spans="1:14" ht="15.5" hidden="1" outlineLevel="1" x14ac:dyDescent="0.25">
      <c r="A2257" s="1457">
        <f t="shared" si="324"/>
        <v>62</v>
      </c>
      <c r="B2257" s="1463" t="str">
        <f t="shared" si="324"/>
        <v xml:space="preserve"> Procurement of grass cutting machine (Petrol engine) at GTPS, Uran.</v>
      </c>
      <c r="C2257" s="1455">
        <f t="shared" si="324"/>
        <v>0</v>
      </c>
      <c r="D2257" s="1384" t="str">
        <f t="shared" si="324"/>
        <v>-</v>
      </c>
      <c r="E2257" s="1450">
        <f t="shared" si="324"/>
        <v>0</v>
      </c>
      <c r="F2257" s="1451">
        <f t="shared" si="320"/>
        <v>1.1328E-2</v>
      </c>
      <c r="G2257" s="1451">
        <f t="shared" si="321"/>
        <v>1.1328E-2</v>
      </c>
      <c r="H2257" s="1451">
        <f t="shared" si="317"/>
        <v>0</v>
      </c>
      <c r="I2257" s="1449">
        <v>0</v>
      </c>
      <c r="J2257" s="1449">
        <v>0</v>
      </c>
      <c r="K2257" s="1451"/>
      <c r="L2257" s="1451"/>
      <c r="M2257" s="1451">
        <f t="shared" si="325"/>
        <v>0</v>
      </c>
      <c r="N2257" s="1451">
        <f t="shared" si="318"/>
        <v>0</v>
      </c>
    </row>
    <row r="2258" spans="1:14" ht="15.5" hidden="1" outlineLevel="1" x14ac:dyDescent="0.25">
      <c r="A2258" s="1457">
        <f t="shared" si="324"/>
        <v>63</v>
      </c>
      <c r="B2258" s="1463" t="str">
        <f t="shared" si="324"/>
        <v>Procurement of dedicated server for DSM System at GTPS Uran.</v>
      </c>
      <c r="C2258" s="1455">
        <f t="shared" si="324"/>
        <v>0</v>
      </c>
      <c r="D2258" s="1384" t="str">
        <f t="shared" si="324"/>
        <v>-</v>
      </c>
      <c r="E2258" s="1450">
        <f t="shared" si="324"/>
        <v>0</v>
      </c>
      <c r="F2258" s="1451">
        <f t="shared" si="320"/>
        <v>9.3399999999999997E-2</v>
      </c>
      <c r="G2258" s="1451">
        <f t="shared" si="321"/>
        <v>9.3399999999999997E-2</v>
      </c>
      <c r="H2258" s="1451">
        <f t="shared" si="317"/>
        <v>0</v>
      </c>
      <c r="I2258" s="1449">
        <v>0</v>
      </c>
      <c r="J2258" s="1449">
        <v>0</v>
      </c>
      <c r="K2258" s="1451"/>
      <c r="L2258" s="1451"/>
      <c r="M2258" s="1451">
        <f t="shared" si="325"/>
        <v>0</v>
      </c>
      <c r="N2258" s="1451">
        <f t="shared" si="318"/>
        <v>0</v>
      </c>
    </row>
    <row r="2259" spans="1:14" ht="15.5" hidden="1" outlineLevel="1" x14ac:dyDescent="0.25">
      <c r="A2259" s="1457">
        <f t="shared" si="324"/>
        <v>64</v>
      </c>
      <c r="B2259" s="1463" t="str">
        <f t="shared" si="324"/>
        <v>Procurement of Water Purifier</v>
      </c>
      <c r="C2259" s="1455">
        <f t="shared" si="324"/>
        <v>0</v>
      </c>
      <c r="D2259" s="1384" t="str">
        <f t="shared" si="324"/>
        <v>-</v>
      </c>
      <c r="E2259" s="1450">
        <f t="shared" si="324"/>
        <v>0</v>
      </c>
      <c r="F2259" s="1451">
        <f t="shared" si="320"/>
        <v>8.03E-4</v>
      </c>
      <c r="G2259" s="1451">
        <f t="shared" si="321"/>
        <v>8.03E-4</v>
      </c>
      <c r="H2259" s="1451">
        <f t="shared" si="317"/>
        <v>0</v>
      </c>
      <c r="I2259" s="1449">
        <v>0</v>
      </c>
      <c r="J2259" s="1449">
        <v>0</v>
      </c>
      <c r="K2259" s="1451"/>
      <c r="L2259" s="1451"/>
      <c r="M2259" s="1451">
        <f t="shared" si="325"/>
        <v>0</v>
      </c>
      <c r="N2259" s="1451">
        <f t="shared" si="318"/>
        <v>0</v>
      </c>
    </row>
    <row r="2260" spans="1:14" ht="15.5" hidden="1" outlineLevel="1" x14ac:dyDescent="0.25">
      <c r="A2260" s="1457">
        <f t="shared" si="324"/>
        <v>65</v>
      </c>
      <c r="B2260" s="1463" t="str">
        <f t="shared" si="324"/>
        <v>Procurement of 1.5T SPLIT AC</v>
      </c>
      <c r="C2260" s="1455">
        <f t="shared" si="324"/>
        <v>0</v>
      </c>
      <c r="D2260" s="1384" t="str">
        <f t="shared" si="324"/>
        <v>-</v>
      </c>
      <c r="E2260" s="1450">
        <f t="shared" si="324"/>
        <v>0</v>
      </c>
      <c r="F2260" s="1451">
        <f t="shared" si="320"/>
        <v>2.8199999999999999E-2</v>
      </c>
      <c r="G2260" s="1451">
        <f t="shared" si="321"/>
        <v>2.8199999999999999E-2</v>
      </c>
      <c r="H2260" s="1451">
        <f t="shared" si="317"/>
        <v>0</v>
      </c>
      <c r="I2260" s="1449">
        <v>0</v>
      </c>
      <c r="J2260" s="1449">
        <v>0</v>
      </c>
      <c r="K2260" s="1451"/>
      <c r="L2260" s="1451"/>
      <c r="M2260" s="1451">
        <f t="shared" si="325"/>
        <v>0</v>
      </c>
      <c r="N2260" s="1451">
        <f t="shared" si="318"/>
        <v>0</v>
      </c>
    </row>
    <row r="2261" spans="1:14" ht="15.5" hidden="1" outlineLevel="1" x14ac:dyDescent="0.25">
      <c r="A2261" s="1457">
        <f t="shared" si="324"/>
        <v>66</v>
      </c>
      <c r="B2261" s="1463" t="str">
        <f t="shared" si="324"/>
        <v>MOBILE PHONE FOR SHIFT I/C</v>
      </c>
      <c r="C2261" s="1455">
        <f t="shared" si="324"/>
        <v>0</v>
      </c>
      <c r="D2261" s="1384" t="str">
        <f t="shared" si="324"/>
        <v>-</v>
      </c>
      <c r="E2261" s="1450">
        <f t="shared" si="324"/>
        <v>0</v>
      </c>
      <c r="F2261" s="1451">
        <f t="shared" si="320"/>
        <v>1.3998999999999999E-3</v>
      </c>
      <c r="G2261" s="1451">
        <f t="shared" si="321"/>
        <v>1.3998999999999999E-3</v>
      </c>
      <c r="H2261" s="1451">
        <f t="shared" ref="H2261:H2292" si="326">F2261-G2261</f>
        <v>0</v>
      </c>
      <c r="I2261" s="1449">
        <v>0</v>
      </c>
      <c r="J2261" s="1449">
        <v>0</v>
      </c>
      <c r="K2261" s="1451"/>
      <c r="L2261" s="1451"/>
      <c r="M2261" s="1451">
        <f t="shared" si="325"/>
        <v>0</v>
      </c>
      <c r="N2261" s="1451">
        <f t="shared" ref="N2261:N2292" si="327">H2261+I2261-M2261</f>
        <v>0</v>
      </c>
    </row>
    <row r="2262" spans="1:14" ht="15.5" hidden="1" outlineLevel="1" x14ac:dyDescent="0.25">
      <c r="A2262" s="1457">
        <f t="shared" si="324"/>
        <v>67</v>
      </c>
      <c r="B2262" s="1463" t="str">
        <f t="shared" si="324"/>
        <v>MOBILE PHONE FOR SHIFT I/C</v>
      </c>
      <c r="C2262" s="1455">
        <f t="shared" si="324"/>
        <v>0</v>
      </c>
      <c r="D2262" s="1384" t="str">
        <f t="shared" si="324"/>
        <v>-</v>
      </c>
      <c r="E2262" s="1450">
        <f t="shared" si="324"/>
        <v>0</v>
      </c>
      <c r="F2262" s="1451">
        <f t="shared" si="320"/>
        <v>1.3499E-3</v>
      </c>
      <c r="G2262" s="1451">
        <f t="shared" si="321"/>
        <v>1.3499E-3</v>
      </c>
      <c r="H2262" s="1451">
        <f t="shared" si="326"/>
        <v>0</v>
      </c>
      <c r="I2262" s="1449">
        <v>0</v>
      </c>
      <c r="J2262" s="1449">
        <v>0</v>
      </c>
      <c r="K2262" s="1451"/>
      <c r="L2262" s="1451"/>
      <c r="M2262" s="1451">
        <f t="shared" si="325"/>
        <v>0</v>
      </c>
      <c r="N2262" s="1451">
        <f t="shared" si="327"/>
        <v>0</v>
      </c>
    </row>
    <row r="2263" spans="1:14" ht="15.5" hidden="1" outlineLevel="1" x14ac:dyDescent="0.25">
      <c r="A2263" s="1457">
        <f t="shared" si="324"/>
        <v>68</v>
      </c>
      <c r="B2263" s="1463" t="str">
        <f t="shared" si="324"/>
        <v>MOBILE PHONE FOR SHIFT I/C</v>
      </c>
      <c r="C2263" s="1455">
        <f t="shared" si="324"/>
        <v>0</v>
      </c>
      <c r="D2263" s="1384" t="str">
        <f t="shared" si="324"/>
        <v>-</v>
      </c>
      <c r="E2263" s="1450">
        <f t="shared" si="324"/>
        <v>0</v>
      </c>
      <c r="F2263" s="1451">
        <f t="shared" si="320"/>
        <v>1.3499E-3</v>
      </c>
      <c r="G2263" s="1451">
        <f t="shared" si="321"/>
        <v>1.3499E-3</v>
      </c>
      <c r="H2263" s="1451">
        <f t="shared" si="326"/>
        <v>0</v>
      </c>
      <c r="I2263" s="1449">
        <v>0</v>
      </c>
      <c r="J2263" s="1449">
        <v>0</v>
      </c>
      <c r="K2263" s="1451"/>
      <c r="L2263" s="1451"/>
      <c r="M2263" s="1451">
        <f t="shared" si="325"/>
        <v>0</v>
      </c>
      <c r="N2263" s="1451">
        <f t="shared" si="327"/>
        <v>0</v>
      </c>
    </row>
    <row r="2264" spans="1:14" ht="15.5" hidden="1" outlineLevel="1" x14ac:dyDescent="0.25">
      <c r="A2264" s="1457">
        <f t="shared" si="324"/>
        <v>69</v>
      </c>
      <c r="B2264" s="1463" t="str">
        <f t="shared" si="324"/>
        <v>Procurement of CCTV camera</v>
      </c>
      <c r="C2264" s="1455">
        <f t="shared" si="324"/>
        <v>0</v>
      </c>
      <c r="D2264" s="1384" t="str">
        <f t="shared" si="324"/>
        <v>-</v>
      </c>
      <c r="E2264" s="1450">
        <f t="shared" si="324"/>
        <v>0</v>
      </c>
      <c r="F2264" s="1451">
        <f t="shared" si="320"/>
        <v>5.1684000000000001E-3</v>
      </c>
      <c r="G2264" s="1451">
        <f t="shared" si="321"/>
        <v>5.1684000000000001E-3</v>
      </c>
      <c r="H2264" s="1451">
        <f t="shared" si="326"/>
        <v>0</v>
      </c>
      <c r="I2264" s="1449">
        <v>0</v>
      </c>
      <c r="J2264" s="1449">
        <v>0</v>
      </c>
      <c r="K2264" s="1451"/>
      <c r="L2264" s="1451"/>
      <c r="M2264" s="1451">
        <f t="shared" si="325"/>
        <v>0</v>
      </c>
      <c r="N2264" s="1451">
        <f t="shared" si="327"/>
        <v>0</v>
      </c>
    </row>
    <row r="2265" spans="1:14" ht="15.5" hidden="1" outlineLevel="1" x14ac:dyDescent="0.25">
      <c r="A2265" s="1457">
        <f t="shared" si="324"/>
        <v>70</v>
      </c>
      <c r="B2265" s="1463" t="str">
        <f t="shared" si="324"/>
        <v>Procurement of Desktop PC’s at GTPS URAN.</v>
      </c>
      <c r="C2265" s="1455">
        <f t="shared" si="324"/>
        <v>0</v>
      </c>
      <c r="D2265" s="1384" t="str">
        <f t="shared" si="324"/>
        <v>-</v>
      </c>
      <c r="E2265" s="1450">
        <f t="shared" si="324"/>
        <v>0</v>
      </c>
      <c r="F2265" s="1451">
        <f t="shared" si="320"/>
        <v>8.4568504000000003E-2</v>
      </c>
      <c r="G2265" s="1451">
        <f t="shared" si="321"/>
        <v>8.4568504000000003E-2</v>
      </c>
      <c r="H2265" s="1451">
        <f t="shared" si="326"/>
        <v>0</v>
      </c>
      <c r="I2265" s="1449">
        <v>0</v>
      </c>
      <c r="J2265" s="1449">
        <v>0</v>
      </c>
      <c r="K2265" s="1451"/>
      <c r="L2265" s="1451"/>
      <c r="M2265" s="1451">
        <f t="shared" si="325"/>
        <v>0</v>
      </c>
      <c r="N2265" s="1451">
        <f t="shared" si="327"/>
        <v>0</v>
      </c>
    </row>
    <row r="2266" spans="1:14" ht="15.5" hidden="1" outlineLevel="1" x14ac:dyDescent="0.25">
      <c r="A2266" s="1457">
        <f t="shared" si="324"/>
        <v>71</v>
      </c>
      <c r="B2266" s="1463" t="str">
        <f t="shared" si="324"/>
        <v>Procurement of 4 channel DVR &amp; 4 cctv camera</v>
      </c>
      <c r="C2266" s="1455">
        <f t="shared" si="324"/>
        <v>0</v>
      </c>
      <c r="D2266" s="1384" t="str">
        <f t="shared" si="324"/>
        <v>-</v>
      </c>
      <c r="E2266" s="1450">
        <f t="shared" si="324"/>
        <v>0</v>
      </c>
      <c r="F2266" s="1451">
        <f t="shared" si="320"/>
        <v>1.47E-3</v>
      </c>
      <c r="G2266" s="1451">
        <f t="shared" si="321"/>
        <v>1.47E-3</v>
      </c>
      <c r="H2266" s="1451">
        <f t="shared" si="326"/>
        <v>0</v>
      </c>
      <c r="I2266" s="1449">
        <v>0</v>
      </c>
      <c r="J2266" s="1449">
        <v>0</v>
      </c>
      <c r="K2266" s="1451"/>
      <c r="L2266" s="1451"/>
      <c r="M2266" s="1451">
        <f t="shared" si="325"/>
        <v>0</v>
      </c>
      <c r="N2266" s="1451">
        <f t="shared" si="327"/>
        <v>0</v>
      </c>
    </row>
    <row r="2267" spans="1:14" ht="15.5" hidden="1" outlineLevel="1" x14ac:dyDescent="0.25">
      <c r="A2267" s="1457">
        <f t="shared" si="324"/>
        <v>72</v>
      </c>
      <c r="B2267" s="1463" t="str">
        <f t="shared" si="324"/>
        <v xml:space="preserve">Procurement of 8 channel mini DVR </v>
      </c>
      <c r="C2267" s="1455">
        <f t="shared" si="324"/>
        <v>0</v>
      </c>
      <c r="D2267" s="1384" t="str">
        <f t="shared" si="324"/>
        <v>-</v>
      </c>
      <c r="E2267" s="1450">
        <f t="shared" si="324"/>
        <v>0</v>
      </c>
      <c r="F2267" s="1451">
        <f t="shared" si="320"/>
        <v>1.2492E-3</v>
      </c>
      <c r="G2267" s="1451">
        <f t="shared" si="321"/>
        <v>1.2492E-3</v>
      </c>
      <c r="H2267" s="1451">
        <f t="shared" si="326"/>
        <v>0</v>
      </c>
      <c r="I2267" s="1449">
        <v>0</v>
      </c>
      <c r="J2267" s="1449">
        <v>0</v>
      </c>
      <c r="K2267" s="1451"/>
      <c r="L2267" s="1451"/>
      <c r="M2267" s="1451">
        <f t="shared" si="325"/>
        <v>0</v>
      </c>
      <c r="N2267" s="1451">
        <f t="shared" si="327"/>
        <v>0</v>
      </c>
    </row>
    <row r="2268" spans="1:14" ht="15.5" hidden="1" outlineLevel="1" x14ac:dyDescent="0.25">
      <c r="A2268" s="1457">
        <f t="shared" ref="A2268:E2283" si="328">A1982</f>
        <v>73</v>
      </c>
      <c r="B2268" s="1463" t="str">
        <f t="shared" si="328"/>
        <v>Procurement of MOBILE PHONE</v>
      </c>
      <c r="C2268" s="1455">
        <f t="shared" si="328"/>
        <v>0</v>
      </c>
      <c r="D2268" s="1384" t="str">
        <f t="shared" si="328"/>
        <v>-</v>
      </c>
      <c r="E2268" s="1450">
        <f t="shared" si="328"/>
        <v>0</v>
      </c>
      <c r="F2268" s="1451">
        <f t="shared" ref="F2268:F2292" si="329">F1982+I1982</f>
        <v>1.5E-3</v>
      </c>
      <c r="G2268" s="1451">
        <f t="shared" ref="G2268:G2292" si="330">G1982+M1982</f>
        <v>1.5E-3</v>
      </c>
      <c r="H2268" s="1451">
        <f t="shared" si="326"/>
        <v>0</v>
      </c>
      <c r="I2268" s="1449">
        <v>0</v>
      </c>
      <c r="J2268" s="1449">
        <v>0</v>
      </c>
      <c r="K2268" s="1451"/>
      <c r="L2268" s="1451"/>
      <c r="M2268" s="1451">
        <f t="shared" si="325"/>
        <v>0</v>
      </c>
      <c r="N2268" s="1451">
        <f t="shared" si="327"/>
        <v>0</v>
      </c>
    </row>
    <row r="2269" spans="1:14" ht="29" hidden="1" outlineLevel="1" x14ac:dyDescent="0.25">
      <c r="A2269" s="1457">
        <f t="shared" si="328"/>
        <v>74</v>
      </c>
      <c r="B2269" s="1463" t="str">
        <f t="shared" si="328"/>
        <v xml:space="preserve">Procurement of Monitors at GTPS URAN.
</v>
      </c>
      <c r="C2269" s="1455">
        <f t="shared" si="328"/>
        <v>0</v>
      </c>
      <c r="D2269" s="1384" t="str">
        <f t="shared" si="328"/>
        <v>-</v>
      </c>
      <c r="E2269" s="1450">
        <f t="shared" si="328"/>
        <v>0</v>
      </c>
      <c r="F2269" s="1451">
        <f t="shared" si="329"/>
        <v>1.01E-3</v>
      </c>
      <c r="G2269" s="1451">
        <f t="shared" si="330"/>
        <v>1.01E-3</v>
      </c>
      <c r="H2269" s="1451">
        <f t="shared" si="326"/>
        <v>0</v>
      </c>
      <c r="I2269" s="1449">
        <v>0</v>
      </c>
      <c r="J2269" s="1449">
        <v>0</v>
      </c>
      <c r="K2269" s="1451"/>
      <c r="L2269" s="1451"/>
      <c r="M2269" s="1451">
        <f t="shared" si="325"/>
        <v>0</v>
      </c>
      <c r="N2269" s="1451">
        <f t="shared" si="327"/>
        <v>0</v>
      </c>
    </row>
    <row r="2270" spans="1:14" ht="15.5" hidden="1" outlineLevel="1" x14ac:dyDescent="0.25">
      <c r="A2270" s="1457">
        <f t="shared" si="328"/>
        <v>75</v>
      </c>
      <c r="B2270" s="1463" t="str">
        <f t="shared" si="328"/>
        <v>Supply of Thinclients on Buyback for Uran GTPS</v>
      </c>
      <c r="C2270" s="1455">
        <f t="shared" si="328"/>
        <v>0</v>
      </c>
      <c r="D2270" s="1384" t="str">
        <f t="shared" si="328"/>
        <v>-</v>
      </c>
      <c r="E2270" s="1450">
        <f t="shared" si="328"/>
        <v>0</v>
      </c>
      <c r="F2270" s="1451">
        <f t="shared" si="329"/>
        <v>0.12117600000000001</v>
      </c>
      <c r="G2270" s="1451">
        <f t="shared" si="330"/>
        <v>0.12117600000000001</v>
      </c>
      <c r="H2270" s="1451">
        <f t="shared" si="326"/>
        <v>0</v>
      </c>
      <c r="I2270" s="1449">
        <v>0</v>
      </c>
      <c r="J2270" s="1449">
        <v>0</v>
      </c>
      <c r="K2270" s="1451"/>
      <c r="L2270" s="1451"/>
      <c r="M2270" s="1451">
        <f t="shared" si="325"/>
        <v>0</v>
      </c>
      <c r="N2270" s="1451">
        <f t="shared" si="327"/>
        <v>0</v>
      </c>
    </row>
    <row r="2271" spans="1:14" ht="15.5" hidden="1" outlineLevel="1" x14ac:dyDescent="0.25">
      <c r="A2271" s="1457">
        <f t="shared" si="328"/>
        <v>76</v>
      </c>
      <c r="B2271" s="1463" t="str">
        <f t="shared" si="328"/>
        <v>FY23-24</v>
      </c>
      <c r="C2271" s="1455">
        <f t="shared" si="328"/>
        <v>0</v>
      </c>
      <c r="D2271" s="1384" t="str">
        <f t="shared" si="328"/>
        <v>-</v>
      </c>
      <c r="E2271" s="1450">
        <f t="shared" si="328"/>
        <v>0</v>
      </c>
      <c r="F2271" s="1451">
        <f t="shared" si="329"/>
        <v>0</v>
      </c>
      <c r="G2271" s="1451">
        <f t="shared" si="330"/>
        <v>0</v>
      </c>
      <c r="H2271" s="1451">
        <f t="shared" si="326"/>
        <v>0</v>
      </c>
      <c r="I2271" s="1449">
        <v>0</v>
      </c>
      <c r="J2271" s="1449">
        <v>0</v>
      </c>
      <c r="K2271" s="1451"/>
      <c r="L2271" s="1451"/>
      <c r="M2271" s="1451">
        <f t="shared" si="325"/>
        <v>0</v>
      </c>
      <c r="N2271" s="1451">
        <f t="shared" si="327"/>
        <v>0</v>
      </c>
    </row>
    <row r="2272" spans="1:14" ht="29" hidden="1" outlineLevel="1" x14ac:dyDescent="0.25">
      <c r="A2272" s="1457">
        <f t="shared" si="328"/>
        <v>77</v>
      </c>
      <c r="B2272" s="1463" t="str">
        <f t="shared" si="328"/>
        <v>PORT FIRE EXT ABC COMP EN3  AFFF - COMPOSITE CAPACITY 9 LTR 9KG</v>
      </c>
      <c r="C2272" s="1455">
        <f t="shared" si="328"/>
        <v>0</v>
      </c>
      <c r="D2272" s="1384" t="str">
        <f t="shared" si="328"/>
        <v>-</v>
      </c>
      <c r="E2272" s="1450">
        <f t="shared" si="328"/>
        <v>0</v>
      </c>
      <c r="F2272" s="1451">
        <f t="shared" si="329"/>
        <v>3.3915000000000002</v>
      </c>
      <c r="G2272" s="1451">
        <f t="shared" si="330"/>
        <v>3.3915000000000002</v>
      </c>
      <c r="H2272" s="1451">
        <f t="shared" si="326"/>
        <v>0</v>
      </c>
      <c r="I2272" s="1449">
        <v>0</v>
      </c>
      <c r="J2272" s="1449">
        <v>0</v>
      </c>
      <c r="K2272" s="1451"/>
      <c r="L2272" s="1451"/>
      <c r="M2272" s="1451">
        <f t="shared" si="325"/>
        <v>0</v>
      </c>
      <c r="N2272" s="1451">
        <f t="shared" si="327"/>
        <v>0</v>
      </c>
    </row>
    <row r="2273" spans="1:14" ht="29" hidden="1" outlineLevel="1" x14ac:dyDescent="0.25">
      <c r="A2273" s="1457">
        <f t="shared" si="328"/>
        <v>78</v>
      </c>
      <c r="B2273" s="1463" t="str">
        <f t="shared" si="328"/>
        <v>Procurement of  Thermal  Imaging Camera for Condition Monitoring of machine at GTPS,Uran.</v>
      </c>
      <c r="C2273" s="1455">
        <f t="shared" si="328"/>
        <v>0</v>
      </c>
      <c r="D2273" s="1384" t="str">
        <f t="shared" si="328"/>
        <v>-</v>
      </c>
      <c r="E2273" s="1450">
        <f t="shared" si="328"/>
        <v>0</v>
      </c>
      <c r="F2273" s="1451">
        <f t="shared" si="329"/>
        <v>3.5046000000000001E-2</v>
      </c>
      <c r="G2273" s="1451">
        <f t="shared" si="330"/>
        <v>3.5046000000000001E-2</v>
      </c>
      <c r="H2273" s="1451">
        <f t="shared" si="326"/>
        <v>0</v>
      </c>
      <c r="I2273" s="1449">
        <v>0</v>
      </c>
      <c r="J2273" s="1449">
        <v>0</v>
      </c>
      <c r="K2273" s="1451"/>
      <c r="L2273" s="1451"/>
      <c r="M2273" s="1451">
        <f t="shared" si="325"/>
        <v>0</v>
      </c>
      <c r="N2273" s="1451">
        <f t="shared" si="327"/>
        <v>0</v>
      </c>
    </row>
    <row r="2274" spans="1:14" ht="15.5" hidden="1" outlineLevel="1" x14ac:dyDescent="0.25">
      <c r="A2274" s="1457">
        <f t="shared" si="328"/>
        <v>79</v>
      </c>
      <c r="B2274" s="1463" t="str">
        <f t="shared" si="328"/>
        <v xml:space="preserve">DIGITAL ULTRASONIC FLOW METER </v>
      </c>
      <c r="C2274" s="1455">
        <f t="shared" si="328"/>
        <v>0</v>
      </c>
      <c r="D2274" s="1384" t="str">
        <f t="shared" si="328"/>
        <v>-</v>
      </c>
      <c r="E2274" s="1450">
        <f t="shared" si="328"/>
        <v>0</v>
      </c>
      <c r="F2274" s="1451">
        <f t="shared" si="329"/>
        <v>1.6767799999999999E-2</v>
      </c>
      <c r="G2274" s="1451">
        <f t="shared" si="330"/>
        <v>1.6767799999999999E-2</v>
      </c>
      <c r="H2274" s="1451">
        <f t="shared" si="326"/>
        <v>0</v>
      </c>
      <c r="I2274" s="1449">
        <v>0</v>
      </c>
      <c r="J2274" s="1449">
        <v>0</v>
      </c>
      <c r="K2274" s="1451"/>
      <c r="L2274" s="1451"/>
      <c r="M2274" s="1451">
        <f t="shared" si="325"/>
        <v>0</v>
      </c>
      <c r="N2274" s="1451">
        <f t="shared" si="327"/>
        <v>0</v>
      </c>
    </row>
    <row r="2275" spans="1:14" ht="15.5" hidden="1" outlineLevel="1" x14ac:dyDescent="0.25">
      <c r="A2275" s="1457">
        <f t="shared" si="328"/>
        <v>80</v>
      </c>
      <c r="B2275" s="1463" t="str">
        <f t="shared" si="328"/>
        <v>MEASURING &amp;DISPLAYING HANDHELD INST</v>
      </c>
      <c r="C2275" s="1455">
        <f t="shared" si="328"/>
        <v>0</v>
      </c>
      <c r="D2275" s="1384" t="str">
        <f t="shared" si="328"/>
        <v>-</v>
      </c>
      <c r="E2275" s="1450">
        <f t="shared" si="328"/>
        <v>0</v>
      </c>
      <c r="F2275" s="1451">
        <f t="shared" si="329"/>
        <v>8.5313999999999997E-3</v>
      </c>
      <c r="G2275" s="1451">
        <f t="shared" si="330"/>
        <v>8.5313999999999997E-3</v>
      </c>
      <c r="H2275" s="1451">
        <f t="shared" si="326"/>
        <v>0</v>
      </c>
      <c r="I2275" s="1449">
        <v>0</v>
      </c>
      <c r="J2275" s="1449">
        <v>0</v>
      </c>
      <c r="K2275" s="1451"/>
      <c r="L2275" s="1451"/>
      <c r="M2275" s="1451">
        <f t="shared" si="325"/>
        <v>0</v>
      </c>
      <c r="N2275" s="1451">
        <f t="shared" si="327"/>
        <v>0</v>
      </c>
    </row>
    <row r="2276" spans="1:14" ht="29" hidden="1" outlineLevel="1" x14ac:dyDescent="0.25">
      <c r="A2276" s="1457">
        <f t="shared" si="328"/>
        <v>81</v>
      </c>
      <c r="B2276" s="1463" t="str">
        <f t="shared" si="328"/>
        <v>Approval for procuring Thickness measurment gauge,Portable flow meter and Vibration meter for GTPS, Uran</v>
      </c>
      <c r="C2276" s="1455">
        <f t="shared" si="328"/>
        <v>0</v>
      </c>
      <c r="D2276" s="1384" t="str">
        <f t="shared" si="328"/>
        <v>-</v>
      </c>
      <c r="E2276" s="1450">
        <f t="shared" si="328"/>
        <v>0</v>
      </c>
      <c r="F2276" s="1451">
        <f t="shared" si="329"/>
        <v>9.2399999999999999E-3</v>
      </c>
      <c r="G2276" s="1451">
        <f t="shared" si="330"/>
        <v>9.2399999999999999E-3</v>
      </c>
      <c r="H2276" s="1451">
        <f t="shared" si="326"/>
        <v>0</v>
      </c>
      <c r="I2276" s="1449">
        <v>0</v>
      </c>
      <c r="J2276" s="1449">
        <v>0</v>
      </c>
      <c r="K2276" s="1451"/>
      <c r="L2276" s="1451"/>
      <c r="M2276" s="1451">
        <f t="shared" si="325"/>
        <v>0</v>
      </c>
      <c r="N2276" s="1451">
        <f t="shared" si="327"/>
        <v>0</v>
      </c>
    </row>
    <row r="2277" spans="1:14" ht="43.5" hidden="1" outlineLevel="1" x14ac:dyDescent="0.25">
      <c r="A2277" s="1457">
        <f t="shared" si="328"/>
        <v>82</v>
      </c>
      <c r="B2277" s="1463" t="str">
        <f t="shared" si="328"/>
        <v>Supply, installation and commissioning of 1.5 ton Window Air Conditioner and 1.5 Ton Split Air conditioners with inverter technology at GTPS Uran.</v>
      </c>
      <c r="C2277" s="1455">
        <f t="shared" si="328"/>
        <v>0</v>
      </c>
      <c r="D2277" s="1384" t="str">
        <f t="shared" si="328"/>
        <v>-</v>
      </c>
      <c r="E2277" s="1450">
        <f t="shared" si="328"/>
        <v>0</v>
      </c>
      <c r="F2277" s="1451">
        <f t="shared" si="329"/>
        <v>1.3585501000000002E-2</v>
      </c>
      <c r="G2277" s="1451">
        <f t="shared" si="330"/>
        <v>1.3585501000000002E-2</v>
      </c>
      <c r="H2277" s="1451">
        <f t="shared" si="326"/>
        <v>0</v>
      </c>
      <c r="I2277" s="1449">
        <v>0</v>
      </c>
      <c r="J2277" s="1449">
        <v>0</v>
      </c>
      <c r="K2277" s="1451"/>
      <c r="L2277" s="1451"/>
      <c r="M2277" s="1451">
        <f t="shared" si="325"/>
        <v>0</v>
      </c>
      <c r="N2277" s="1451">
        <f t="shared" si="327"/>
        <v>0</v>
      </c>
    </row>
    <row r="2278" spans="1:14" ht="15.5" hidden="1" outlineLevel="1" x14ac:dyDescent="0.25">
      <c r="A2278" s="1457">
        <f t="shared" si="328"/>
        <v>83</v>
      </c>
      <c r="B2278" s="1463" t="str">
        <f t="shared" si="328"/>
        <v>Procurement of monitors at GTPS Uran</v>
      </c>
      <c r="C2278" s="1455">
        <f t="shared" si="328"/>
        <v>0</v>
      </c>
      <c r="D2278" s="1384" t="str">
        <f t="shared" si="328"/>
        <v>-</v>
      </c>
      <c r="E2278" s="1450">
        <f t="shared" si="328"/>
        <v>0</v>
      </c>
      <c r="F2278" s="1451">
        <f t="shared" si="329"/>
        <v>1.44E-2</v>
      </c>
      <c r="G2278" s="1451">
        <f t="shared" si="330"/>
        <v>1.44E-2</v>
      </c>
      <c r="H2278" s="1451">
        <f t="shared" si="326"/>
        <v>0</v>
      </c>
      <c r="I2278" s="1449">
        <v>0</v>
      </c>
      <c r="J2278" s="1449">
        <v>0</v>
      </c>
      <c r="K2278" s="1451"/>
      <c r="L2278" s="1451"/>
      <c r="M2278" s="1451">
        <f t="shared" si="325"/>
        <v>0</v>
      </c>
      <c r="N2278" s="1451">
        <f t="shared" si="327"/>
        <v>0</v>
      </c>
    </row>
    <row r="2279" spans="1:14" ht="15.5" hidden="1" outlineLevel="1" x14ac:dyDescent="0.25">
      <c r="A2279" s="1457">
        <f t="shared" si="328"/>
        <v>84</v>
      </c>
      <c r="B2279" s="1463" t="str">
        <f t="shared" si="328"/>
        <v>Procurement of Desktop PC’s and Laptop at GTPS Uran</v>
      </c>
      <c r="C2279" s="1455">
        <f t="shared" si="328"/>
        <v>0</v>
      </c>
      <c r="D2279" s="1384" t="str">
        <f t="shared" si="328"/>
        <v>-</v>
      </c>
      <c r="E2279" s="1450">
        <f t="shared" si="328"/>
        <v>0</v>
      </c>
      <c r="F2279" s="1451">
        <f t="shared" si="329"/>
        <v>5.4989990000000001E-3</v>
      </c>
      <c r="G2279" s="1451">
        <f t="shared" si="330"/>
        <v>5.4989990000000001E-3</v>
      </c>
      <c r="H2279" s="1451">
        <f t="shared" si="326"/>
        <v>0</v>
      </c>
      <c r="I2279" s="1449">
        <v>0</v>
      </c>
      <c r="J2279" s="1449">
        <v>0</v>
      </c>
      <c r="K2279" s="1451"/>
      <c r="L2279" s="1451"/>
      <c r="M2279" s="1451">
        <f t="shared" si="325"/>
        <v>0</v>
      </c>
      <c r="N2279" s="1451">
        <f t="shared" si="327"/>
        <v>0</v>
      </c>
    </row>
    <row r="2280" spans="1:14" ht="29" hidden="1" outlineLevel="1" x14ac:dyDescent="0.25">
      <c r="A2280" s="1457">
        <f t="shared" si="328"/>
        <v>85</v>
      </c>
      <c r="B2280" s="1463" t="str">
        <f t="shared" si="328"/>
        <v>SUPPLY &amp; INSTALLATION OF VC SETUP AND INTERACTIVE DISPLAY FOR GTPS URAN</v>
      </c>
      <c r="C2280" s="1455">
        <f t="shared" si="328"/>
        <v>0</v>
      </c>
      <c r="D2280" s="1384" t="str">
        <f t="shared" si="328"/>
        <v>-</v>
      </c>
      <c r="E2280" s="1450">
        <f t="shared" si="328"/>
        <v>0</v>
      </c>
      <c r="F2280" s="1451">
        <f t="shared" si="329"/>
        <v>3.0762600000000001E-2</v>
      </c>
      <c r="G2280" s="1451">
        <f t="shared" si="330"/>
        <v>3.0762600000000001E-2</v>
      </c>
      <c r="H2280" s="1451">
        <f t="shared" si="326"/>
        <v>0</v>
      </c>
      <c r="I2280" s="1449">
        <v>0</v>
      </c>
      <c r="J2280" s="1449">
        <v>0</v>
      </c>
      <c r="K2280" s="1451"/>
      <c r="L2280" s="1451"/>
      <c r="M2280" s="1451">
        <f t="shared" si="325"/>
        <v>0</v>
      </c>
      <c r="N2280" s="1451">
        <f t="shared" si="327"/>
        <v>0</v>
      </c>
    </row>
    <row r="2281" spans="1:14" ht="29" hidden="1" outlineLevel="1" x14ac:dyDescent="0.25">
      <c r="A2281" s="1457">
        <f t="shared" si="328"/>
        <v>86</v>
      </c>
      <c r="B2281" s="1463" t="str">
        <f t="shared" si="328"/>
        <v>Supply, installation and commissioning of water purifiers and water purifier cum cooler at GTPS Uran.</v>
      </c>
      <c r="C2281" s="1455">
        <f t="shared" si="328"/>
        <v>0</v>
      </c>
      <c r="D2281" s="1384" t="str">
        <f t="shared" si="328"/>
        <v>-</v>
      </c>
      <c r="E2281" s="1450">
        <f t="shared" si="328"/>
        <v>0</v>
      </c>
      <c r="F2281" s="1451">
        <f t="shared" si="329"/>
        <v>2.850001E-3</v>
      </c>
      <c r="G2281" s="1451">
        <f t="shared" si="330"/>
        <v>2.850001E-3</v>
      </c>
      <c r="H2281" s="1451">
        <f t="shared" si="326"/>
        <v>0</v>
      </c>
      <c r="I2281" s="1449">
        <v>0</v>
      </c>
      <c r="J2281" s="1449">
        <v>0</v>
      </c>
      <c r="K2281" s="1451"/>
      <c r="L2281" s="1451"/>
      <c r="M2281" s="1451">
        <f t="shared" si="325"/>
        <v>0</v>
      </c>
      <c r="N2281" s="1451">
        <f t="shared" si="327"/>
        <v>0</v>
      </c>
    </row>
    <row r="2282" spans="1:14" ht="29" hidden="1" outlineLevel="1" x14ac:dyDescent="0.25">
      <c r="A2282" s="1457">
        <f t="shared" si="328"/>
        <v>87</v>
      </c>
      <c r="B2282" s="1463" t="str">
        <f t="shared" si="328"/>
        <v>Urgent procurement and installation of UV Water Purifier cum cooler at GTPS, Uran on confirmatory  basis.</v>
      </c>
      <c r="C2282" s="1455">
        <f t="shared" si="328"/>
        <v>0</v>
      </c>
      <c r="D2282" s="1384" t="str">
        <f t="shared" si="328"/>
        <v>-</v>
      </c>
      <c r="E2282" s="1450">
        <f t="shared" si="328"/>
        <v>0</v>
      </c>
      <c r="F2282" s="1451">
        <f t="shared" si="329"/>
        <v>8.378E-3</v>
      </c>
      <c r="G2282" s="1451">
        <f t="shared" si="330"/>
        <v>8.378E-3</v>
      </c>
      <c r="H2282" s="1451">
        <f t="shared" si="326"/>
        <v>0</v>
      </c>
      <c r="I2282" s="1449">
        <v>0</v>
      </c>
      <c r="J2282" s="1449">
        <v>0</v>
      </c>
      <c r="K2282" s="1451"/>
      <c r="L2282" s="1451"/>
      <c r="M2282" s="1451">
        <f t="shared" si="325"/>
        <v>0</v>
      </c>
      <c r="N2282" s="1451">
        <f t="shared" si="327"/>
        <v>0</v>
      </c>
    </row>
    <row r="2283" spans="1:14" ht="29" hidden="1" outlineLevel="1" x14ac:dyDescent="0.25">
      <c r="A2283" s="1457">
        <f t="shared" si="328"/>
        <v>88</v>
      </c>
      <c r="B2283" s="1463" t="str">
        <f t="shared" si="328"/>
        <v>Supply, installation and commissioning of RO+UV+UF Storage Type Water Purifiers at GTPS,Uran.</v>
      </c>
      <c r="C2283" s="1455">
        <f t="shared" si="328"/>
        <v>0</v>
      </c>
      <c r="D2283" s="1384" t="str">
        <f t="shared" si="328"/>
        <v>-</v>
      </c>
      <c r="E2283" s="1450">
        <f t="shared" si="328"/>
        <v>0</v>
      </c>
      <c r="F2283" s="1451">
        <f t="shared" si="329"/>
        <v>1.2951199E-2</v>
      </c>
      <c r="G2283" s="1451">
        <f t="shared" si="330"/>
        <v>1.2951199E-2</v>
      </c>
      <c r="H2283" s="1451">
        <f t="shared" si="326"/>
        <v>0</v>
      </c>
      <c r="I2283" s="1449">
        <v>0</v>
      </c>
      <c r="J2283" s="1449">
        <v>0</v>
      </c>
      <c r="K2283" s="1451"/>
      <c r="L2283" s="1451"/>
      <c r="M2283" s="1451">
        <f t="shared" si="325"/>
        <v>0</v>
      </c>
      <c r="N2283" s="1451">
        <f t="shared" si="327"/>
        <v>0</v>
      </c>
    </row>
    <row r="2284" spans="1:14" ht="29" hidden="1" outlineLevel="1" x14ac:dyDescent="0.25">
      <c r="A2284" s="1457">
        <f t="shared" ref="A2284:E2292" si="331">A1998</f>
        <v>89</v>
      </c>
      <c r="B2284" s="1463" t="str">
        <f t="shared" si="331"/>
        <v>Procurement of Hot air oven for general laboratory at Water Treatment Plant, GTPS,Uran</v>
      </c>
      <c r="C2284" s="1455">
        <f t="shared" si="331"/>
        <v>0</v>
      </c>
      <c r="D2284" s="1384" t="str">
        <f t="shared" si="331"/>
        <v>-</v>
      </c>
      <c r="E2284" s="1450">
        <f t="shared" si="331"/>
        <v>0</v>
      </c>
      <c r="F2284" s="1451">
        <f t="shared" si="329"/>
        <v>1.475E-3</v>
      </c>
      <c r="G2284" s="1451">
        <f t="shared" si="330"/>
        <v>1.475E-3</v>
      </c>
      <c r="H2284" s="1451">
        <f t="shared" si="326"/>
        <v>0</v>
      </c>
      <c r="I2284" s="1449">
        <v>0</v>
      </c>
      <c r="J2284" s="1449">
        <v>0</v>
      </c>
      <c r="K2284" s="1451"/>
      <c r="L2284" s="1451"/>
      <c r="M2284" s="1451">
        <f t="shared" si="325"/>
        <v>0</v>
      </c>
      <c r="N2284" s="1451">
        <f t="shared" si="327"/>
        <v>0</v>
      </c>
    </row>
    <row r="2285" spans="1:14" ht="29" hidden="1" outlineLevel="1" x14ac:dyDescent="0.25">
      <c r="A2285" s="1457">
        <f t="shared" si="331"/>
        <v>90</v>
      </c>
      <c r="B2285" s="1463" t="str">
        <f t="shared" si="331"/>
        <v>Supply of Plastic Chair and Dinning table at Guest House &amp; new dormitory of GTPS Uran.</v>
      </c>
      <c r="C2285" s="1455">
        <f t="shared" si="331"/>
        <v>0</v>
      </c>
      <c r="D2285" s="1384" t="str">
        <f t="shared" si="331"/>
        <v>-</v>
      </c>
      <c r="E2285" s="1450">
        <f t="shared" si="331"/>
        <v>0</v>
      </c>
      <c r="F2285" s="1451">
        <f t="shared" si="329"/>
        <v>6.1545000000000002E-3</v>
      </c>
      <c r="G2285" s="1451">
        <f t="shared" si="330"/>
        <v>6.1545000000000002E-3</v>
      </c>
      <c r="H2285" s="1451">
        <f t="shared" si="326"/>
        <v>0</v>
      </c>
      <c r="I2285" s="1449">
        <v>0</v>
      </c>
      <c r="J2285" s="1449">
        <v>0</v>
      </c>
      <c r="K2285" s="1451"/>
      <c r="L2285" s="1451"/>
      <c r="M2285" s="1451">
        <f t="shared" si="325"/>
        <v>0</v>
      </c>
      <c r="N2285" s="1451">
        <f t="shared" si="327"/>
        <v>0</v>
      </c>
    </row>
    <row r="2286" spans="1:14" ht="15.5" hidden="1" outlineLevel="1" x14ac:dyDescent="0.25">
      <c r="A2286" s="1457">
        <f t="shared" si="331"/>
        <v>91</v>
      </c>
      <c r="B2286" s="1463" t="str">
        <f t="shared" si="331"/>
        <v>Procurement of Desktop PC’s and Laptop at GTPS Uran</v>
      </c>
      <c r="C2286" s="1455">
        <f t="shared" si="331"/>
        <v>0</v>
      </c>
      <c r="D2286" s="1384" t="str">
        <f t="shared" si="331"/>
        <v>-</v>
      </c>
      <c r="E2286" s="1450">
        <f t="shared" si="331"/>
        <v>0</v>
      </c>
      <c r="F2286" s="1451">
        <f t="shared" si="329"/>
        <v>8.7999990000000011E-3</v>
      </c>
      <c r="G2286" s="1451">
        <f t="shared" si="330"/>
        <v>8.7999990000000011E-3</v>
      </c>
      <c r="H2286" s="1451">
        <f t="shared" si="326"/>
        <v>0</v>
      </c>
      <c r="I2286" s="1449">
        <v>0</v>
      </c>
      <c r="J2286" s="1449">
        <v>0</v>
      </c>
      <c r="K2286" s="1451"/>
      <c r="L2286" s="1451"/>
      <c r="M2286" s="1451">
        <f t="shared" si="325"/>
        <v>0</v>
      </c>
      <c r="N2286" s="1451">
        <f t="shared" si="327"/>
        <v>0</v>
      </c>
    </row>
    <row r="2287" spans="1:14" ht="15.5" hidden="1" outlineLevel="1" x14ac:dyDescent="0.25">
      <c r="A2287" s="1457">
        <f t="shared" si="331"/>
        <v>92</v>
      </c>
      <c r="B2287" s="1463" t="str">
        <f t="shared" si="331"/>
        <v>COLOR LASER JET PRINTERADMIN BUILDING</v>
      </c>
      <c r="C2287" s="1455">
        <f t="shared" si="331"/>
        <v>0</v>
      </c>
      <c r="D2287" s="1384" t="str">
        <f t="shared" si="331"/>
        <v>-</v>
      </c>
      <c r="E2287" s="1450">
        <f t="shared" si="331"/>
        <v>0</v>
      </c>
      <c r="F2287" s="1451">
        <f t="shared" si="329"/>
        <v>6.3790000000000001E-3</v>
      </c>
      <c r="G2287" s="1451">
        <f t="shared" si="330"/>
        <v>6.3790000000000001E-3</v>
      </c>
      <c r="H2287" s="1451">
        <f t="shared" si="326"/>
        <v>0</v>
      </c>
      <c r="I2287" s="1449">
        <v>0</v>
      </c>
      <c r="J2287" s="1449">
        <v>0</v>
      </c>
      <c r="K2287" s="1451"/>
      <c r="L2287" s="1451"/>
      <c r="M2287" s="1451">
        <f t="shared" si="325"/>
        <v>0</v>
      </c>
      <c r="N2287" s="1451">
        <f t="shared" si="327"/>
        <v>0</v>
      </c>
    </row>
    <row r="2288" spans="1:14" ht="15.5" hidden="1" outlineLevel="1" x14ac:dyDescent="0.25">
      <c r="A2288" s="1457">
        <f t="shared" si="331"/>
        <v>93</v>
      </c>
      <c r="B2288" s="1463" t="str">
        <f t="shared" si="331"/>
        <v>DEEP FREEZER CAP 205 LITERSGuest House</v>
      </c>
      <c r="C2288" s="1455">
        <f t="shared" si="331"/>
        <v>0</v>
      </c>
      <c r="D2288" s="1384" t="str">
        <f t="shared" si="331"/>
        <v>-</v>
      </c>
      <c r="E2288" s="1450">
        <f t="shared" si="331"/>
        <v>0</v>
      </c>
      <c r="F2288" s="1451">
        <f t="shared" si="329"/>
        <v>4.248E-3</v>
      </c>
      <c r="G2288" s="1451">
        <f t="shared" si="330"/>
        <v>4.248E-3</v>
      </c>
      <c r="H2288" s="1451">
        <f t="shared" si="326"/>
        <v>0</v>
      </c>
      <c r="I2288" s="1449">
        <v>0</v>
      </c>
      <c r="J2288" s="1449">
        <v>0</v>
      </c>
      <c r="K2288" s="1451"/>
      <c r="L2288" s="1451"/>
      <c r="M2288" s="1451">
        <f t="shared" si="325"/>
        <v>0</v>
      </c>
      <c r="N2288" s="1451">
        <f t="shared" si="327"/>
        <v>0</v>
      </c>
    </row>
    <row r="2289" spans="1:14" ht="15.5" hidden="1" outlineLevel="1" x14ac:dyDescent="0.25">
      <c r="A2289" s="1457">
        <f t="shared" si="331"/>
        <v>94</v>
      </c>
      <c r="B2289" s="1463" t="str">
        <f t="shared" si="331"/>
        <v>CCTV, DVR , CCTV CableGuest HO&amp;Club HO</v>
      </c>
      <c r="C2289" s="1455">
        <f t="shared" si="331"/>
        <v>0</v>
      </c>
      <c r="D2289" s="1384" t="str">
        <f t="shared" si="331"/>
        <v>-</v>
      </c>
      <c r="E2289" s="1450">
        <f t="shared" si="331"/>
        <v>0</v>
      </c>
      <c r="F2289" s="1451">
        <f t="shared" si="329"/>
        <v>1.1741E-2</v>
      </c>
      <c r="G2289" s="1451">
        <f t="shared" si="330"/>
        <v>1.1741E-2</v>
      </c>
      <c r="H2289" s="1451">
        <f t="shared" si="326"/>
        <v>0</v>
      </c>
      <c r="I2289" s="1449">
        <v>0</v>
      </c>
      <c r="J2289" s="1449">
        <v>0</v>
      </c>
      <c r="K2289" s="1451"/>
      <c r="L2289" s="1451"/>
      <c r="M2289" s="1451">
        <f t="shared" si="325"/>
        <v>0</v>
      </c>
      <c r="N2289" s="1451">
        <f t="shared" si="327"/>
        <v>0</v>
      </c>
    </row>
    <row r="2290" spans="1:14" ht="43.5" hidden="1" outlineLevel="1" x14ac:dyDescent="0.25">
      <c r="A2290" s="1457">
        <f t="shared" si="331"/>
        <v>95</v>
      </c>
      <c r="B2290" s="1463" t="str">
        <f t="shared" si="331"/>
        <v>Supply installation, commissioning and testing of 220 V, 800 Ah Ni-Cadmium/ 220 V, 965 Ah Plante Type battery sets for Stage III WHRP 120 MW A0 &amp; B0 Units at Gas Turbine Power Station, Uran.</v>
      </c>
      <c r="C2290" s="1455">
        <f t="shared" si="331"/>
        <v>0</v>
      </c>
      <c r="D2290" s="1384" t="str">
        <f t="shared" si="331"/>
        <v>-</v>
      </c>
      <c r="E2290" s="1450">
        <f t="shared" si="331"/>
        <v>0</v>
      </c>
      <c r="F2290" s="1451">
        <f t="shared" si="329"/>
        <v>3.628028</v>
      </c>
      <c r="G2290" s="1451">
        <f t="shared" si="330"/>
        <v>3.628028</v>
      </c>
      <c r="H2290" s="1451">
        <f t="shared" si="326"/>
        <v>0</v>
      </c>
      <c r="I2290" s="1449">
        <v>0</v>
      </c>
      <c r="J2290" s="1449">
        <v>0</v>
      </c>
      <c r="K2290" s="1451"/>
      <c r="L2290" s="1451"/>
      <c r="M2290" s="1451">
        <f t="shared" si="325"/>
        <v>0</v>
      </c>
      <c r="N2290" s="1451">
        <f t="shared" si="327"/>
        <v>0</v>
      </c>
    </row>
    <row r="2291" spans="1:14" ht="29" hidden="1" outlineLevel="1" x14ac:dyDescent="0.25">
      <c r="A2291" s="1457">
        <f t="shared" si="331"/>
        <v>96</v>
      </c>
      <c r="B2291" s="1463" t="str">
        <f t="shared" si="331"/>
        <v>Supply, installation and commissioning of Actuators for HP bypass, LP bypass and HP bypass injection spray control valve at GTPS, Uran.</v>
      </c>
      <c r="C2291" s="1455">
        <f t="shared" si="331"/>
        <v>0</v>
      </c>
      <c r="D2291" s="1384" t="str">
        <f t="shared" si="331"/>
        <v>-</v>
      </c>
      <c r="E2291" s="1450">
        <f t="shared" si="331"/>
        <v>0</v>
      </c>
      <c r="F2291" s="1451">
        <f t="shared" si="329"/>
        <v>3.6969400000000001</v>
      </c>
      <c r="G2291" s="1451">
        <f t="shared" si="330"/>
        <v>3.6969400000000001</v>
      </c>
      <c r="H2291" s="1451">
        <f t="shared" si="326"/>
        <v>0</v>
      </c>
      <c r="I2291" s="1449">
        <v>0</v>
      </c>
      <c r="J2291" s="1449">
        <v>0</v>
      </c>
      <c r="K2291" s="1451"/>
      <c r="L2291" s="1451"/>
      <c r="M2291" s="1451">
        <f t="shared" si="325"/>
        <v>0</v>
      </c>
      <c r="N2291" s="1451">
        <f t="shared" si="327"/>
        <v>0</v>
      </c>
    </row>
    <row r="2292" spans="1:14" ht="43.5" hidden="1" outlineLevel="1" x14ac:dyDescent="0.25">
      <c r="A2292" s="1457">
        <f t="shared" si="331"/>
        <v>97</v>
      </c>
      <c r="B2292" s="1463" t="str">
        <f t="shared" si="331"/>
        <v>Procurement of rotating blades of 29th, 30th and 31st stage (along with installation materials) for 120MW KWU Steam Turbine B-0 at GTPS, Uran</v>
      </c>
      <c r="C2292" s="1455">
        <f t="shared" si="331"/>
        <v>0</v>
      </c>
      <c r="D2292" s="1384" t="str">
        <f t="shared" si="331"/>
        <v>-</v>
      </c>
      <c r="E2292" s="1450">
        <f t="shared" si="331"/>
        <v>0</v>
      </c>
      <c r="F2292" s="1451">
        <f t="shared" si="329"/>
        <v>4.1154506</v>
      </c>
      <c r="G2292" s="1451">
        <f t="shared" si="330"/>
        <v>4.1154506</v>
      </c>
      <c r="H2292" s="1451">
        <f t="shared" si="326"/>
        <v>0</v>
      </c>
      <c r="I2292" s="1449">
        <v>0</v>
      </c>
      <c r="J2292" s="1449">
        <v>0</v>
      </c>
      <c r="K2292" s="1451"/>
      <c r="L2292" s="1451"/>
      <c r="M2292" s="1451">
        <f t="shared" si="325"/>
        <v>0</v>
      </c>
      <c r="N2292" s="1451">
        <f t="shared" si="327"/>
        <v>0</v>
      </c>
    </row>
    <row r="2293" spans="1:14" ht="15.5" collapsed="1" x14ac:dyDescent="0.25">
      <c r="A2293" s="1370"/>
      <c r="B2293" s="1387" t="str">
        <f>B2007</f>
        <v>Total</v>
      </c>
      <c r="C2293" s="1369"/>
      <c r="D2293" s="1373"/>
      <c r="E2293" s="1464"/>
      <c r="F2293" s="1464">
        <f>SUM(F2012:F2292)</f>
        <v>1119.8701286540611</v>
      </c>
      <c r="G2293" s="1464">
        <f t="shared" ref="G2293:N2293" si="332">SUM(G2012:G2292)</f>
        <v>1176.3155861540611</v>
      </c>
      <c r="H2293" s="1464">
        <f t="shared" si="332"/>
        <v>-56.445457500000003</v>
      </c>
      <c r="I2293" s="1464">
        <f t="shared" si="332"/>
        <v>131.80000000000001</v>
      </c>
      <c r="J2293" s="1464">
        <f t="shared" si="332"/>
        <v>131.80000000000001</v>
      </c>
      <c r="K2293" s="1464">
        <f t="shared" si="332"/>
        <v>0</v>
      </c>
      <c r="L2293" s="1464">
        <f t="shared" si="332"/>
        <v>0</v>
      </c>
      <c r="M2293" s="1464">
        <f t="shared" si="332"/>
        <v>131.80000000000001</v>
      </c>
      <c r="N2293" s="1464">
        <f t="shared" si="332"/>
        <v>-56.445457500000003</v>
      </c>
    </row>
  </sheetData>
  <mergeCells count="11">
    <mergeCell ref="G4:G6"/>
    <mergeCell ref="H4:H6"/>
    <mergeCell ref="I4:I6"/>
    <mergeCell ref="J4:M5"/>
    <mergeCell ref="N4:N6"/>
    <mergeCell ref="F4:F6"/>
    <mergeCell ref="A4:A6"/>
    <mergeCell ref="B4:B6"/>
    <mergeCell ref="C4:C6"/>
    <mergeCell ref="D4:D6"/>
    <mergeCell ref="E4:E6"/>
  </mergeCells>
  <conditionalFormatting sqref="C35:C36 C38:C49 C324:C335 C64:C193 C479">
    <cfRule type="containsText" dxfId="483" priority="451" operator="containsText" text="DPR not submitted">
      <formula>NOT(ISERROR(SEARCH("DPR not submitted",C35)))</formula>
    </cfRule>
    <cfRule type="containsText" dxfId="482" priority="452" operator="containsText" text="Yet to be approved">
      <formula>NOT(ISERROR(SEARCH("Yet to be approved",C35)))</formula>
    </cfRule>
  </conditionalFormatting>
  <conditionalFormatting sqref="C35:C36">
    <cfRule type="containsText" dxfId="481" priority="449" operator="containsText" text="DPR not submitted">
      <formula>NOT(ISERROR(SEARCH("DPR not submitted",C35)))</formula>
    </cfRule>
    <cfRule type="containsText" dxfId="480" priority="450" operator="containsText" text="Yet to be approved">
      <formula>NOT(ISERROR(SEARCH("Yet to be approved",C35)))</formula>
    </cfRule>
  </conditionalFormatting>
  <conditionalFormatting sqref="C23:C25">
    <cfRule type="containsText" dxfId="479" priority="463" operator="containsText" text="DPR not submitted">
      <formula>NOT(ISERROR(SEARCH("DPR not submitted",C23)))</formula>
    </cfRule>
    <cfRule type="containsText" dxfId="478" priority="464" operator="containsText" text="Yet to be approved">
      <formula>NOT(ISERROR(SEARCH("Yet to be approved",C23)))</formula>
    </cfRule>
  </conditionalFormatting>
  <conditionalFormatting sqref="C291:C292">
    <cfRule type="containsText" dxfId="477" priority="481" operator="containsText" text="DPR not submitted">
      <formula>NOT(ISERROR(SEARCH("DPR not submitted",C291)))</formula>
    </cfRule>
    <cfRule type="containsText" dxfId="476" priority="482" operator="containsText" text="Yet to be approved">
      <formula>NOT(ISERROR(SEARCH("Yet to be approved",C291)))</formula>
    </cfRule>
  </conditionalFormatting>
  <conditionalFormatting sqref="C10 C13 C15 C19 C22 C26 C30 C34 C37 C50 C53 C56 C59 C61 C63">
    <cfRule type="containsText" dxfId="475" priority="483" operator="containsText" text="DPR not submitted">
      <formula>NOT(ISERROR(SEARCH("DPR not submitted",C10)))</formula>
    </cfRule>
    <cfRule type="containsText" dxfId="474" priority="484" operator="containsText" text="Yet to be approved">
      <formula>NOT(ISERROR(SEARCH("Yet to be approved",C10)))</formula>
    </cfRule>
  </conditionalFormatting>
  <conditionalFormatting sqref="C11:C12">
    <cfRule type="containsText" dxfId="473" priority="479" operator="containsText" text="DPR not submitted">
      <formula>NOT(ISERROR(SEARCH("DPR not submitted",C11)))</formula>
    </cfRule>
    <cfRule type="containsText" dxfId="472" priority="480" operator="containsText" text="Yet to be approved">
      <formula>NOT(ISERROR(SEARCH("Yet to be approved",C11)))</formula>
    </cfRule>
  </conditionalFormatting>
  <conditionalFormatting sqref="C11:C12">
    <cfRule type="containsText" dxfId="471" priority="477" operator="containsText" text="DPR not submitted">
      <formula>NOT(ISERROR(SEARCH("DPR not submitted",C11)))</formula>
    </cfRule>
    <cfRule type="containsText" dxfId="470" priority="478" operator="containsText" text="Yet to be approved">
      <formula>NOT(ISERROR(SEARCH("Yet to be approved",C11)))</formula>
    </cfRule>
  </conditionalFormatting>
  <conditionalFormatting sqref="C14">
    <cfRule type="containsText" dxfId="469" priority="475" operator="containsText" text="DPR not submitted">
      <formula>NOT(ISERROR(SEARCH("DPR not submitted",C14)))</formula>
    </cfRule>
    <cfRule type="containsText" dxfId="468" priority="476" operator="containsText" text="Yet to be approved">
      <formula>NOT(ISERROR(SEARCH("Yet to be approved",C14)))</formula>
    </cfRule>
  </conditionalFormatting>
  <conditionalFormatting sqref="C14">
    <cfRule type="containsText" dxfId="467" priority="473" operator="containsText" text="DPR not submitted">
      <formula>NOT(ISERROR(SEARCH("DPR not submitted",C14)))</formula>
    </cfRule>
    <cfRule type="containsText" dxfId="466" priority="474" operator="containsText" text="Yet to be approved">
      <formula>NOT(ISERROR(SEARCH("Yet to be approved",C14)))</formula>
    </cfRule>
  </conditionalFormatting>
  <conditionalFormatting sqref="C16:C18">
    <cfRule type="containsText" dxfId="465" priority="471" operator="containsText" text="DPR not submitted">
      <formula>NOT(ISERROR(SEARCH("DPR not submitted",C16)))</formula>
    </cfRule>
    <cfRule type="containsText" dxfId="464" priority="472" operator="containsText" text="Yet to be approved">
      <formula>NOT(ISERROR(SEARCH("Yet to be approved",C16)))</formula>
    </cfRule>
  </conditionalFormatting>
  <conditionalFormatting sqref="C16:C18">
    <cfRule type="containsText" dxfId="463" priority="469" operator="containsText" text="DPR not submitted">
      <formula>NOT(ISERROR(SEARCH("DPR not submitted",C16)))</formula>
    </cfRule>
    <cfRule type="containsText" dxfId="462" priority="470" operator="containsText" text="Yet to be approved">
      <formula>NOT(ISERROR(SEARCH("Yet to be approved",C16)))</formula>
    </cfRule>
  </conditionalFormatting>
  <conditionalFormatting sqref="C20:C21">
    <cfRule type="containsText" dxfId="461" priority="467" operator="containsText" text="DPR not submitted">
      <formula>NOT(ISERROR(SEARCH("DPR not submitted",C20)))</formula>
    </cfRule>
    <cfRule type="containsText" dxfId="460" priority="468" operator="containsText" text="Yet to be approved">
      <formula>NOT(ISERROR(SEARCH("Yet to be approved",C20)))</formula>
    </cfRule>
  </conditionalFormatting>
  <conditionalFormatting sqref="C20:C21">
    <cfRule type="containsText" dxfId="459" priority="465" operator="containsText" text="DPR not submitted">
      <formula>NOT(ISERROR(SEARCH("DPR not submitted",C20)))</formula>
    </cfRule>
    <cfRule type="containsText" dxfId="458" priority="466" operator="containsText" text="Yet to be approved">
      <formula>NOT(ISERROR(SEARCH("Yet to be approved",C20)))</formula>
    </cfRule>
  </conditionalFormatting>
  <conditionalFormatting sqref="C23:C25">
    <cfRule type="containsText" dxfId="457" priority="461" operator="containsText" text="DPR not submitted">
      <formula>NOT(ISERROR(SEARCH("DPR not submitted",C23)))</formula>
    </cfRule>
    <cfRule type="containsText" dxfId="456" priority="462" operator="containsText" text="Yet to be approved">
      <formula>NOT(ISERROR(SEARCH("Yet to be approved",C23)))</formula>
    </cfRule>
  </conditionalFormatting>
  <conditionalFormatting sqref="C27:C29">
    <cfRule type="containsText" dxfId="455" priority="459" operator="containsText" text="DPR not submitted">
      <formula>NOT(ISERROR(SEARCH("DPR not submitted",C27)))</formula>
    </cfRule>
    <cfRule type="containsText" dxfId="454" priority="460" operator="containsText" text="Yet to be approved">
      <formula>NOT(ISERROR(SEARCH("Yet to be approved",C27)))</formula>
    </cfRule>
  </conditionalFormatting>
  <conditionalFormatting sqref="C27:C29">
    <cfRule type="containsText" dxfId="453" priority="457" operator="containsText" text="DPR not submitted">
      <formula>NOT(ISERROR(SEARCH("DPR not submitted",C27)))</formula>
    </cfRule>
    <cfRule type="containsText" dxfId="452" priority="458" operator="containsText" text="Yet to be approved">
      <formula>NOT(ISERROR(SEARCH("Yet to be approved",C27)))</formula>
    </cfRule>
  </conditionalFormatting>
  <conditionalFormatting sqref="C31:C33">
    <cfRule type="containsText" dxfId="451" priority="455" operator="containsText" text="DPR not submitted">
      <formula>NOT(ISERROR(SEARCH("DPR not submitted",C31)))</formula>
    </cfRule>
    <cfRule type="containsText" dxfId="450" priority="456" operator="containsText" text="Yet to be approved">
      <formula>NOT(ISERROR(SEARCH("Yet to be approved",C31)))</formula>
    </cfRule>
  </conditionalFormatting>
  <conditionalFormatting sqref="C31:C33">
    <cfRule type="containsText" dxfId="449" priority="453" operator="containsText" text="DPR not submitted">
      <formula>NOT(ISERROR(SEARCH("DPR not submitted",C31)))</formula>
    </cfRule>
    <cfRule type="containsText" dxfId="448" priority="454" operator="containsText" text="Yet to be approved">
      <formula>NOT(ISERROR(SEARCH("Yet to be approved",C31)))</formula>
    </cfRule>
  </conditionalFormatting>
  <conditionalFormatting sqref="C51:C52">
    <cfRule type="containsText" dxfId="447" priority="447" operator="containsText" text="DPR not submitted">
      <formula>NOT(ISERROR(SEARCH("DPR not submitted",C51)))</formula>
    </cfRule>
    <cfRule type="containsText" dxfId="446" priority="448" operator="containsText" text="Yet to be approved">
      <formula>NOT(ISERROR(SEARCH("Yet to be approved",C51)))</formula>
    </cfRule>
  </conditionalFormatting>
  <conditionalFormatting sqref="C51:C52">
    <cfRule type="containsText" dxfId="445" priority="445" operator="containsText" text="DPR not submitted">
      <formula>NOT(ISERROR(SEARCH("DPR not submitted",C51)))</formula>
    </cfRule>
    <cfRule type="containsText" dxfId="444" priority="446" operator="containsText" text="Yet to be approved">
      <formula>NOT(ISERROR(SEARCH("Yet to be approved",C51)))</formula>
    </cfRule>
  </conditionalFormatting>
  <conditionalFormatting sqref="C54:C55">
    <cfRule type="containsText" dxfId="443" priority="443" operator="containsText" text="DPR not submitted">
      <formula>NOT(ISERROR(SEARCH("DPR not submitted",C54)))</formula>
    </cfRule>
    <cfRule type="containsText" dxfId="442" priority="444" operator="containsText" text="Yet to be approved">
      <formula>NOT(ISERROR(SEARCH("Yet to be approved",C54)))</formula>
    </cfRule>
  </conditionalFormatting>
  <conditionalFormatting sqref="C54:C55">
    <cfRule type="containsText" dxfId="441" priority="441" operator="containsText" text="DPR not submitted">
      <formula>NOT(ISERROR(SEARCH("DPR not submitted",C54)))</formula>
    </cfRule>
    <cfRule type="containsText" dxfId="440" priority="442" operator="containsText" text="Yet to be approved">
      <formula>NOT(ISERROR(SEARCH("Yet to be approved",C54)))</formula>
    </cfRule>
  </conditionalFormatting>
  <conditionalFormatting sqref="C57:C58 C60 C62">
    <cfRule type="containsText" dxfId="439" priority="439" operator="containsText" text="DPR not submitted">
      <formula>NOT(ISERROR(SEARCH("DPR not submitted",C57)))</formula>
    </cfRule>
    <cfRule type="containsText" dxfId="438" priority="440" operator="containsText" text="Yet to be approved">
      <formula>NOT(ISERROR(SEARCH("Yet to be approved",C57)))</formula>
    </cfRule>
  </conditionalFormatting>
  <conditionalFormatting sqref="C57:C58 C60 C62">
    <cfRule type="containsText" dxfId="437" priority="437" operator="containsText" text="DPR not submitted">
      <formula>NOT(ISERROR(SEARCH("DPR not submitted",C57)))</formula>
    </cfRule>
    <cfRule type="containsText" dxfId="436" priority="438" operator="containsText" text="Yet to be approved">
      <formula>NOT(ISERROR(SEARCH("Yet to be approved",C57)))</formula>
    </cfRule>
  </conditionalFormatting>
  <conditionalFormatting sqref="C296 C299 C301 C305 C308 C312 C316 C320 C336 C339 C342 C323 C345 C348">
    <cfRule type="containsText" dxfId="435" priority="435" operator="containsText" text="DPR not submitted">
      <formula>NOT(ISERROR(SEARCH("DPR not submitted",C296)))</formula>
    </cfRule>
    <cfRule type="containsText" dxfId="434" priority="436" operator="containsText" text="Yet to be approved">
      <formula>NOT(ISERROR(SEARCH("Yet to be approved",C296)))</formula>
    </cfRule>
  </conditionalFormatting>
  <conditionalFormatting sqref="C577">
    <cfRule type="containsText" dxfId="433" priority="433" operator="containsText" text="DPR not submitted">
      <formula>NOT(ISERROR(SEARCH("DPR not submitted",C577)))</formula>
    </cfRule>
    <cfRule type="containsText" dxfId="432" priority="434" operator="containsText" text="Yet to be approved">
      <formula>NOT(ISERROR(SEARCH("Yet to be approved",C577)))</formula>
    </cfRule>
  </conditionalFormatting>
  <conditionalFormatting sqref="C297:C298">
    <cfRule type="containsText" dxfId="431" priority="431" operator="containsText" text="DPR not submitted">
      <formula>NOT(ISERROR(SEARCH("DPR not submitted",C297)))</formula>
    </cfRule>
    <cfRule type="containsText" dxfId="430" priority="432" operator="containsText" text="Yet to be approved">
      <formula>NOT(ISERROR(SEARCH("Yet to be approved",C297)))</formula>
    </cfRule>
  </conditionalFormatting>
  <conditionalFormatting sqref="C321:C322">
    <cfRule type="containsText" dxfId="429" priority="403" operator="containsText" text="DPR not submitted">
      <formula>NOT(ISERROR(SEARCH("DPR not submitted",C321)))</formula>
    </cfRule>
    <cfRule type="containsText" dxfId="428" priority="404" operator="containsText" text="Yet to be approved">
      <formula>NOT(ISERROR(SEARCH("Yet to be approved",C321)))</formula>
    </cfRule>
  </conditionalFormatting>
  <conditionalFormatting sqref="C321:C322">
    <cfRule type="containsText" dxfId="427" priority="401" operator="containsText" text="DPR not submitted">
      <formula>NOT(ISERROR(SEARCH("DPR not submitted",C321)))</formula>
    </cfRule>
    <cfRule type="containsText" dxfId="426" priority="402" operator="containsText" text="Yet to be approved">
      <formula>NOT(ISERROR(SEARCH("Yet to be approved",C321)))</formula>
    </cfRule>
  </conditionalFormatting>
  <conditionalFormatting sqref="C309:C311">
    <cfRule type="containsText" dxfId="425" priority="415" operator="containsText" text="DPR not submitted">
      <formula>NOT(ISERROR(SEARCH("DPR not submitted",C309)))</formula>
    </cfRule>
    <cfRule type="containsText" dxfId="424" priority="416" operator="containsText" text="Yet to be approved">
      <formula>NOT(ISERROR(SEARCH("Yet to be approved",C309)))</formula>
    </cfRule>
  </conditionalFormatting>
  <conditionalFormatting sqref="C297:C298">
    <cfRule type="containsText" dxfId="423" priority="429" operator="containsText" text="DPR not submitted">
      <formula>NOT(ISERROR(SEARCH("DPR not submitted",C297)))</formula>
    </cfRule>
    <cfRule type="containsText" dxfId="422" priority="430" operator="containsText" text="Yet to be approved">
      <formula>NOT(ISERROR(SEARCH("Yet to be approved",C297)))</formula>
    </cfRule>
  </conditionalFormatting>
  <conditionalFormatting sqref="C300">
    <cfRule type="containsText" dxfId="421" priority="427" operator="containsText" text="DPR not submitted">
      <formula>NOT(ISERROR(SEARCH("DPR not submitted",C300)))</formula>
    </cfRule>
    <cfRule type="containsText" dxfId="420" priority="428" operator="containsText" text="Yet to be approved">
      <formula>NOT(ISERROR(SEARCH("Yet to be approved",C300)))</formula>
    </cfRule>
  </conditionalFormatting>
  <conditionalFormatting sqref="C300">
    <cfRule type="containsText" dxfId="419" priority="425" operator="containsText" text="DPR not submitted">
      <formula>NOT(ISERROR(SEARCH("DPR not submitted",C300)))</formula>
    </cfRule>
    <cfRule type="containsText" dxfId="418" priority="426" operator="containsText" text="Yet to be approved">
      <formula>NOT(ISERROR(SEARCH("Yet to be approved",C300)))</formula>
    </cfRule>
  </conditionalFormatting>
  <conditionalFormatting sqref="C302:C304">
    <cfRule type="containsText" dxfId="417" priority="423" operator="containsText" text="DPR not submitted">
      <formula>NOT(ISERROR(SEARCH("DPR not submitted",C302)))</formula>
    </cfRule>
    <cfRule type="containsText" dxfId="416" priority="424" operator="containsText" text="Yet to be approved">
      <formula>NOT(ISERROR(SEARCH("Yet to be approved",C302)))</formula>
    </cfRule>
  </conditionalFormatting>
  <conditionalFormatting sqref="C302:C304">
    <cfRule type="containsText" dxfId="415" priority="421" operator="containsText" text="DPR not submitted">
      <formula>NOT(ISERROR(SEARCH("DPR not submitted",C302)))</formula>
    </cfRule>
    <cfRule type="containsText" dxfId="414" priority="422" operator="containsText" text="Yet to be approved">
      <formula>NOT(ISERROR(SEARCH("Yet to be approved",C302)))</formula>
    </cfRule>
  </conditionalFormatting>
  <conditionalFormatting sqref="C306:C307">
    <cfRule type="containsText" dxfId="413" priority="419" operator="containsText" text="DPR not submitted">
      <formula>NOT(ISERROR(SEARCH("DPR not submitted",C306)))</formula>
    </cfRule>
    <cfRule type="containsText" dxfId="412" priority="420" operator="containsText" text="Yet to be approved">
      <formula>NOT(ISERROR(SEARCH("Yet to be approved",C306)))</formula>
    </cfRule>
  </conditionalFormatting>
  <conditionalFormatting sqref="C306:C307">
    <cfRule type="containsText" dxfId="411" priority="417" operator="containsText" text="DPR not submitted">
      <formula>NOT(ISERROR(SEARCH("DPR not submitted",C306)))</formula>
    </cfRule>
    <cfRule type="containsText" dxfId="410" priority="418" operator="containsText" text="Yet to be approved">
      <formula>NOT(ISERROR(SEARCH("Yet to be approved",C306)))</formula>
    </cfRule>
  </conditionalFormatting>
  <conditionalFormatting sqref="C309:C311">
    <cfRule type="containsText" dxfId="409" priority="413" operator="containsText" text="DPR not submitted">
      <formula>NOT(ISERROR(SEARCH("DPR not submitted",C309)))</formula>
    </cfRule>
    <cfRule type="containsText" dxfId="408" priority="414" operator="containsText" text="Yet to be approved">
      <formula>NOT(ISERROR(SEARCH("Yet to be approved",C309)))</formula>
    </cfRule>
  </conditionalFormatting>
  <conditionalFormatting sqref="C313:C315">
    <cfRule type="containsText" dxfId="407" priority="411" operator="containsText" text="DPR not submitted">
      <formula>NOT(ISERROR(SEARCH("DPR not submitted",C313)))</formula>
    </cfRule>
    <cfRule type="containsText" dxfId="406" priority="412" operator="containsText" text="Yet to be approved">
      <formula>NOT(ISERROR(SEARCH("Yet to be approved",C313)))</formula>
    </cfRule>
  </conditionalFormatting>
  <conditionalFormatting sqref="C313:C315">
    <cfRule type="containsText" dxfId="405" priority="409" operator="containsText" text="DPR not submitted">
      <formula>NOT(ISERROR(SEARCH("DPR not submitted",C313)))</formula>
    </cfRule>
    <cfRule type="containsText" dxfId="404" priority="410" operator="containsText" text="Yet to be approved">
      <formula>NOT(ISERROR(SEARCH("Yet to be approved",C313)))</formula>
    </cfRule>
  </conditionalFormatting>
  <conditionalFormatting sqref="C317:C319">
    <cfRule type="containsText" dxfId="403" priority="407" operator="containsText" text="DPR not submitted">
      <formula>NOT(ISERROR(SEARCH("DPR not submitted",C317)))</formula>
    </cfRule>
    <cfRule type="containsText" dxfId="402" priority="408" operator="containsText" text="Yet to be approved">
      <formula>NOT(ISERROR(SEARCH("Yet to be approved",C317)))</formula>
    </cfRule>
  </conditionalFormatting>
  <conditionalFormatting sqref="C317:C319">
    <cfRule type="containsText" dxfId="401" priority="405" operator="containsText" text="DPR not submitted">
      <formula>NOT(ISERROR(SEARCH("DPR not submitted",C317)))</formula>
    </cfRule>
    <cfRule type="containsText" dxfId="400" priority="406" operator="containsText" text="Yet to be approved">
      <formula>NOT(ISERROR(SEARCH("Yet to be approved",C317)))</formula>
    </cfRule>
  </conditionalFormatting>
  <conditionalFormatting sqref="C337:C338">
    <cfRule type="containsText" dxfId="399" priority="399" operator="containsText" text="DPR not submitted">
      <formula>NOT(ISERROR(SEARCH("DPR not submitted",C337)))</formula>
    </cfRule>
    <cfRule type="containsText" dxfId="398" priority="400" operator="containsText" text="Yet to be approved">
      <formula>NOT(ISERROR(SEARCH("Yet to be approved",C337)))</formula>
    </cfRule>
  </conditionalFormatting>
  <conditionalFormatting sqref="C337:C338">
    <cfRule type="containsText" dxfId="397" priority="397" operator="containsText" text="DPR not submitted">
      <formula>NOT(ISERROR(SEARCH("DPR not submitted",C337)))</formula>
    </cfRule>
    <cfRule type="containsText" dxfId="396" priority="398" operator="containsText" text="Yet to be approved">
      <formula>NOT(ISERROR(SEARCH("Yet to be approved",C337)))</formula>
    </cfRule>
  </conditionalFormatting>
  <conditionalFormatting sqref="C340:C341">
    <cfRule type="containsText" dxfId="395" priority="395" operator="containsText" text="DPR not submitted">
      <formula>NOT(ISERROR(SEARCH("DPR not submitted",C340)))</formula>
    </cfRule>
    <cfRule type="containsText" dxfId="394" priority="396" operator="containsText" text="Yet to be approved">
      <formula>NOT(ISERROR(SEARCH("Yet to be approved",C340)))</formula>
    </cfRule>
  </conditionalFormatting>
  <conditionalFormatting sqref="C340:C341">
    <cfRule type="containsText" dxfId="393" priority="393" operator="containsText" text="DPR not submitted">
      <formula>NOT(ISERROR(SEARCH("DPR not submitted",C340)))</formula>
    </cfRule>
    <cfRule type="containsText" dxfId="392" priority="394" operator="containsText" text="Yet to be approved">
      <formula>NOT(ISERROR(SEARCH("Yet to be approved",C340)))</formula>
    </cfRule>
  </conditionalFormatting>
  <conditionalFormatting sqref="C343:C344">
    <cfRule type="containsText" dxfId="391" priority="391" operator="containsText" text="DPR not submitted">
      <formula>NOT(ISERROR(SEARCH("DPR not submitted",C343)))</formula>
    </cfRule>
    <cfRule type="containsText" dxfId="390" priority="392" operator="containsText" text="Yet to be approved">
      <formula>NOT(ISERROR(SEARCH("Yet to be approved",C343)))</formula>
    </cfRule>
  </conditionalFormatting>
  <conditionalFormatting sqref="C343:C344">
    <cfRule type="containsText" dxfId="389" priority="389" operator="containsText" text="DPR not submitted">
      <formula>NOT(ISERROR(SEARCH("DPR not submitted",C343)))</formula>
    </cfRule>
    <cfRule type="containsText" dxfId="388" priority="390" operator="containsText" text="Yet to be approved">
      <formula>NOT(ISERROR(SEARCH("Yet to be approved",C343)))</formula>
    </cfRule>
  </conditionalFormatting>
  <conditionalFormatting sqref="C480:C576">
    <cfRule type="containsText" dxfId="387" priority="387" operator="containsText" text="DPR not submitted">
      <formula>NOT(ISERROR(SEARCH("DPR not submitted",C480)))</formula>
    </cfRule>
    <cfRule type="containsText" dxfId="386" priority="388" operator="containsText" text="Yet to be approved">
      <formula>NOT(ISERROR(SEARCH("Yet to be approved",C480)))</formula>
    </cfRule>
  </conditionalFormatting>
  <conditionalFormatting sqref="C480:C576">
    <cfRule type="containsText" dxfId="385" priority="385" operator="containsText" text="DPR not submitted">
      <formula>NOT(ISERROR(SEARCH("DPR not submitted",C480)))</formula>
    </cfRule>
    <cfRule type="containsText" dxfId="384" priority="386" operator="containsText" text="Yet to be approved">
      <formula>NOT(ISERROR(SEARCH("Yet to be approved",C480)))</formula>
    </cfRule>
  </conditionalFormatting>
  <conditionalFormatting sqref="C194:C290">
    <cfRule type="containsText" dxfId="383" priority="383" operator="containsText" text="DPR not submitted">
      <formula>NOT(ISERROR(SEARCH("DPR not submitted",C194)))</formula>
    </cfRule>
    <cfRule type="containsText" dxfId="382" priority="384" operator="containsText" text="Yet to be approved">
      <formula>NOT(ISERROR(SEARCH("Yet to be approved",C194)))</formula>
    </cfRule>
  </conditionalFormatting>
  <conditionalFormatting sqref="C194:C290">
    <cfRule type="containsText" dxfId="381" priority="381" operator="containsText" text="DPR not submitted">
      <formula>NOT(ISERROR(SEARCH("DPR not submitted",C194)))</formula>
    </cfRule>
    <cfRule type="containsText" dxfId="380" priority="382" operator="containsText" text="Yet to be approved">
      <formula>NOT(ISERROR(SEARCH("Yet to be approved",C194)))</formula>
    </cfRule>
  </conditionalFormatting>
  <conditionalFormatting sqref="C349:C478">
    <cfRule type="containsText" dxfId="379" priority="373" operator="containsText" text="DPR not submitted">
      <formula>NOT(ISERROR(SEARCH("DPR not submitted",C349)))</formula>
    </cfRule>
    <cfRule type="containsText" dxfId="378" priority="374" operator="containsText" text="Yet to be approved">
      <formula>NOT(ISERROR(SEARCH("Yet to be approved",C349)))</formula>
    </cfRule>
  </conditionalFormatting>
  <conditionalFormatting sqref="C346:C347">
    <cfRule type="containsText" dxfId="377" priority="379" operator="containsText" text="DPR not submitted">
      <formula>NOT(ISERROR(SEARCH("DPR not submitted",C346)))</formula>
    </cfRule>
    <cfRule type="containsText" dxfId="376" priority="380" operator="containsText" text="Yet to be approved">
      <formula>NOT(ISERROR(SEARCH("Yet to be approved",C346)))</formula>
    </cfRule>
  </conditionalFormatting>
  <conditionalFormatting sqref="C346:C347">
    <cfRule type="containsText" dxfId="375" priority="377" operator="containsText" text="DPR not submitted">
      <formula>NOT(ISERROR(SEARCH("DPR not submitted",C346)))</formula>
    </cfRule>
    <cfRule type="containsText" dxfId="374" priority="378" operator="containsText" text="Yet to be approved">
      <formula>NOT(ISERROR(SEARCH("Yet to be approved",C346)))</formula>
    </cfRule>
  </conditionalFormatting>
  <conditionalFormatting sqref="C349:C478">
    <cfRule type="containsText" dxfId="373" priority="375" operator="containsText" text="DPR not submitted">
      <formula>NOT(ISERROR(SEARCH("DPR not submitted",C349)))</formula>
    </cfRule>
    <cfRule type="containsText" dxfId="372" priority="376" operator="containsText" text="Yet to be approved">
      <formula>NOT(ISERROR(SEARCH("Yet to be approved",C349)))</formula>
    </cfRule>
  </conditionalFormatting>
  <conditionalFormatting sqref="C632:C633">
    <cfRule type="containsText" dxfId="371" priority="317" operator="containsText" text="DPR not submitted">
      <formula>NOT(ISERROR(SEARCH("DPR not submitted",C632)))</formula>
    </cfRule>
    <cfRule type="containsText" dxfId="370" priority="318" operator="containsText" text="Yet to be approved">
      <formula>NOT(ISERROR(SEARCH("Yet to be approved",C632)))</formula>
    </cfRule>
  </conditionalFormatting>
  <conditionalFormatting sqref="C632:C633">
    <cfRule type="containsText" dxfId="369" priority="315" operator="containsText" text="DPR not submitted">
      <formula>NOT(ISERROR(SEARCH("DPR not submitted",C632)))</formula>
    </cfRule>
    <cfRule type="containsText" dxfId="368" priority="316" operator="containsText" text="Yet to be approved">
      <formula>NOT(ISERROR(SEARCH("Yet to be approved",C632)))</formula>
    </cfRule>
  </conditionalFormatting>
  <conditionalFormatting sqref="C635:C764">
    <cfRule type="containsText" dxfId="367" priority="313" operator="containsText" text="DPR not submitted">
      <formula>NOT(ISERROR(SEARCH("DPR not submitted",C635)))</formula>
    </cfRule>
    <cfRule type="containsText" dxfId="366" priority="314" operator="containsText" text="Yet to be approved">
      <formula>NOT(ISERROR(SEARCH("Yet to be approved",C635)))</formula>
    </cfRule>
  </conditionalFormatting>
  <conditionalFormatting sqref="C635:C764">
    <cfRule type="containsText" dxfId="365" priority="311" operator="containsText" text="DPR not submitted">
      <formula>NOT(ISERROR(SEARCH("DPR not submitted",C635)))</formula>
    </cfRule>
    <cfRule type="containsText" dxfId="364" priority="312" operator="containsText" text="Yet to be approved">
      <formula>NOT(ISERROR(SEARCH("Yet to be approved",C635)))</formula>
    </cfRule>
  </conditionalFormatting>
  <conditionalFormatting sqref="C610:C621 C765">
    <cfRule type="containsText" dxfId="363" priority="371" operator="containsText" text="DPR not submitted">
      <formula>NOT(ISERROR(SEARCH("DPR not submitted",C610)))</formula>
    </cfRule>
    <cfRule type="containsText" dxfId="362" priority="372" operator="containsText" text="Yet to be approved">
      <formula>NOT(ISERROR(SEARCH("Yet to be approved",C610)))</formula>
    </cfRule>
  </conditionalFormatting>
  <conditionalFormatting sqref="C582 C585 C587 C591 C594 C598 C602 C606 C622 C625 C628 C609 C631 C634">
    <cfRule type="containsText" dxfId="361" priority="369" operator="containsText" text="DPR not submitted">
      <formula>NOT(ISERROR(SEARCH("DPR not submitted",C582)))</formula>
    </cfRule>
    <cfRule type="containsText" dxfId="360" priority="370" operator="containsText" text="Yet to be approved">
      <formula>NOT(ISERROR(SEARCH("Yet to be approved",C582)))</formula>
    </cfRule>
  </conditionalFormatting>
  <conditionalFormatting sqref="C863">
    <cfRule type="containsText" dxfId="359" priority="367" operator="containsText" text="DPR not submitted">
      <formula>NOT(ISERROR(SEARCH("DPR not submitted",C863)))</formula>
    </cfRule>
    <cfRule type="containsText" dxfId="358" priority="368" operator="containsText" text="Yet to be approved">
      <formula>NOT(ISERROR(SEARCH("Yet to be approved",C863)))</formula>
    </cfRule>
  </conditionalFormatting>
  <conditionalFormatting sqref="C583:C584">
    <cfRule type="containsText" dxfId="357" priority="365" operator="containsText" text="DPR not submitted">
      <formula>NOT(ISERROR(SEARCH("DPR not submitted",C583)))</formula>
    </cfRule>
    <cfRule type="containsText" dxfId="356" priority="366" operator="containsText" text="Yet to be approved">
      <formula>NOT(ISERROR(SEARCH("Yet to be approved",C583)))</formula>
    </cfRule>
  </conditionalFormatting>
  <conditionalFormatting sqref="C607:C608">
    <cfRule type="containsText" dxfId="355" priority="337" operator="containsText" text="DPR not submitted">
      <formula>NOT(ISERROR(SEARCH("DPR not submitted",C607)))</formula>
    </cfRule>
    <cfRule type="containsText" dxfId="354" priority="338" operator="containsText" text="Yet to be approved">
      <formula>NOT(ISERROR(SEARCH("Yet to be approved",C607)))</formula>
    </cfRule>
  </conditionalFormatting>
  <conditionalFormatting sqref="C607:C608">
    <cfRule type="containsText" dxfId="353" priority="335" operator="containsText" text="DPR not submitted">
      <formula>NOT(ISERROR(SEARCH("DPR not submitted",C607)))</formula>
    </cfRule>
    <cfRule type="containsText" dxfId="352" priority="336" operator="containsText" text="Yet to be approved">
      <formula>NOT(ISERROR(SEARCH("Yet to be approved",C607)))</formula>
    </cfRule>
  </conditionalFormatting>
  <conditionalFormatting sqref="C595:C597">
    <cfRule type="containsText" dxfId="351" priority="349" operator="containsText" text="DPR not submitted">
      <formula>NOT(ISERROR(SEARCH("DPR not submitted",C595)))</formula>
    </cfRule>
    <cfRule type="containsText" dxfId="350" priority="350" operator="containsText" text="Yet to be approved">
      <formula>NOT(ISERROR(SEARCH("Yet to be approved",C595)))</formula>
    </cfRule>
  </conditionalFormatting>
  <conditionalFormatting sqref="C583:C584">
    <cfRule type="containsText" dxfId="349" priority="363" operator="containsText" text="DPR not submitted">
      <formula>NOT(ISERROR(SEARCH("DPR not submitted",C583)))</formula>
    </cfRule>
    <cfRule type="containsText" dxfId="348" priority="364" operator="containsText" text="Yet to be approved">
      <formula>NOT(ISERROR(SEARCH("Yet to be approved",C583)))</formula>
    </cfRule>
  </conditionalFormatting>
  <conditionalFormatting sqref="C586">
    <cfRule type="containsText" dxfId="347" priority="361" operator="containsText" text="DPR not submitted">
      <formula>NOT(ISERROR(SEARCH("DPR not submitted",C586)))</formula>
    </cfRule>
    <cfRule type="containsText" dxfId="346" priority="362" operator="containsText" text="Yet to be approved">
      <formula>NOT(ISERROR(SEARCH("Yet to be approved",C586)))</formula>
    </cfRule>
  </conditionalFormatting>
  <conditionalFormatting sqref="C586">
    <cfRule type="containsText" dxfId="345" priority="359" operator="containsText" text="DPR not submitted">
      <formula>NOT(ISERROR(SEARCH("DPR not submitted",C586)))</formula>
    </cfRule>
    <cfRule type="containsText" dxfId="344" priority="360" operator="containsText" text="Yet to be approved">
      <formula>NOT(ISERROR(SEARCH("Yet to be approved",C586)))</formula>
    </cfRule>
  </conditionalFormatting>
  <conditionalFormatting sqref="C588:C590">
    <cfRule type="containsText" dxfId="343" priority="357" operator="containsText" text="DPR not submitted">
      <formula>NOT(ISERROR(SEARCH("DPR not submitted",C588)))</formula>
    </cfRule>
    <cfRule type="containsText" dxfId="342" priority="358" operator="containsText" text="Yet to be approved">
      <formula>NOT(ISERROR(SEARCH("Yet to be approved",C588)))</formula>
    </cfRule>
  </conditionalFormatting>
  <conditionalFormatting sqref="C588:C590">
    <cfRule type="containsText" dxfId="341" priority="355" operator="containsText" text="DPR not submitted">
      <formula>NOT(ISERROR(SEARCH("DPR not submitted",C588)))</formula>
    </cfRule>
    <cfRule type="containsText" dxfId="340" priority="356" operator="containsText" text="Yet to be approved">
      <formula>NOT(ISERROR(SEARCH("Yet to be approved",C588)))</formula>
    </cfRule>
  </conditionalFormatting>
  <conditionalFormatting sqref="C592:C593">
    <cfRule type="containsText" dxfId="339" priority="353" operator="containsText" text="DPR not submitted">
      <formula>NOT(ISERROR(SEARCH("DPR not submitted",C592)))</formula>
    </cfRule>
    <cfRule type="containsText" dxfId="338" priority="354" operator="containsText" text="Yet to be approved">
      <formula>NOT(ISERROR(SEARCH("Yet to be approved",C592)))</formula>
    </cfRule>
  </conditionalFormatting>
  <conditionalFormatting sqref="C592:C593">
    <cfRule type="containsText" dxfId="337" priority="351" operator="containsText" text="DPR not submitted">
      <formula>NOT(ISERROR(SEARCH("DPR not submitted",C592)))</formula>
    </cfRule>
    <cfRule type="containsText" dxfId="336" priority="352" operator="containsText" text="Yet to be approved">
      <formula>NOT(ISERROR(SEARCH("Yet to be approved",C592)))</formula>
    </cfRule>
  </conditionalFormatting>
  <conditionalFormatting sqref="C595:C597">
    <cfRule type="containsText" dxfId="335" priority="347" operator="containsText" text="DPR not submitted">
      <formula>NOT(ISERROR(SEARCH("DPR not submitted",C595)))</formula>
    </cfRule>
    <cfRule type="containsText" dxfId="334" priority="348" operator="containsText" text="Yet to be approved">
      <formula>NOT(ISERROR(SEARCH("Yet to be approved",C595)))</formula>
    </cfRule>
  </conditionalFormatting>
  <conditionalFormatting sqref="C599:C601">
    <cfRule type="containsText" dxfId="333" priority="345" operator="containsText" text="DPR not submitted">
      <formula>NOT(ISERROR(SEARCH("DPR not submitted",C599)))</formula>
    </cfRule>
    <cfRule type="containsText" dxfId="332" priority="346" operator="containsText" text="Yet to be approved">
      <formula>NOT(ISERROR(SEARCH("Yet to be approved",C599)))</formula>
    </cfRule>
  </conditionalFormatting>
  <conditionalFormatting sqref="C599:C601">
    <cfRule type="containsText" dxfId="331" priority="343" operator="containsText" text="DPR not submitted">
      <formula>NOT(ISERROR(SEARCH("DPR not submitted",C599)))</formula>
    </cfRule>
    <cfRule type="containsText" dxfId="330" priority="344" operator="containsText" text="Yet to be approved">
      <formula>NOT(ISERROR(SEARCH("Yet to be approved",C599)))</formula>
    </cfRule>
  </conditionalFormatting>
  <conditionalFormatting sqref="C603:C605">
    <cfRule type="containsText" dxfId="329" priority="341" operator="containsText" text="DPR not submitted">
      <formula>NOT(ISERROR(SEARCH("DPR not submitted",C603)))</formula>
    </cfRule>
    <cfRule type="containsText" dxfId="328" priority="342" operator="containsText" text="Yet to be approved">
      <formula>NOT(ISERROR(SEARCH("Yet to be approved",C603)))</formula>
    </cfRule>
  </conditionalFormatting>
  <conditionalFormatting sqref="C603:C605">
    <cfRule type="containsText" dxfId="327" priority="339" operator="containsText" text="DPR not submitted">
      <formula>NOT(ISERROR(SEARCH("DPR not submitted",C603)))</formula>
    </cfRule>
    <cfRule type="containsText" dxfId="326" priority="340" operator="containsText" text="Yet to be approved">
      <formula>NOT(ISERROR(SEARCH("Yet to be approved",C603)))</formula>
    </cfRule>
  </conditionalFormatting>
  <conditionalFormatting sqref="C623:C624">
    <cfRule type="containsText" dxfId="325" priority="333" operator="containsText" text="DPR not submitted">
      <formula>NOT(ISERROR(SEARCH("DPR not submitted",C623)))</formula>
    </cfRule>
    <cfRule type="containsText" dxfId="324" priority="334" operator="containsText" text="Yet to be approved">
      <formula>NOT(ISERROR(SEARCH("Yet to be approved",C623)))</formula>
    </cfRule>
  </conditionalFormatting>
  <conditionalFormatting sqref="C623:C624">
    <cfRule type="containsText" dxfId="323" priority="331" operator="containsText" text="DPR not submitted">
      <formula>NOT(ISERROR(SEARCH("DPR not submitted",C623)))</formula>
    </cfRule>
    <cfRule type="containsText" dxfId="322" priority="332" operator="containsText" text="Yet to be approved">
      <formula>NOT(ISERROR(SEARCH("Yet to be approved",C623)))</formula>
    </cfRule>
  </conditionalFormatting>
  <conditionalFormatting sqref="C626:C627">
    <cfRule type="containsText" dxfId="321" priority="329" operator="containsText" text="DPR not submitted">
      <formula>NOT(ISERROR(SEARCH("DPR not submitted",C626)))</formula>
    </cfRule>
    <cfRule type="containsText" dxfId="320" priority="330" operator="containsText" text="Yet to be approved">
      <formula>NOT(ISERROR(SEARCH("Yet to be approved",C626)))</formula>
    </cfRule>
  </conditionalFormatting>
  <conditionalFormatting sqref="C626:C627">
    <cfRule type="containsText" dxfId="319" priority="327" operator="containsText" text="DPR not submitted">
      <formula>NOT(ISERROR(SEARCH("DPR not submitted",C626)))</formula>
    </cfRule>
    <cfRule type="containsText" dxfId="318" priority="328" operator="containsText" text="Yet to be approved">
      <formula>NOT(ISERROR(SEARCH("Yet to be approved",C626)))</formula>
    </cfRule>
  </conditionalFormatting>
  <conditionalFormatting sqref="C629:C630">
    <cfRule type="containsText" dxfId="317" priority="325" operator="containsText" text="DPR not submitted">
      <formula>NOT(ISERROR(SEARCH("DPR not submitted",C629)))</formula>
    </cfRule>
    <cfRule type="containsText" dxfId="316" priority="326" operator="containsText" text="Yet to be approved">
      <formula>NOT(ISERROR(SEARCH("Yet to be approved",C629)))</formula>
    </cfRule>
  </conditionalFormatting>
  <conditionalFormatting sqref="C629:C630">
    <cfRule type="containsText" dxfId="315" priority="323" operator="containsText" text="DPR not submitted">
      <formula>NOT(ISERROR(SEARCH("DPR not submitted",C629)))</formula>
    </cfRule>
    <cfRule type="containsText" dxfId="314" priority="324" operator="containsText" text="Yet to be approved">
      <formula>NOT(ISERROR(SEARCH("Yet to be approved",C629)))</formula>
    </cfRule>
  </conditionalFormatting>
  <conditionalFormatting sqref="C766:C862">
    <cfRule type="containsText" dxfId="313" priority="321" operator="containsText" text="DPR not submitted">
      <formula>NOT(ISERROR(SEARCH("DPR not submitted",C766)))</formula>
    </cfRule>
    <cfRule type="containsText" dxfId="312" priority="322" operator="containsText" text="Yet to be approved">
      <formula>NOT(ISERROR(SEARCH("Yet to be approved",C766)))</formula>
    </cfRule>
  </conditionalFormatting>
  <conditionalFormatting sqref="C766:C862">
    <cfRule type="containsText" dxfId="311" priority="319" operator="containsText" text="DPR not submitted">
      <formula>NOT(ISERROR(SEARCH("DPR not submitted",C766)))</formula>
    </cfRule>
    <cfRule type="containsText" dxfId="310" priority="320" operator="containsText" text="Yet to be approved">
      <formula>NOT(ISERROR(SEARCH("Yet to be approved",C766)))</formula>
    </cfRule>
  </conditionalFormatting>
  <conditionalFormatting sqref="C921:C1050">
    <cfRule type="containsText" dxfId="309" priority="249" operator="containsText" text="DPR not submitted">
      <formula>NOT(ISERROR(SEARCH("DPR not submitted",C921)))</formula>
    </cfRule>
    <cfRule type="containsText" dxfId="308" priority="250" operator="containsText" text="Yet to be approved">
      <formula>NOT(ISERROR(SEARCH("Yet to be approved",C921)))</formula>
    </cfRule>
  </conditionalFormatting>
  <conditionalFormatting sqref="C918:C919">
    <cfRule type="containsText" dxfId="307" priority="255" operator="containsText" text="DPR not submitted">
      <formula>NOT(ISERROR(SEARCH("DPR not submitted",C918)))</formula>
    </cfRule>
    <cfRule type="containsText" dxfId="306" priority="256" operator="containsText" text="Yet to be approved">
      <formula>NOT(ISERROR(SEARCH("Yet to be approved",C918)))</formula>
    </cfRule>
  </conditionalFormatting>
  <conditionalFormatting sqref="C918:C919">
    <cfRule type="containsText" dxfId="305" priority="253" operator="containsText" text="DPR not submitted">
      <formula>NOT(ISERROR(SEARCH("DPR not submitted",C918)))</formula>
    </cfRule>
    <cfRule type="containsText" dxfId="304" priority="254" operator="containsText" text="Yet to be approved">
      <formula>NOT(ISERROR(SEARCH("Yet to be approved",C918)))</formula>
    </cfRule>
  </conditionalFormatting>
  <conditionalFormatting sqref="C921:C1050">
    <cfRule type="containsText" dxfId="303" priority="251" operator="containsText" text="DPR not submitted">
      <formula>NOT(ISERROR(SEARCH("DPR not submitted",C921)))</formula>
    </cfRule>
    <cfRule type="containsText" dxfId="302" priority="252" operator="containsText" text="Yet to be approved">
      <formula>NOT(ISERROR(SEARCH("Yet to be approved",C921)))</formula>
    </cfRule>
  </conditionalFormatting>
  <conditionalFormatting sqref="C896:C907 C1051">
    <cfRule type="containsText" dxfId="301" priority="309" operator="containsText" text="DPR not submitted">
      <formula>NOT(ISERROR(SEARCH("DPR not submitted",C896)))</formula>
    </cfRule>
    <cfRule type="containsText" dxfId="300" priority="310" operator="containsText" text="Yet to be approved">
      <formula>NOT(ISERROR(SEARCH("Yet to be approved",C896)))</formula>
    </cfRule>
  </conditionalFormatting>
  <conditionalFormatting sqref="C868 C871 C873 C877 C880 C884 C888 C892 C908 C911 C914 C895 C917 C920">
    <cfRule type="containsText" dxfId="299" priority="307" operator="containsText" text="DPR not submitted">
      <formula>NOT(ISERROR(SEARCH("DPR not submitted",C868)))</formula>
    </cfRule>
    <cfRule type="containsText" dxfId="298" priority="308" operator="containsText" text="Yet to be approved">
      <formula>NOT(ISERROR(SEARCH("Yet to be approved",C868)))</formula>
    </cfRule>
  </conditionalFormatting>
  <conditionalFormatting sqref="C1149">
    <cfRule type="containsText" dxfId="297" priority="305" operator="containsText" text="DPR not submitted">
      <formula>NOT(ISERROR(SEARCH("DPR not submitted",C1149)))</formula>
    </cfRule>
    <cfRule type="containsText" dxfId="296" priority="306" operator="containsText" text="Yet to be approved">
      <formula>NOT(ISERROR(SEARCH("Yet to be approved",C1149)))</formula>
    </cfRule>
  </conditionalFormatting>
  <conditionalFormatting sqref="C869:C870">
    <cfRule type="containsText" dxfId="295" priority="303" operator="containsText" text="DPR not submitted">
      <formula>NOT(ISERROR(SEARCH("DPR not submitted",C869)))</formula>
    </cfRule>
    <cfRule type="containsText" dxfId="294" priority="304" operator="containsText" text="Yet to be approved">
      <formula>NOT(ISERROR(SEARCH("Yet to be approved",C869)))</formula>
    </cfRule>
  </conditionalFormatting>
  <conditionalFormatting sqref="C893:C894">
    <cfRule type="containsText" dxfId="293" priority="275" operator="containsText" text="DPR not submitted">
      <formula>NOT(ISERROR(SEARCH("DPR not submitted",C893)))</formula>
    </cfRule>
    <cfRule type="containsText" dxfId="292" priority="276" operator="containsText" text="Yet to be approved">
      <formula>NOT(ISERROR(SEARCH("Yet to be approved",C893)))</formula>
    </cfRule>
  </conditionalFormatting>
  <conditionalFormatting sqref="C893:C894">
    <cfRule type="containsText" dxfId="291" priority="273" operator="containsText" text="DPR not submitted">
      <formula>NOT(ISERROR(SEARCH("DPR not submitted",C893)))</formula>
    </cfRule>
    <cfRule type="containsText" dxfId="290" priority="274" operator="containsText" text="Yet to be approved">
      <formula>NOT(ISERROR(SEARCH("Yet to be approved",C893)))</formula>
    </cfRule>
  </conditionalFormatting>
  <conditionalFormatting sqref="C881:C883">
    <cfRule type="containsText" dxfId="289" priority="287" operator="containsText" text="DPR not submitted">
      <formula>NOT(ISERROR(SEARCH("DPR not submitted",C881)))</formula>
    </cfRule>
    <cfRule type="containsText" dxfId="288" priority="288" operator="containsText" text="Yet to be approved">
      <formula>NOT(ISERROR(SEARCH("Yet to be approved",C881)))</formula>
    </cfRule>
  </conditionalFormatting>
  <conditionalFormatting sqref="C869:C870">
    <cfRule type="containsText" dxfId="287" priority="301" operator="containsText" text="DPR not submitted">
      <formula>NOT(ISERROR(SEARCH("DPR not submitted",C869)))</formula>
    </cfRule>
    <cfRule type="containsText" dxfId="286" priority="302" operator="containsText" text="Yet to be approved">
      <formula>NOT(ISERROR(SEARCH("Yet to be approved",C869)))</formula>
    </cfRule>
  </conditionalFormatting>
  <conditionalFormatting sqref="C872">
    <cfRule type="containsText" dxfId="285" priority="299" operator="containsText" text="DPR not submitted">
      <formula>NOT(ISERROR(SEARCH("DPR not submitted",C872)))</formula>
    </cfRule>
    <cfRule type="containsText" dxfId="284" priority="300" operator="containsText" text="Yet to be approved">
      <formula>NOT(ISERROR(SEARCH("Yet to be approved",C872)))</formula>
    </cfRule>
  </conditionalFormatting>
  <conditionalFormatting sqref="C872">
    <cfRule type="containsText" dxfId="283" priority="297" operator="containsText" text="DPR not submitted">
      <formula>NOT(ISERROR(SEARCH("DPR not submitted",C872)))</formula>
    </cfRule>
    <cfRule type="containsText" dxfId="282" priority="298" operator="containsText" text="Yet to be approved">
      <formula>NOT(ISERROR(SEARCH("Yet to be approved",C872)))</formula>
    </cfRule>
  </conditionalFormatting>
  <conditionalFormatting sqref="C874:C876">
    <cfRule type="containsText" dxfId="281" priority="295" operator="containsText" text="DPR not submitted">
      <formula>NOT(ISERROR(SEARCH("DPR not submitted",C874)))</formula>
    </cfRule>
    <cfRule type="containsText" dxfId="280" priority="296" operator="containsText" text="Yet to be approved">
      <formula>NOT(ISERROR(SEARCH("Yet to be approved",C874)))</formula>
    </cfRule>
  </conditionalFormatting>
  <conditionalFormatting sqref="C874:C876">
    <cfRule type="containsText" dxfId="279" priority="293" operator="containsText" text="DPR not submitted">
      <formula>NOT(ISERROR(SEARCH("DPR not submitted",C874)))</formula>
    </cfRule>
    <cfRule type="containsText" dxfId="278" priority="294" operator="containsText" text="Yet to be approved">
      <formula>NOT(ISERROR(SEARCH("Yet to be approved",C874)))</formula>
    </cfRule>
  </conditionalFormatting>
  <conditionalFormatting sqref="C878:C879">
    <cfRule type="containsText" dxfId="277" priority="291" operator="containsText" text="DPR not submitted">
      <formula>NOT(ISERROR(SEARCH("DPR not submitted",C878)))</formula>
    </cfRule>
    <cfRule type="containsText" dxfId="276" priority="292" operator="containsText" text="Yet to be approved">
      <formula>NOT(ISERROR(SEARCH("Yet to be approved",C878)))</formula>
    </cfRule>
  </conditionalFormatting>
  <conditionalFormatting sqref="C878:C879">
    <cfRule type="containsText" dxfId="275" priority="289" operator="containsText" text="DPR not submitted">
      <formula>NOT(ISERROR(SEARCH("DPR not submitted",C878)))</formula>
    </cfRule>
    <cfRule type="containsText" dxfId="274" priority="290" operator="containsText" text="Yet to be approved">
      <formula>NOT(ISERROR(SEARCH("Yet to be approved",C878)))</formula>
    </cfRule>
  </conditionalFormatting>
  <conditionalFormatting sqref="C881:C883">
    <cfRule type="containsText" dxfId="273" priority="285" operator="containsText" text="DPR not submitted">
      <formula>NOT(ISERROR(SEARCH("DPR not submitted",C881)))</formula>
    </cfRule>
    <cfRule type="containsText" dxfId="272" priority="286" operator="containsText" text="Yet to be approved">
      <formula>NOT(ISERROR(SEARCH("Yet to be approved",C881)))</formula>
    </cfRule>
  </conditionalFormatting>
  <conditionalFormatting sqref="C885:C887">
    <cfRule type="containsText" dxfId="271" priority="283" operator="containsText" text="DPR not submitted">
      <formula>NOT(ISERROR(SEARCH("DPR not submitted",C885)))</formula>
    </cfRule>
    <cfRule type="containsText" dxfId="270" priority="284" operator="containsText" text="Yet to be approved">
      <formula>NOT(ISERROR(SEARCH("Yet to be approved",C885)))</formula>
    </cfRule>
  </conditionalFormatting>
  <conditionalFormatting sqref="C885:C887">
    <cfRule type="containsText" dxfId="269" priority="281" operator="containsText" text="DPR not submitted">
      <formula>NOT(ISERROR(SEARCH("DPR not submitted",C885)))</formula>
    </cfRule>
    <cfRule type="containsText" dxfId="268" priority="282" operator="containsText" text="Yet to be approved">
      <formula>NOT(ISERROR(SEARCH("Yet to be approved",C885)))</formula>
    </cfRule>
  </conditionalFormatting>
  <conditionalFormatting sqref="C889:C891">
    <cfRule type="containsText" dxfId="267" priority="279" operator="containsText" text="DPR not submitted">
      <formula>NOT(ISERROR(SEARCH("DPR not submitted",C889)))</formula>
    </cfRule>
    <cfRule type="containsText" dxfId="266" priority="280" operator="containsText" text="Yet to be approved">
      <formula>NOT(ISERROR(SEARCH("Yet to be approved",C889)))</formula>
    </cfRule>
  </conditionalFormatting>
  <conditionalFormatting sqref="C889:C891">
    <cfRule type="containsText" dxfId="265" priority="277" operator="containsText" text="DPR not submitted">
      <formula>NOT(ISERROR(SEARCH("DPR not submitted",C889)))</formula>
    </cfRule>
    <cfRule type="containsText" dxfId="264" priority="278" operator="containsText" text="Yet to be approved">
      <formula>NOT(ISERROR(SEARCH("Yet to be approved",C889)))</formula>
    </cfRule>
  </conditionalFormatting>
  <conditionalFormatting sqref="C909:C910">
    <cfRule type="containsText" dxfId="263" priority="271" operator="containsText" text="DPR not submitted">
      <formula>NOT(ISERROR(SEARCH("DPR not submitted",C909)))</formula>
    </cfRule>
    <cfRule type="containsText" dxfId="262" priority="272" operator="containsText" text="Yet to be approved">
      <formula>NOT(ISERROR(SEARCH("Yet to be approved",C909)))</formula>
    </cfRule>
  </conditionalFormatting>
  <conditionalFormatting sqref="C909:C910">
    <cfRule type="containsText" dxfId="261" priority="269" operator="containsText" text="DPR not submitted">
      <formula>NOT(ISERROR(SEARCH("DPR not submitted",C909)))</formula>
    </cfRule>
    <cfRule type="containsText" dxfId="260" priority="270" operator="containsText" text="Yet to be approved">
      <formula>NOT(ISERROR(SEARCH("Yet to be approved",C909)))</formula>
    </cfRule>
  </conditionalFormatting>
  <conditionalFormatting sqref="C912:C913">
    <cfRule type="containsText" dxfId="259" priority="267" operator="containsText" text="DPR not submitted">
      <formula>NOT(ISERROR(SEARCH("DPR not submitted",C912)))</formula>
    </cfRule>
    <cfRule type="containsText" dxfId="258" priority="268" operator="containsText" text="Yet to be approved">
      <formula>NOT(ISERROR(SEARCH("Yet to be approved",C912)))</formula>
    </cfRule>
  </conditionalFormatting>
  <conditionalFormatting sqref="C912:C913">
    <cfRule type="containsText" dxfId="257" priority="265" operator="containsText" text="DPR not submitted">
      <formula>NOT(ISERROR(SEARCH("DPR not submitted",C912)))</formula>
    </cfRule>
    <cfRule type="containsText" dxfId="256" priority="266" operator="containsText" text="Yet to be approved">
      <formula>NOT(ISERROR(SEARCH("Yet to be approved",C912)))</formula>
    </cfRule>
  </conditionalFormatting>
  <conditionalFormatting sqref="C915:C916">
    <cfRule type="containsText" dxfId="255" priority="263" operator="containsText" text="DPR not submitted">
      <formula>NOT(ISERROR(SEARCH("DPR not submitted",C915)))</formula>
    </cfRule>
    <cfRule type="containsText" dxfId="254" priority="264" operator="containsText" text="Yet to be approved">
      <formula>NOT(ISERROR(SEARCH("Yet to be approved",C915)))</formula>
    </cfRule>
  </conditionalFormatting>
  <conditionalFormatting sqref="C915:C916">
    <cfRule type="containsText" dxfId="253" priority="261" operator="containsText" text="DPR not submitted">
      <formula>NOT(ISERROR(SEARCH("DPR not submitted",C915)))</formula>
    </cfRule>
    <cfRule type="containsText" dxfId="252" priority="262" operator="containsText" text="Yet to be approved">
      <formula>NOT(ISERROR(SEARCH("Yet to be approved",C915)))</formula>
    </cfRule>
  </conditionalFormatting>
  <conditionalFormatting sqref="C1052:C1148">
    <cfRule type="containsText" dxfId="251" priority="259" operator="containsText" text="DPR not submitted">
      <formula>NOT(ISERROR(SEARCH("DPR not submitted",C1052)))</formula>
    </cfRule>
    <cfRule type="containsText" dxfId="250" priority="260" operator="containsText" text="Yet to be approved">
      <formula>NOT(ISERROR(SEARCH("Yet to be approved",C1052)))</formula>
    </cfRule>
  </conditionalFormatting>
  <conditionalFormatting sqref="C1052:C1148">
    <cfRule type="containsText" dxfId="249" priority="257" operator="containsText" text="DPR not submitted">
      <formula>NOT(ISERROR(SEARCH("DPR not submitted",C1052)))</formula>
    </cfRule>
    <cfRule type="containsText" dxfId="248" priority="258" operator="containsText" text="Yet to be approved">
      <formula>NOT(ISERROR(SEARCH("Yet to be approved",C1052)))</formula>
    </cfRule>
  </conditionalFormatting>
  <conditionalFormatting sqref="C1182:C1193 C1337">
    <cfRule type="containsText" dxfId="247" priority="247" operator="containsText" text="DPR not submitted">
      <formula>NOT(ISERROR(SEARCH("DPR not submitted",C1182)))</formula>
    </cfRule>
    <cfRule type="containsText" dxfId="246" priority="248" operator="containsText" text="Yet to be approved">
      <formula>NOT(ISERROR(SEARCH("Yet to be approved",C1182)))</formula>
    </cfRule>
  </conditionalFormatting>
  <conditionalFormatting sqref="C1154 C1157 C1159 C1163 C1166 C1170 C1174 C1178 C1194 C1197 C1200 C1181 C1203 C1206">
    <cfRule type="containsText" dxfId="245" priority="245" operator="containsText" text="DPR not submitted">
      <formula>NOT(ISERROR(SEARCH("DPR not submitted",C1154)))</formula>
    </cfRule>
    <cfRule type="containsText" dxfId="244" priority="246" operator="containsText" text="Yet to be approved">
      <formula>NOT(ISERROR(SEARCH("Yet to be approved",C1154)))</formula>
    </cfRule>
  </conditionalFormatting>
  <conditionalFormatting sqref="C1435">
    <cfRule type="containsText" dxfId="243" priority="243" operator="containsText" text="DPR not submitted">
      <formula>NOT(ISERROR(SEARCH("DPR not submitted",C1435)))</formula>
    </cfRule>
    <cfRule type="containsText" dxfId="242" priority="244" operator="containsText" text="Yet to be approved">
      <formula>NOT(ISERROR(SEARCH("Yet to be approved",C1435)))</formula>
    </cfRule>
  </conditionalFormatting>
  <conditionalFormatting sqref="C1155:C1156">
    <cfRule type="containsText" dxfId="241" priority="241" operator="containsText" text="DPR not submitted">
      <formula>NOT(ISERROR(SEARCH("DPR not submitted",C1155)))</formula>
    </cfRule>
    <cfRule type="containsText" dxfId="240" priority="242" operator="containsText" text="Yet to be approved">
      <formula>NOT(ISERROR(SEARCH("Yet to be approved",C1155)))</formula>
    </cfRule>
  </conditionalFormatting>
  <conditionalFormatting sqref="C1179:C1180">
    <cfRule type="containsText" dxfId="239" priority="213" operator="containsText" text="DPR not submitted">
      <formula>NOT(ISERROR(SEARCH("DPR not submitted",C1179)))</formula>
    </cfRule>
    <cfRule type="containsText" dxfId="238" priority="214" operator="containsText" text="Yet to be approved">
      <formula>NOT(ISERROR(SEARCH("Yet to be approved",C1179)))</formula>
    </cfRule>
  </conditionalFormatting>
  <conditionalFormatting sqref="C1179:C1180">
    <cfRule type="containsText" dxfId="237" priority="211" operator="containsText" text="DPR not submitted">
      <formula>NOT(ISERROR(SEARCH("DPR not submitted",C1179)))</formula>
    </cfRule>
    <cfRule type="containsText" dxfId="236" priority="212" operator="containsText" text="Yet to be approved">
      <formula>NOT(ISERROR(SEARCH("Yet to be approved",C1179)))</formula>
    </cfRule>
  </conditionalFormatting>
  <conditionalFormatting sqref="C1167:C1169">
    <cfRule type="containsText" dxfId="235" priority="225" operator="containsText" text="DPR not submitted">
      <formula>NOT(ISERROR(SEARCH("DPR not submitted",C1167)))</formula>
    </cfRule>
    <cfRule type="containsText" dxfId="234" priority="226" operator="containsText" text="Yet to be approved">
      <formula>NOT(ISERROR(SEARCH("Yet to be approved",C1167)))</formula>
    </cfRule>
  </conditionalFormatting>
  <conditionalFormatting sqref="C1155:C1156">
    <cfRule type="containsText" dxfId="233" priority="239" operator="containsText" text="DPR not submitted">
      <formula>NOT(ISERROR(SEARCH("DPR not submitted",C1155)))</formula>
    </cfRule>
    <cfRule type="containsText" dxfId="232" priority="240" operator="containsText" text="Yet to be approved">
      <formula>NOT(ISERROR(SEARCH("Yet to be approved",C1155)))</formula>
    </cfRule>
  </conditionalFormatting>
  <conditionalFormatting sqref="C1158">
    <cfRule type="containsText" dxfId="231" priority="237" operator="containsText" text="DPR not submitted">
      <formula>NOT(ISERROR(SEARCH("DPR not submitted",C1158)))</formula>
    </cfRule>
    <cfRule type="containsText" dxfId="230" priority="238" operator="containsText" text="Yet to be approved">
      <formula>NOT(ISERROR(SEARCH("Yet to be approved",C1158)))</formula>
    </cfRule>
  </conditionalFormatting>
  <conditionalFormatting sqref="C1158">
    <cfRule type="containsText" dxfId="229" priority="235" operator="containsText" text="DPR not submitted">
      <formula>NOT(ISERROR(SEARCH("DPR not submitted",C1158)))</formula>
    </cfRule>
    <cfRule type="containsText" dxfId="228" priority="236" operator="containsText" text="Yet to be approved">
      <formula>NOT(ISERROR(SEARCH("Yet to be approved",C1158)))</formula>
    </cfRule>
  </conditionalFormatting>
  <conditionalFormatting sqref="C1160:C1162">
    <cfRule type="containsText" dxfId="227" priority="233" operator="containsText" text="DPR not submitted">
      <formula>NOT(ISERROR(SEARCH("DPR not submitted",C1160)))</formula>
    </cfRule>
    <cfRule type="containsText" dxfId="226" priority="234" operator="containsText" text="Yet to be approved">
      <formula>NOT(ISERROR(SEARCH("Yet to be approved",C1160)))</formula>
    </cfRule>
  </conditionalFormatting>
  <conditionalFormatting sqref="C1160:C1162">
    <cfRule type="containsText" dxfId="225" priority="231" operator="containsText" text="DPR not submitted">
      <formula>NOT(ISERROR(SEARCH("DPR not submitted",C1160)))</formula>
    </cfRule>
    <cfRule type="containsText" dxfId="224" priority="232" operator="containsText" text="Yet to be approved">
      <formula>NOT(ISERROR(SEARCH("Yet to be approved",C1160)))</formula>
    </cfRule>
  </conditionalFormatting>
  <conditionalFormatting sqref="C1164:C1165">
    <cfRule type="containsText" dxfId="223" priority="229" operator="containsText" text="DPR not submitted">
      <formula>NOT(ISERROR(SEARCH("DPR not submitted",C1164)))</formula>
    </cfRule>
    <cfRule type="containsText" dxfId="222" priority="230" operator="containsText" text="Yet to be approved">
      <formula>NOT(ISERROR(SEARCH("Yet to be approved",C1164)))</formula>
    </cfRule>
  </conditionalFormatting>
  <conditionalFormatting sqref="C1164:C1165">
    <cfRule type="containsText" dxfId="221" priority="227" operator="containsText" text="DPR not submitted">
      <formula>NOT(ISERROR(SEARCH("DPR not submitted",C1164)))</formula>
    </cfRule>
    <cfRule type="containsText" dxfId="220" priority="228" operator="containsText" text="Yet to be approved">
      <formula>NOT(ISERROR(SEARCH("Yet to be approved",C1164)))</formula>
    </cfRule>
  </conditionalFormatting>
  <conditionalFormatting sqref="C1167:C1169">
    <cfRule type="containsText" dxfId="219" priority="223" operator="containsText" text="DPR not submitted">
      <formula>NOT(ISERROR(SEARCH("DPR not submitted",C1167)))</formula>
    </cfRule>
    <cfRule type="containsText" dxfId="218" priority="224" operator="containsText" text="Yet to be approved">
      <formula>NOT(ISERROR(SEARCH("Yet to be approved",C1167)))</formula>
    </cfRule>
  </conditionalFormatting>
  <conditionalFormatting sqref="C1171:C1173">
    <cfRule type="containsText" dxfId="217" priority="221" operator="containsText" text="DPR not submitted">
      <formula>NOT(ISERROR(SEARCH("DPR not submitted",C1171)))</formula>
    </cfRule>
    <cfRule type="containsText" dxfId="216" priority="222" operator="containsText" text="Yet to be approved">
      <formula>NOT(ISERROR(SEARCH("Yet to be approved",C1171)))</formula>
    </cfRule>
  </conditionalFormatting>
  <conditionalFormatting sqref="C1171:C1173">
    <cfRule type="containsText" dxfId="215" priority="219" operator="containsText" text="DPR not submitted">
      <formula>NOT(ISERROR(SEARCH("DPR not submitted",C1171)))</formula>
    </cfRule>
    <cfRule type="containsText" dxfId="214" priority="220" operator="containsText" text="Yet to be approved">
      <formula>NOT(ISERROR(SEARCH("Yet to be approved",C1171)))</formula>
    </cfRule>
  </conditionalFormatting>
  <conditionalFormatting sqref="C1175:C1177">
    <cfRule type="containsText" dxfId="213" priority="217" operator="containsText" text="DPR not submitted">
      <formula>NOT(ISERROR(SEARCH("DPR not submitted",C1175)))</formula>
    </cfRule>
    <cfRule type="containsText" dxfId="212" priority="218" operator="containsText" text="Yet to be approved">
      <formula>NOT(ISERROR(SEARCH("Yet to be approved",C1175)))</formula>
    </cfRule>
  </conditionalFormatting>
  <conditionalFormatting sqref="C1175:C1177">
    <cfRule type="containsText" dxfId="211" priority="215" operator="containsText" text="DPR not submitted">
      <formula>NOT(ISERROR(SEARCH("DPR not submitted",C1175)))</formula>
    </cfRule>
    <cfRule type="containsText" dxfId="210" priority="216" operator="containsText" text="Yet to be approved">
      <formula>NOT(ISERROR(SEARCH("Yet to be approved",C1175)))</formula>
    </cfRule>
  </conditionalFormatting>
  <conditionalFormatting sqref="C1195:C1196">
    <cfRule type="containsText" dxfId="209" priority="209" operator="containsText" text="DPR not submitted">
      <formula>NOT(ISERROR(SEARCH("DPR not submitted",C1195)))</formula>
    </cfRule>
    <cfRule type="containsText" dxfId="208" priority="210" operator="containsText" text="Yet to be approved">
      <formula>NOT(ISERROR(SEARCH("Yet to be approved",C1195)))</formula>
    </cfRule>
  </conditionalFormatting>
  <conditionalFormatting sqref="C1195:C1196">
    <cfRule type="containsText" dxfId="207" priority="207" operator="containsText" text="DPR not submitted">
      <formula>NOT(ISERROR(SEARCH("DPR not submitted",C1195)))</formula>
    </cfRule>
    <cfRule type="containsText" dxfId="206" priority="208" operator="containsText" text="Yet to be approved">
      <formula>NOT(ISERROR(SEARCH("Yet to be approved",C1195)))</formula>
    </cfRule>
  </conditionalFormatting>
  <conditionalFormatting sqref="C1198:C1199">
    <cfRule type="containsText" dxfId="205" priority="205" operator="containsText" text="DPR not submitted">
      <formula>NOT(ISERROR(SEARCH("DPR not submitted",C1198)))</formula>
    </cfRule>
    <cfRule type="containsText" dxfId="204" priority="206" operator="containsText" text="Yet to be approved">
      <formula>NOT(ISERROR(SEARCH("Yet to be approved",C1198)))</formula>
    </cfRule>
  </conditionalFormatting>
  <conditionalFormatting sqref="C1198:C1199">
    <cfRule type="containsText" dxfId="203" priority="203" operator="containsText" text="DPR not submitted">
      <formula>NOT(ISERROR(SEARCH("DPR not submitted",C1198)))</formula>
    </cfRule>
    <cfRule type="containsText" dxfId="202" priority="204" operator="containsText" text="Yet to be approved">
      <formula>NOT(ISERROR(SEARCH("Yet to be approved",C1198)))</formula>
    </cfRule>
  </conditionalFormatting>
  <conditionalFormatting sqref="C1201:C1202">
    <cfRule type="containsText" dxfId="201" priority="201" operator="containsText" text="DPR not submitted">
      <formula>NOT(ISERROR(SEARCH("DPR not submitted",C1201)))</formula>
    </cfRule>
    <cfRule type="containsText" dxfId="200" priority="202" operator="containsText" text="Yet to be approved">
      <formula>NOT(ISERROR(SEARCH("Yet to be approved",C1201)))</formula>
    </cfRule>
  </conditionalFormatting>
  <conditionalFormatting sqref="C1201:C1202">
    <cfRule type="containsText" dxfId="199" priority="199" operator="containsText" text="DPR not submitted">
      <formula>NOT(ISERROR(SEARCH("DPR not submitted",C1201)))</formula>
    </cfRule>
    <cfRule type="containsText" dxfId="198" priority="200" operator="containsText" text="Yet to be approved">
      <formula>NOT(ISERROR(SEARCH("Yet to be approved",C1201)))</formula>
    </cfRule>
  </conditionalFormatting>
  <conditionalFormatting sqref="C1338:C1434">
    <cfRule type="containsText" dxfId="197" priority="197" operator="containsText" text="DPR not submitted">
      <formula>NOT(ISERROR(SEARCH("DPR not submitted",C1338)))</formula>
    </cfRule>
    <cfRule type="containsText" dxfId="196" priority="198" operator="containsText" text="Yet to be approved">
      <formula>NOT(ISERROR(SEARCH("Yet to be approved",C1338)))</formula>
    </cfRule>
  </conditionalFormatting>
  <conditionalFormatting sqref="C1338:C1434">
    <cfRule type="containsText" dxfId="195" priority="195" operator="containsText" text="DPR not submitted">
      <formula>NOT(ISERROR(SEARCH("DPR not submitted",C1338)))</formula>
    </cfRule>
    <cfRule type="containsText" dxfId="194" priority="196" operator="containsText" text="Yet to be approved">
      <formula>NOT(ISERROR(SEARCH("Yet to be approved",C1338)))</formula>
    </cfRule>
  </conditionalFormatting>
  <conditionalFormatting sqref="C1207:C1336">
    <cfRule type="containsText" dxfId="193" priority="187" operator="containsText" text="DPR not submitted">
      <formula>NOT(ISERROR(SEARCH("DPR not submitted",C1207)))</formula>
    </cfRule>
    <cfRule type="containsText" dxfId="192" priority="188" operator="containsText" text="Yet to be approved">
      <formula>NOT(ISERROR(SEARCH("Yet to be approved",C1207)))</formula>
    </cfRule>
  </conditionalFormatting>
  <conditionalFormatting sqref="C1204:C1205">
    <cfRule type="containsText" dxfId="191" priority="193" operator="containsText" text="DPR not submitted">
      <formula>NOT(ISERROR(SEARCH("DPR not submitted",C1204)))</formula>
    </cfRule>
    <cfRule type="containsText" dxfId="190" priority="194" operator="containsText" text="Yet to be approved">
      <formula>NOT(ISERROR(SEARCH("Yet to be approved",C1204)))</formula>
    </cfRule>
  </conditionalFormatting>
  <conditionalFormatting sqref="C1204:C1205">
    <cfRule type="containsText" dxfId="189" priority="191" operator="containsText" text="DPR not submitted">
      <formula>NOT(ISERROR(SEARCH("DPR not submitted",C1204)))</formula>
    </cfRule>
    <cfRule type="containsText" dxfId="188" priority="192" operator="containsText" text="Yet to be approved">
      <formula>NOT(ISERROR(SEARCH("Yet to be approved",C1204)))</formula>
    </cfRule>
  </conditionalFormatting>
  <conditionalFormatting sqref="C1207:C1336">
    <cfRule type="containsText" dxfId="187" priority="189" operator="containsText" text="DPR not submitted">
      <formula>NOT(ISERROR(SEARCH("DPR not submitted",C1207)))</formula>
    </cfRule>
    <cfRule type="containsText" dxfId="186" priority="190" operator="containsText" text="Yet to be approved">
      <formula>NOT(ISERROR(SEARCH("Yet to be approved",C1207)))</formula>
    </cfRule>
  </conditionalFormatting>
  <conditionalFormatting sqref="C1468:C1479 C1623">
    <cfRule type="containsText" dxfId="185" priority="185" operator="containsText" text="DPR not submitted">
      <formula>NOT(ISERROR(SEARCH("DPR not submitted",C1468)))</formula>
    </cfRule>
    <cfRule type="containsText" dxfId="184" priority="186" operator="containsText" text="Yet to be approved">
      <formula>NOT(ISERROR(SEARCH("Yet to be approved",C1468)))</formula>
    </cfRule>
  </conditionalFormatting>
  <conditionalFormatting sqref="C1440 C1443 C1445 C1449 C1452 C1456 C1460 C1464 C1480 C1483 C1486 C1467 C1489 C1492">
    <cfRule type="containsText" dxfId="183" priority="183" operator="containsText" text="DPR not submitted">
      <formula>NOT(ISERROR(SEARCH("DPR not submitted",C1440)))</formula>
    </cfRule>
    <cfRule type="containsText" dxfId="182" priority="184" operator="containsText" text="Yet to be approved">
      <formula>NOT(ISERROR(SEARCH("Yet to be approved",C1440)))</formula>
    </cfRule>
  </conditionalFormatting>
  <conditionalFormatting sqref="C1721">
    <cfRule type="containsText" dxfId="181" priority="181" operator="containsText" text="DPR not submitted">
      <formula>NOT(ISERROR(SEARCH("DPR not submitted",C1721)))</formula>
    </cfRule>
    <cfRule type="containsText" dxfId="180" priority="182" operator="containsText" text="Yet to be approved">
      <formula>NOT(ISERROR(SEARCH("Yet to be approved",C1721)))</formula>
    </cfRule>
  </conditionalFormatting>
  <conditionalFormatting sqref="C1441:C1442">
    <cfRule type="containsText" dxfId="179" priority="179" operator="containsText" text="DPR not submitted">
      <formula>NOT(ISERROR(SEARCH("DPR not submitted",C1441)))</formula>
    </cfRule>
    <cfRule type="containsText" dxfId="178" priority="180" operator="containsText" text="Yet to be approved">
      <formula>NOT(ISERROR(SEARCH("Yet to be approved",C1441)))</formula>
    </cfRule>
  </conditionalFormatting>
  <conditionalFormatting sqref="C1465:C1466">
    <cfRule type="containsText" dxfId="177" priority="151" operator="containsText" text="DPR not submitted">
      <formula>NOT(ISERROR(SEARCH("DPR not submitted",C1465)))</formula>
    </cfRule>
    <cfRule type="containsText" dxfId="176" priority="152" operator="containsText" text="Yet to be approved">
      <formula>NOT(ISERROR(SEARCH("Yet to be approved",C1465)))</formula>
    </cfRule>
  </conditionalFormatting>
  <conditionalFormatting sqref="C1465:C1466">
    <cfRule type="containsText" dxfId="175" priority="149" operator="containsText" text="DPR not submitted">
      <formula>NOT(ISERROR(SEARCH("DPR not submitted",C1465)))</formula>
    </cfRule>
    <cfRule type="containsText" dxfId="174" priority="150" operator="containsText" text="Yet to be approved">
      <formula>NOT(ISERROR(SEARCH("Yet to be approved",C1465)))</formula>
    </cfRule>
  </conditionalFormatting>
  <conditionalFormatting sqref="C1453:C1455">
    <cfRule type="containsText" dxfId="173" priority="163" operator="containsText" text="DPR not submitted">
      <formula>NOT(ISERROR(SEARCH("DPR not submitted",C1453)))</formula>
    </cfRule>
    <cfRule type="containsText" dxfId="172" priority="164" operator="containsText" text="Yet to be approved">
      <formula>NOT(ISERROR(SEARCH("Yet to be approved",C1453)))</formula>
    </cfRule>
  </conditionalFormatting>
  <conditionalFormatting sqref="C1441:C1442">
    <cfRule type="containsText" dxfId="171" priority="177" operator="containsText" text="DPR not submitted">
      <formula>NOT(ISERROR(SEARCH("DPR not submitted",C1441)))</formula>
    </cfRule>
    <cfRule type="containsText" dxfId="170" priority="178" operator="containsText" text="Yet to be approved">
      <formula>NOT(ISERROR(SEARCH("Yet to be approved",C1441)))</formula>
    </cfRule>
  </conditionalFormatting>
  <conditionalFormatting sqref="C1444">
    <cfRule type="containsText" dxfId="169" priority="175" operator="containsText" text="DPR not submitted">
      <formula>NOT(ISERROR(SEARCH("DPR not submitted",C1444)))</formula>
    </cfRule>
    <cfRule type="containsText" dxfId="168" priority="176" operator="containsText" text="Yet to be approved">
      <formula>NOT(ISERROR(SEARCH("Yet to be approved",C1444)))</formula>
    </cfRule>
  </conditionalFormatting>
  <conditionalFormatting sqref="C1444">
    <cfRule type="containsText" dxfId="167" priority="173" operator="containsText" text="DPR not submitted">
      <formula>NOT(ISERROR(SEARCH("DPR not submitted",C1444)))</formula>
    </cfRule>
    <cfRule type="containsText" dxfId="166" priority="174" operator="containsText" text="Yet to be approved">
      <formula>NOT(ISERROR(SEARCH("Yet to be approved",C1444)))</formula>
    </cfRule>
  </conditionalFormatting>
  <conditionalFormatting sqref="C1446:C1448">
    <cfRule type="containsText" dxfId="165" priority="171" operator="containsText" text="DPR not submitted">
      <formula>NOT(ISERROR(SEARCH("DPR not submitted",C1446)))</formula>
    </cfRule>
    <cfRule type="containsText" dxfId="164" priority="172" operator="containsText" text="Yet to be approved">
      <formula>NOT(ISERROR(SEARCH("Yet to be approved",C1446)))</formula>
    </cfRule>
  </conditionalFormatting>
  <conditionalFormatting sqref="C1446:C1448">
    <cfRule type="containsText" dxfId="163" priority="169" operator="containsText" text="DPR not submitted">
      <formula>NOT(ISERROR(SEARCH("DPR not submitted",C1446)))</formula>
    </cfRule>
    <cfRule type="containsText" dxfId="162" priority="170" operator="containsText" text="Yet to be approved">
      <formula>NOT(ISERROR(SEARCH("Yet to be approved",C1446)))</formula>
    </cfRule>
  </conditionalFormatting>
  <conditionalFormatting sqref="C1450:C1451">
    <cfRule type="containsText" dxfId="161" priority="167" operator="containsText" text="DPR not submitted">
      <formula>NOT(ISERROR(SEARCH("DPR not submitted",C1450)))</formula>
    </cfRule>
    <cfRule type="containsText" dxfId="160" priority="168" operator="containsText" text="Yet to be approved">
      <formula>NOT(ISERROR(SEARCH("Yet to be approved",C1450)))</formula>
    </cfRule>
  </conditionalFormatting>
  <conditionalFormatting sqref="C1450:C1451">
    <cfRule type="containsText" dxfId="159" priority="165" operator="containsText" text="DPR not submitted">
      <formula>NOT(ISERROR(SEARCH("DPR not submitted",C1450)))</formula>
    </cfRule>
    <cfRule type="containsText" dxfId="158" priority="166" operator="containsText" text="Yet to be approved">
      <formula>NOT(ISERROR(SEARCH("Yet to be approved",C1450)))</formula>
    </cfRule>
  </conditionalFormatting>
  <conditionalFormatting sqref="C1453:C1455">
    <cfRule type="containsText" dxfId="157" priority="161" operator="containsText" text="DPR not submitted">
      <formula>NOT(ISERROR(SEARCH("DPR not submitted",C1453)))</formula>
    </cfRule>
    <cfRule type="containsText" dxfId="156" priority="162" operator="containsText" text="Yet to be approved">
      <formula>NOT(ISERROR(SEARCH("Yet to be approved",C1453)))</formula>
    </cfRule>
  </conditionalFormatting>
  <conditionalFormatting sqref="C1457:C1459">
    <cfRule type="containsText" dxfId="155" priority="159" operator="containsText" text="DPR not submitted">
      <formula>NOT(ISERROR(SEARCH("DPR not submitted",C1457)))</formula>
    </cfRule>
    <cfRule type="containsText" dxfId="154" priority="160" operator="containsText" text="Yet to be approved">
      <formula>NOT(ISERROR(SEARCH("Yet to be approved",C1457)))</formula>
    </cfRule>
  </conditionalFormatting>
  <conditionalFormatting sqref="C1457:C1459">
    <cfRule type="containsText" dxfId="153" priority="157" operator="containsText" text="DPR not submitted">
      <formula>NOT(ISERROR(SEARCH("DPR not submitted",C1457)))</formula>
    </cfRule>
    <cfRule type="containsText" dxfId="152" priority="158" operator="containsText" text="Yet to be approved">
      <formula>NOT(ISERROR(SEARCH("Yet to be approved",C1457)))</formula>
    </cfRule>
  </conditionalFormatting>
  <conditionalFormatting sqref="C1461:C1463">
    <cfRule type="containsText" dxfId="151" priority="155" operator="containsText" text="DPR not submitted">
      <formula>NOT(ISERROR(SEARCH("DPR not submitted",C1461)))</formula>
    </cfRule>
    <cfRule type="containsText" dxfId="150" priority="156" operator="containsText" text="Yet to be approved">
      <formula>NOT(ISERROR(SEARCH("Yet to be approved",C1461)))</formula>
    </cfRule>
  </conditionalFormatting>
  <conditionalFormatting sqref="C1461:C1463">
    <cfRule type="containsText" dxfId="149" priority="153" operator="containsText" text="DPR not submitted">
      <formula>NOT(ISERROR(SEARCH("DPR not submitted",C1461)))</formula>
    </cfRule>
    <cfRule type="containsText" dxfId="148" priority="154" operator="containsText" text="Yet to be approved">
      <formula>NOT(ISERROR(SEARCH("Yet to be approved",C1461)))</formula>
    </cfRule>
  </conditionalFormatting>
  <conditionalFormatting sqref="C1481:C1482">
    <cfRule type="containsText" dxfId="147" priority="147" operator="containsText" text="DPR not submitted">
      <formula>NOT(ISERROR(SEARCH("DPR not submitted",C1481)))</formula>
    </cfRule>
    <cfRule type="containsText" dxfId="146" priority="148" operator="containsText" text="Yet to be approved">
      <formula>NOT(ISERROR(SEARCH("Yet to be approved",C1481)))</formula>
    </cfRule>
  </conditionalFormatting>
  <conditionalFormatting sqref="C1481:C1482">
    <cfRule type="containsText" dxfId="145" priority="145" operator="containsText" text="DPR not submitted">
      <formula>NOT(ISERROR(SEARCH("DPR not submitted",C1481)))</formula>
    </cfRule>
    <cfRule type="containsText" dxfId="144" priority="146" operator="containsText" text="Yet to be approved">
      <formula>NOT(ISERROR(SEARCH("Yet to be approved",C1481)))</formula>
    </cfRule>
  </conditionalFormatting>
  <conditionalFormatting sqref="C1484:C1485">
    <cfRule type="containsText" dxfId="143" priority="143" operator="containsText" text="DPR not submitted">
      <formula>NOT(ISERROR(SEARCH("DPR not submitted",C1484)))</formula>
    </cfRule>
    <cfRule type="containsText" dxfId="142" priority="144" operator="containsText" text="Yet to be approved">
      <formula>NOT(ISERROR(SEARCH("Yet to be approved",C1484)))</formula>
    </cfRule>
  </conditionalFormatting>
  <conditionalFormatting sqref="C1484:C1485">
    <cfRule type="containsText" dxfId="141" priority="141" operator="containsText" text="DPR not submitted">
      <formula>NOT(ISERROR(SEARCH("DPR not submitted",C1484)))</formula>
    </cfRule>
    <cfRule type="containsText" dxfId="140" priority="142" operator="containsText" text="Yet to be approved">
      <formula>NOT(ISERROR(SEARCH("Yet to be approved",C1484)))</formula>
    </cfRule>
  </conditionalFormatting>
  <conditionalFormatting sqref="C1487:C1488">
    <cfRule type="containsText" dxfId="139" priority="139" operator="containsText" text="DPR not submitted">
      <formula>NOT(ISERROR(SEARCH("DPR not submitted",C1487)))</formula>
    </cfRule>
    <cfRule type="containsText" dxfId="138" priority="140" operator="containsText" text="Yet to be approved">
      <formula>NOT(ISERROR(SEARCH("Yet to be approved",C1487)))</formula>
    </cfRule>
  </conditionalFormatting>
  <conditionalFormatting sqref="C1487:C1488">
    <cfRule type="containsText" dxfId="137" priority="137" operator="containsText" text="DPR not submitted">
      <formula>NOT(ISERROR(SEARCH("DPR not submitted",C1487)))</formula>
    </cfRule>
    <cfRule type="containsText" dxfId="136" priority="138" operator="containsText" text="Yet to be approved">
      <formula>NOT(ISERROR(SEARCH("Yet to be approved",C1487)))</formula>
    </cfRule>
  </conditionalFormatting>
  <conditionalFormatting sqref="C1624:C1720">
    <cfRule type="containsText" dxfId="135" priority="135" operator="containsText" text="DPR not submitted">
      <formula>NOT(ISERROR(SEARCH("DPR not submitted",C1624)))</formula>
    </cfRule>
    <cfRule type="containsText" dxfId="134" priority="136" operator="containsText" text="Yet to be approved">
      <formula>NOT(ISERROR(SEARCH("Yet to be approved",C1624)))</formula>
    </cfRule>
  </conditionalFormatting>
  <conditionalFormatting sqref="C1624:C1720">
    <cfRule type="containsText" dxfId="133" priority="133" operator="containsText" text="DPR not submitted">
      <formula>NOT(ISERROR(SEARCH("DPR not submitted",C1624)))</formula>
    </cfRule>
    <cfRule type="containsText" dxfId="132" priority="134" operator="containsText" text="Yet to be approved">
      <formula>NOT(ISERROR(SEARCH("Yet to be approved",C1624)))</formula>
    </cfRule>
  </conditionalFormatting>
  <conditionalFormatting sqref="C1493:C1622">
    <cfRule type="containsText" dxfId="131" priority="125" operator="containsText" text="DPR not submitted">
      <formula>NOT(ISERROR(SEARCH("DPR not submitted",C1493)))</formula>
    </cfRule>
    <cfRule type="containsText" dxfId="130" priority="126" operator="containsText" text="Yet to be approved">
      <formula>NOT(ISERROR(SEARCH("Yet to be approved",C1493)))</formula>
    </cfRule>
  </conditionalFormatting>
  <conditionalFormatting sqref="C1490:C1491">
    <cfRule type="containsText" dxfId="129" priority="131" operator="containsText" text="DPR not submitted">
      <formula>NOT(ISERROR(SEARCH("DPR not submitted",C1490)))</formula>
    </cfRule>
    <cfRule type="containsText" dxfId="128" priority="132" operator="containsText" text="Yet to be approved">
      <formula>NOT(ISERROR(SEARCH("Yet to be approved",C1490)))</formula>
    </cfRule>
  </conditionalFormatting>
  <conditionalFormatting sqref="C1490:C1491">
    <cfRule type="containsText" dxfId="127" priority="129" operator="containsText" text="DPR not submitted">
      <formula>NOT(ISERROR(SEARCH("DPR not submitted",C1490)))</formula>
    </cfRule>
    <cfRule type="containsText" dxfId="126" priority="130" operator="containsText" text="Yet to be approved">
      <formula>NOT(ISERROR(SEARCH("Yet to be approved",C1490)))</formula>
    </cfRule>
  </conditionalFormatting>
  <conditionalFormatting sqref="C1493:C1622">
    <cfRule type="containsText" dxfId="125" priority="127" operator="containsText" text="DPR not submitted">
      <formula>NOT(ISERROR(SEARCH("DPR not submitted",C1493)))</formula>
    </cfRule>
    <cfRule type="containsText" dxfId="124" priority="128" operator="containsText" text="Yet to be approved">
      <formula>NOT(ISERROR(SEARCH("Yet to be approved",C1493)))</formula>
    </cfRule>
  </conditionalFormatting>
  <conditionalFormatting sqref="C1754:C1765 C1909">
    <cfRule type="containsText" dxfId="123" priority="123" operator="containsText" text="DPR not submitted">
      <formula>NOT(ISERROR(SEARCH("DPR not submitted",C1754)))</formula>
    </cfRule>
    <cfRule type="containsText" dxfId="122" priority="124" operator="containsText" text="Yet to be approved">
      <formula>NOT(ISERROR(SEARCH("Yet to be approved",C1754)))</formula>
    </cfRule>
  </conditionalFormatting>
  <conditionalFormatting sqref="C1726 C1729 C1731 C1735 C1738 C1742 C1746 C1750 C1766 C1769 C1772 C1753 C1775 C1778">
    <cfRule type="containsText" dxfId="121" priority="121" operator="containsText" text="DPR not submitted">
      <formula>NOT(ISERROR(SEARCH("DPR not submitted",C1726)))</formula>
    </cfRule>
    <cfRule type="containsText" dxfId="120" priority="122" operator="containsText" text="Yet to be approved">
      <formula>NOT(ISERROR(SEARCH("Yet to be approved",C1726)))</formula>
    </cfRule>
  </conditionalFormatting>
  <conditionalFormatting sqref="C2007">
    <cfRule type="containsText" dxfId="119" priority="119" operator="containsText" text="DPR not submitted">
      <formula>NOT(ISERROR(SEARCH("DPR not submitted",C2007)))</formula>
    </cfRule>
    <cfRule type="containsText" dxfId="118" priority="120" operator="containsText" text="Yet to be approved">
      <formula>NOT(ISERROR(SEARCH("Yet to be approved",C2007)))</formula>
    </cfRule>
  </conditionalFormatting>
  <conditionalFormatting sqref="C1727:C1728">
    <cfRule type="containsText" dxfId="117" priority="117" operator="containsText" text="DPR not submitted">
      <formula>NOT(ISERROR(SEARCH("DPR not submitted",C1727)))</formula>
    </cfRule>
    <cfRule type="containsText" dxfId="116" priority="118" operator="containsText" text="Yet to be approved">
      <formula>NOT(ISERROR(SEARCH("Yet to be approved",C1727)))</formula>
    </cfRule>
  </conditionalFormatting>
  <conditionalFormatting sqref="C1751:C1752">
    <cfRule type="containsText" dxfId="115" priority="89" operator="containsText" text="DPR not submitted">
      <formula>NOT(ISERROR(SEARCH("DPR not submitted",C1751)))</formula>
    </cfRule>
    <cfRule type="containsText" dxfId="114" priority="90" operator="containsText" text="Yet to be approved">
      <formula>NOT(ISERROR(SEARCH("Yet to be approved",C1751)))</formula>
    </cfRule>
  </conditionalFormatting>
  <conditionalFormatting sqref="C1751:C1752">
    <cfRule type="containsText" dxfId="113" priority="87" operator="containsText" text="DPR not submitted">
      <formula>NOT(ISERROR(SEARCH("DPR not submitted",C1751)))</formula>
    </cfRule>
    <cfRule type="containsText" dxfId="112" priority="88" operator="containsText" text="Yet to be approved">
      <formula>NOT(ISERROR(SEARCH("Yet to be approved",C1751)))</formula>
    </cfRule>
  </conditionalFormatting>
  <conditionalFormatting sqref="C1739:C1741">
    <cfRule type="containsText" dxfId="111" priority="101" operator="containsText" text="DPR not submitted">
      <formula>NOT(ISERROR(SEARCH("DPR not submitted",C1739)))</formula>
    </cfRule>
    <cfRule type="containsText" dxfId="110" priority="102" operator="containsText" text="Yet to be approved">
      <formula>NOT(ISERROR(SEARCH("Yet to be approved",C1739)))</formula>
    </cfRule>
  </conditionalFormatting>
  <conditionalFormatting sqref="C1727:C1728">
    <cfRule type="containsText" dxfId="109" priority="115" operator="containsText" text="DPR not submitted">
      <formula>NOT(ISERROR(SEARCH("DPR not submitted",C1727)))</formula>
    </cfRule>
    <cfRule type="containsText" dxfId="108" priority="116" operator="containsText" text="Yet to be approved">
      <formula>NOT(ISERROR(SEARCH("Yet to be approved",C1727)))</formula>
    </cfRule>
  </conditionalFormatting>
  <conditionalFormatting sqref="C1730">
    <cfRule type="containsText" dxfId="107" priority="113" operator="containsText" text="DPR not submitted">
      <formula>NOT(ISERROR(SEARCH("DPR not submitted",C1730)))</formula>
    </cfRule>
    <cfRule type="containsText" dxfId="106" priority="114" operator="containsText" text="Yet to be approved">
      <formula>NOT(ISERROR(SEARCH("Yet to be approved",C1730)))</formula>
    </cfRule>
  </conditionalFormatting>
  <conditionalFormatting sqref="C1730">
    <cfRule type="containsText" dxfId="105" priority="111" operator="containsText" text="DPR not submitted">
      <formula>NOT(ISERROR(SEARCH("DPR not submitted",C1730)))</formula>
    </cfRule>
    <cfRule type="containsText" dxfId="104" priority="112" operator="containsText" text="Yet to be approved">
      <formula>NOT(ISERROR(SEARCH("Yet to be approved",C1730)))</formula>
    </cfRule>
  </conditionalFormatting>
  <conditionalFormatting sqref="C1732:C1734">
    <cfRule type="containsText" dxfId="103" priority="109" operator="containsText" text="DPR not submitted">
      <formula>NOT(ISERROR(SEARCH("DPR not submitted",C1732)))</formula>
    </cfRule>
    <cfRule type="containsText" dxfId="102" priority="110" operator="containsText" text="Yet to be approved">
      <formula>NOT(ISERROR(SEARCH("Yet to be approved",C1732)))</formula>
    </cfRule>
  </conditionalFormatting>
  <conditionalFormatting sqref="C1732:C1734">
    <cfRule type="containsText" dxfId="101" priority="107" operator="containsText" text="DPR not submitted">
      <formula>NOT(ISERROR(SEARCH("DPR not submitted",C1732)))</formula>
    </cfRule>
    <cfRule type="containsText" dxfId="100" priority="108" operator="containsText" text="Yet to be approved">
      <formula>NOT(ISERROR(SEARCH("Yet to be approved",C1732)))</formula>
    </cfRule>
  </conditionalFormatting>
  <conditionalFormatting sqref="C1736:C1737">
    <cfRule type="containsText" dxfId="99" priority="105" operator="containsText" text="DPR not submitted">
      <formula>NOT(ISERROR(SEARCH("DPR not submitted",C1736)))</formula>
    </cfRule>
    <cfRule type="containsText" dxfId="98" priority="106" operator="containsText" text="Yet to be approved">
      <formula>NOT(ISERROR(SEARCH("Yet to be approved",C1736)))</formula>
    </cfRule>
  </conditionalFormatting>
  <conditionalFormatting sqref="C1736:C1737">
    <cfRule type="containsText" dxfId="97" priority="103" operator="containsText" text="DPR not submitted">
      <formula>NOT(ISERROR(SEARCH("DPR not submitted",C1736)))</formula>
    </cfRule>
    <cfRule type="containsText" dxfId="96" priority="104" operator="containsText" text="Yet to be approved">
      <formula>NOT(ISERROR(SEARCH("Yet to be approved",C1736)))</formula>
    </cfRule>
  </conditionalFormatting>
  <conditionalFormatting sqref="C1739:C1741">
    <cfRule type="containsText" dxfId="95" priority="99" operator="containsText" text="DPR not submitted">
      <formula>NOT(ISERROR(SEARCH("DPR not submitted",C1739)))</formula>
    </cfRule>
    <cfRule type="containsText" dxfId="94" priority="100" operator="containsText" text="Yet to be approved">
      <formula>NOT(ISERROR(SEARCH("Yet to be approved",C1739)))</formula>
    </cfRule>
  </conditionalFormatting>
  <conditionalFormatting sqref="C1743:C1745">
    <cfRule type="containsText" dxfId="93" priority="97" operator="containsText" text="DPR not submitted">
      <formula>NOT(ISERROR(SEARCH("DPR not submitted",C1743)))</formula>
    </cfRule>
    <cfRule type="containsText" dxfId="92" priority="98" operator="containsText" text="Yet to be approved">
      <formula>NOT(ISERROR(SEARCH("Yet to be approved",C1743)))</formula>
    </cfRule>
  </conditionalFormatting>
  <conditionalFormatting sqref="C1743:C1745">
    <cfRule type="containsText" dxfId="91" priority="95" operator="containsText" text="DPR not submitted">
      <formula>NOT(ISERROR(SEARCH("DPR not submitted",C1743)))</formula>
    </cfRule>
    <cfRule type="containsText" dxfId="90" priority="96" operator="containsText" text="Yet to be approved">
      <formula>NOT(ISERROR(SEARCH("Yet to be approved",C1743)))</formula>
    </cfRule>
  </conditionalFormatting>
  <conditionalFormatting sqref="C1747:C1749">
    <cfRule type="containsText" dxfId="89" priority="93" operator="containsText" text="DPR not submitted">
      <formula>NOT(ISERROR(SEARCH("DPR not submitted",C1747)))</formula>
    </cfRule>
    <cfRule type="containsText" dxfId="88" priority="94" operator="containsText" text="Yet to be approved">
      <formula>NOT(ISERROR(SEARCH("Yet to be approved",C1747)))</formula>
    </cfRule>
  </conditionalFormatting>
  <conditionalFormatting sqref="C1747:C1749">
    <cfRule type="containsText" dxfId="87" priority="91" operator="containsText" text="DPR not submitted">
      <formula>NOT(ISERROR(SEARCH("DPR not submitted",C1747)))</formula>
    </cfRule>
    <cfRule type="containsText" dxfId="86" priority="92" operator="containsText" text="Yet to be approved">
      <formula>NOT(ISERROR(SEARCH("Yet to be approved",C1747)))</formula>
    </cfRule>
  </conditionalFormatting>
  <conditionalFormatting sqref="C1767:C1768">
    <cfRule type="containsText" dxfId="85" priority="85" operator="containsText" text="DPR not submitted">
      <formula>NOT(ISERROR(SEARCH("DPR not submitted",C1767)))</formula>
    </cfRule>
    <cfRule type="containsText" dxfId="84" priority="86" operator="containsText" text="Yet to be approved">
      <formula>NOT(ISERROR(SEARCH("Yet to be approved",C1767)))</formula>
    </cfRule>
  </conditionalFormatting>
  <conditionalFormatting sqref="C1767:C1768">
    <cfRule type="containsText" dxfId="83" priority="83" operator="containsText" text="DPR not submitted">
      <formula>NOT(ISERROR(SEARCH("DPR not submitted",C1767)))</formula>
    </cfRule>
    <cfRule type="containsText" dxfId="82" priority="84" operator="containsText" text="Yet to be approved">
      <formula>NOT(ISERROR(SEARCH("Yet to be approved",C1767)))</formula>
    </cfRule>
  </conditionalFormatting>
  <conditionalFormatting sqref="C1770:C1771">
    <cfRule type="containsText" dxfId="81" priority="81" operator="containsText" text="DPR not submitted">
      <formula>NOT(ISERROR(SEARCH("DPR not submitted",C1770)))</formula>
    </cfRule>
    <cfRule type="containsText" dxfId="80" priority="82" operator="containsText" text="Yet to be approved">
      <formula>NOT(ISERROR(SEARCH("Yet to be approved",C1770)))</formula>
    </cfRule>
  </conditionalFormatting>
  <conditionalFormatting sqref="C1770:C1771">
    <cfRule type="containsText" dxfId="79" priority="79" operator="containsText" text="DPR not submitted">
      <formula>NOT(ISERROR(SEARCH("DPR not submitted",C1770)))</formula>
    </cfRule>
    <cfRule type="containsText" dxfId="78" priority="80" operator="containsText" text="Yet to be approved">
      <formula>NOT(ISERROR(SEARCH("Yet to be approved",C1770)))</formula>
    </cfRule>
  </conditionalFormatting>
  <conditionalFormatting sqref="C1773:C1774">
    <cfRule type="containsText" dxfId="77" priority="77" operator="containsText" text="DPR not submitted">
      <formula>NOT(ISERROR(SEARCH("DPR not submitted",C1773)))</formula>
    </cfRule>
    <cfRule type="containsText" dxfId="76" priority="78" operator="containsText" text="Yet to be approved">
      <formula>NOT(ISERROR(SEARCH("Yet to be approved",C1773)))</formula>
    </cfRule>
  </conditionalFormatting>
  <conditionalFormatting sqref="C1773:C1774">
    <cfRule type="containsText" dxfId="75" priority="75" operator="containsText" text="DPR not submitted">
      <formula>NOT(ISERROR(SEARCH("DPR not submitted",C1773)))</formula>
    </cfRule>
    <cfRule type="containsText" dxfId="74" priority="76" operator="containsText" text="Yet to be approved">
      <formula>NOT(ISERROR(SEARCH("Yet to be approved",C1773)))</formula>
    </cfRule>
  </conditionalFormatting>
  <conditionalFormatting sqref="C1910:C2006">
    <cfRule type="containsText" dxfId="73" priority="73" operator="containsText" text="DPR not submitted">
      <formula>NOT(ISERROR(SEARCH("DPR not submitted",C1910)))</formula>
    </cfRule>
    <cfRule type="containsText" dxfId="72" priority="74" operator="containsText" text="Yet to be approved">
      <formula>NOT(ISERROR(SEARCH("Yet to be approved",C1910)))</formula>
    </cfRule>
  </conditionalFormatting>
  <conditionalFormatting sqref="C1910:C2006">
    <cfRule type="containsText" dxfId="71" priority="71" operator="containsText" text="DPR not submitted">
      <formula>NOT(ISERROR(SEARCH("DPR not submitted",C1910)))</formula>
    </cfRule>
    <cfRule type="containsText" dxfId="70" priority="72" operator="containsText" text="Yet to be approved">
      <formula>NOT(ISERROR(SEARCH("Yet to be approved",C1910)))</formula>
    </cfRule>
  </conditionalFormatting>
  <conditionalFormatting sqref="C1779:C1908">
    <cfRule type="containsText" dxfId="69" priority="63" operator="containsText" text="DPR not submitted">
      <formula>NOT(ISERROR(SEARCH("DPR not submitted",C1779)))</formula>
    </cfRule>
    <cfRule type="containsText" dxfId="68" priority="64" operator="containsText" text="Yet to be approved">
      <formula>NOT(ISERROR(SEARCH("Yet to be approved",C1779)))</formula>
    </cfRule>
  </conditionalFormatting>
  <conditionalFormatting sqref="C1776:C1777">
    <cfRule type="containsText" dxfId="67" priority="69" operator="containsText" text="DPR not submitted">
      <formula>NOT(ISERROR(SEARCH("DPR not submitted",C1776)))</formula>
    </cfRule>
    <cfRule type="containsText" dxfId="66" priority="70" operator="containsText" text="Yet to be approved">
      <formula>NOT(ISERROR(SEARCH("Yet to be approved",C1776)))</formula>
    </cfRule>
  </conditionalFormatting>
  <conditionalFormatting sqref="C1776:C1777">
    <cfRule type="containsText" dxfId="65" priority="67" operator="containsText" text="DPR not submitted">
      <formula>NOT(ISERROR(SEARCH("DPR not submitted",C1776)))</formula>
    </cfRule>
    <cfRule type="containsText" dxfId="64" priority="68" operator="containsText" text="Yet to be approved">
      <formula>NOT(ISERROR(SEARCH("Yet to be approved",C1776)))</formula>
    </cfRule>
  </conditionalFormatting>
  <conditionalFormatting sqref="C1779:C1908">
    <cfRule type="containsText" dxfId="63" priority="65" operator="containsText" text="DPR not submitted">
      <formula>NOT(ISERROR(SEARCH("DPR not submitted",C1779)))</formula>
    </cfRule>
    <cfRule type="containsText" dxfId="62" priority="66" operator="containsText" text="Yet to be approved">
      <formula>NOT(ISERROR(SEARCH("Yet to be approved",C1779)))</formula>
    </cfRule>
  </conditionalFormatting>
  <conditionalFormatting sqref="C2065:C2194">
    <cfRule type="containsText" dxfId="61" priority="1" operator="containsText" text="DPR not submitted">
      <formula>NOT(ISERROR(SEARCH("DPR not submitted",C2065)))</formula>
    </cfRule>
    <cfRule type="containsText" dxfId="60" priority="2" operator="containsText" text="Yet to be approved">
      <formula>NOT(ISERROR(SEARCH("Yet to be approved",C2065)))</formula>
    </cfRule>
  </conditionalFormatting>
  <conditionalFormatting sqref="C2040:C2051 C2195">
    <cfRule type="containsText" dxfId="59" priority="61" operator="containsText" text="DPR not submitted">
      <formula>NOT(ISERROR(SEARCH("DPR not submitted",C2040)))</formula>
    </cfRule>
    <cfRule type="containsText" dxfId="58" priority="62" operator="containsText" text="Yet to be approved">
      <formula>NOT(ISERROR(SEARCH("Yet to be approved",C2040)))</formula>
    </cfRule>
  </conditionalFormatting>
  <conditionalFormatting sqref="C2012 C2015 C2017 C2021 C2024 C2028 C2032 C2036 C2052 C2055 C2058 C2039 C2061 C2064">
    <cfRule type="containsText" dxfId="57" priority="59" operator="containsText" text="DPR not submitted">
      <formula>NOT(ISERROR(SEARCH("DPR not submitted",C2012)))</formula>
    </cfRule>
    <cfRule type="containsText" dxfId="56" priority="60" operator="containsText" text="Yet to be approved">
      <formula>NOT(ISERROR(SEARCH("Yet to be approved",C2012)))</formula>
    </cfRule>
  </conditionalFormatting>
  <conditionalFormatting sqref="C2293">
    <cfRule type="containsText" dxfId="55" priority="57" operator="containsText" text="DPR not submitted">
      <formula>NOT(ISERROR(SEARCH("DPR not submitted",C2293)))</formula>
    </cfRule>
    <cfRule type="containsText" dxfId="54" priority="58" operator="containsText" text="Yet to be approved">
      <formula>NOT(ISERROR(SEARCH("Yet to be approved",C2293)))</formula>
    </cfRule>
  </conditionalFormatting>
  <conditionalFormatting sqref="C2013:C2014">
    <cfRule type="containsText" dxfId="53" priority="55" operator="containsText" text="DPR not submitted">
      <formula>NOT(ISERROR(SEARCH("DPR not submitted",C2013)))</formula>
    </cfRule>
    <cfRule type="containsText" dxfId="52" priority="56" operator="containsText" text="Yet to be approved">
      <formula>NOT(ISERROR(SEARCH("Yet to be approved",C2013)))</formula>
    </cfRule>
  </conditionalFormatting>
  <conditionalFormatting sqref="C2037:C2038">
    <cfRule type="containsText" dxfId="51" priority="27" operator="containsText" text="DPR not submitted">
      <formula>NOT(ISERROR(SEARCH("DPR not submitted",C2037)))</formula>
    </cfRule>
    <cfRule type="containsText" dxfId="50" priority="28" operator="containsText" text="Yet to be approved">
      <formula>NOT(ISERROR(SEARCH("Yet to be approved",C2037)))</formula>
    </cfRule>
  </conditionalFormatting>
  <conditionalFormatting sqref="C2037:C2038">
    <cfRule type="containsText" dxfId="49" priority="25" operator="containsText" text="DPR not submitted">
      <formula>NOT(ISERROR(SEARCH("DPR not submitted",C2037)))</formula>
    </cfRule>
    <cfRule type="containsText" dxfId="48" priority="26" operator="containsText" text="Yet to be approved">
      <formula>NOT(ISERROR(SEARCH("Yet to be approved",C2037)))</formula>
    </cfRule>
  </conditionalFormatting>
  <conditionalFormatting sqref="C2025:C2027">
    <cfRule type="containsText" dxfId="47" priority="39" operator="containsText" text="DPR not submitted">
      <formula>NOT(ISERROR(SEARCH("DPR not submitted",C2025)))</formula>
    </cfRule>
    <cfRule type="containsText" dxfId="46" priority="40" operator="containsText" text="Yet to be approved">
      <formula>NOT(ISERROR(SEARCH("Yet to be approved",C2025)))</formula>
    </cfRule>
  </conditionalFormatting>
  <conditionalFormatting sqref="C2013:C2014">
    <cfRule type="containsText" dxfId="45" priority="53" operator="containsText" text="DPR not submitted">
      <formula>NOT(ISERROR(SEARCH("DPR not submitted",C2013)))</formula>
    </cfRule>
    <cfRule type="containsText" dxfId="44" priority="54" operator="containsText" text="Yet to be approved">
      <formula>NOT(ISERROR(SEARCH("Yet to be approved",C2013)))</formula>
    </cfRule>
  </conditionalFormatting>
  <conditionalFormatting sqref="C2016">
    <cfRule type="containsText" dxfId="43" priority="51" operator="containsText" text="DPR not submitted">
      <formula>NOT(ISERROR(SEARCH("DPR not submitted",C2016)))</formula>
    </cfRule>
    <cfRule type="containsText" dxfId="42" priority="52" operator="containsText" text="Yet to be approved">
      <formula>NOT(ISERROR(SEARCH("Yet to be approved",C2016)))</formula>
    </cfRule>
  </conditionalFormatting>
  <conditionalFormatting sqref="C2016">
    <cfRule type="containsText" dxfId="41" priority="49" operator="containsText" text="DPR not submitted">
      <formula>NOT(ISERROR(SEARCH("DPR not submitted",C2016)))</formula>
    </cfRule>
    <cfRule type="containsText" dxfId="40" priority="50" operator="containsText" text="Yet to be approved">
      <formula>NOT(ISERROR(SEARCH("Yet to be approved",C2016)))</formula>
    </cfRule>
  </conditionalFormatting>
  <conditionalFormatting sqref="C2018:C2020">
    <cfRule type="containsText" dxfId="39" priority="47" operator="containsText" text="DPR not submitted">
      <formula>NOT(ISERROR(SEARCH("DPR not submitted",C2018)))</formula>
    </cfRule>
    <cfRule type="containsText" dxfId="38" priority="48" operator="containsText" text="Yet to be approved">
      <formula>NOT(ISERROR(SEARCH("Yet to be approved",C2018)))</formula>
    </cfRule>
  </conditionalFormatting>
  <conditionalFormatting sqref="C2018:C2020">
    <cfRule type="containsText" dxfId="37" priority="45" operator="containsText" text="DPR not submitted">
      <formula>NOT(ISERROR(SEARCH("DPR not submitted",C2018)))</formula>
    </cfRule>
    <cfRule type="containsText" dxfId="36" priority="46" operator="containsText" text="Yet to be approved">
      <formula>NOT(ISERROR(SEARCH("Yet to be approved",C2018)))</formula>
    </cfRule>
  </conditionalFormatting>
  <conditionalFormatting sqref="C2022:C2023">
    <cfRule type="containsText" dxfId="35" priority="43" operator="containsText" text="DPR not submitted">
      <formula>NOT(ISERROR(SEARCH("DPR not submitted",C2022)))</formula>
    </cfRule>
    <cfRule type="containsText" dxfId="34" priority="44" operator="containsText" text="Yet to be approved">
      <formula>NOT(ISERROR(SEARCH("Yet to be approved",C2022)))</formula>
    </cfRule>
  </conditionalFormatting>
  <conditionalFormatting sqref="C2022:C2023">
    <cfRule type="containsText" dxfId="33" priority="41" operator="containsText" text="DPR not submitted">
      <formula>NOT(ISERROR(SEARCH("DPR not submitted",C2022)))</formula>
    </cfRule>
    <cfRule type="containsText" dxfId="32" priority="42" operator="containsText" text="Yet to be approved">
      <formula>NOT(ISERROR(SEARCH("Yet to be approved",C2022)))</formula>
    </cfRule>
  </conditionalFormatting>
  <conditionalFormatting sqref="C2025:C2027">
    <cfRule type="containsText" dxfId="31" priority="37" operator="containsText" text="DPR not submitted">
      <formula>NOT(ISERROR(SEARCH("DPR not submitted",C2025)))</formula>
    </cfRule>
    <cfRule type="containsText" dxfId="30" priority="38" operator="containsText" text="Yet to be approved">
      <formula>NOT(ISERROR(SEARCH("Yet to be approved",C2025)))</formula>
    </cfRule>
  </conditionalFormatting>
  <conditionalFormatting sqref="C2029:C2031">
    <cfRule type="containsText" dxfId="29" priority="35" operator="containsText" text="DPR not submitted">
      <formula>NOT(ISERROR(SEARCH("DPR not submitted",C2029)))</formula>
    </cfRule>
    <cfRule type="containsText" dxfId="28" priority="36" operator="containsText" text="Yet to be approved">
      <formula>NOT(ISERROR(SEARCH("Yet to be approved",C2029)))</formula>
    </cfRule>
  </conditionalFormatting>
  <conditionalFormatting sqref="C2029:C2031">
    <cfRule type="containsText" dxfId="27" priority="33" operator="containsText" text="DPR not submitted">
      <formula>NOT(ISERROR(SEARCH("DPR not submitted",C2029)))</formula>
    </cfRule>
    <cfRule type="containsText" dxfId="26" priority="34" operator="containsText" text="Yet to be approved">
      <formula>NOT(ISERROR(SEARCH("Yet to be approved",C2029)))</formula>
    </cfRule>
  </conditionalFormatting>
  <conditionalFormatting sqref="C2033:C2035">
    <cfRule type="containsText" dxfId="25" priority="31" operator="containsText" text="DPR not submitted">
      <formula>NOT(ISERROR(SEARCH("DPR not submitted",C2033)))</formula>
    </cfRule>
    <cfRule type="containsText" dxfId="24" priority="32" operator="containsText" text="Yet to be approved">
      <formula>NOT(ISERROR(SEARCH("Yet to be approved",C2033)))</formula>
    </cfRule>
  </conditionalFormatting>
  <conditionalFormatting sqref="C2033:C2035">
    <cfRule type="containsText" dxfId="23" priority="29" operator="containsText" text="DPR not submitted">
      <formula>NOT(ISERROR(SEARCH("DPR not submitted",C2033)))</formula>
    </cfRule>
    <cfRule type="containsText" dxfId="22" priority="30" operator="containsText" text="Yet to be approved">
      <formula>NOT(ISERROR(SEARCH("Yet to be approved",C2033)))</formula>
    </cfRule>
  </conditionalFormatting>
  <conditionalFormatting sqref="C2053:C2054">
    <cfRule type="containsText" dxfId="21" priority="23" operator="containsText" text="DPR not submitted">
      <formula>NOT(ISERROR(SEARCH("DPR not submitted",C2053)))</formula>
    </cfRule>
    <cfRule type="containsText" dxfId="20" priority="24" operator="containsText" text="Yet to be approved">
      <formula>NOT(ISERROR(SEARCH("Yet to be approved",C2053)))</formula>
    </cfRule>
  </conditionalFormatting>
  <conditionalFormatting sqref="C2053:C2054">
    <cfRule type="containsText" dxfId="19" priority="21" operator="containsText" text="DPR not submitted">
      <formula>NOT(ISERROR(SEARCH("DPR not submitted",C2053)))</formula>
    </cfRule>
    <cfRule type="containsText" dxfId="18" priority="22" operator="containsText" text="Yet to be approved">
      <formula>NOT(ISERROR(SEARCH("Yet to be approved",C2053)))</formula>
    </cfRule>
  </conditionalFormatting>
  <conditionalFormatting sqref="C2056:C2057">
    <cfRule type="containsText" dxfId="17" priority="19" operator="containsText" text="DPR not submitted">
      <formula>NOT(ISERROR(SEARCH("DPR not submitted",C2056)))</formula>
    </cfRule>
    <cfRule type="containsText" dxfId="16" priority="20" operator="containsText" text="Yet to be approved">
      <formula>NOT(ISERROR(SEARCH("Yet to be approved",C2056)))</formula>
    </cfRule>
  </conditionalFormatting>
  <conditionalFormatting sqref="C2056:C2057">
    <cfRule type="containsText" dxfId="15" priority="17" operator="containsText" text="DPR not submitted">
      <formula>NOT(ISERROR(SEARCH("DPR not submitted",C2056)))</formula>
    </cfRule>
    <cfRule type="containsText" dxfId="14" priority="18" operator="containsText" text="Yet to be approved">
      <formula>NOT(ISERROR(SEARCH("Yet to be approved",C2056)))</formula>
    </cfRule>
  </conditionalFormatting>
  <conditionalFormatting sqref="C2059:C2060">
    <cfRule type="containsText" dxfId="13" priority="15" operator="containsText" text="DPR not submitted">
      <formula>NOT(ISERROR(SEARCH("DPR not submitted",C2059)))</formula>
    </cfRule>
    <cfRule type="containsText" dxfId="12" priority="16" operator="containsText" text="Yet to be approved">
      <formula>NOT(ISERROR(SEARCH("Yet to be approved",C2059)))</formula>
    </cfRule>
  </conditionalFormatting>
  <conditionalFormatting sqref="C2059:C2060">
    <cfRule type="containsText" dxfId="11" priority="13" operator="containsText" text="DPR not submitted">
      <formula>NOT(ISERROR(SEARCH("DPR not submitted",C2059)))</formula>
    </cfRule>
    <cfRule type="containsText" dxfId="10" priority="14" operator="containsText" text="Yet to be approved">
      <formula>NOT(ISERROR(SEARCH("Yet to be approved",C2059)))</formula>
    </cfRule>
  </conditionalFormatting>
  <conditionalFormatting sqref="C2196:C2292">
    <cfRule type="containsText" dxfId="9" priority="11" operator="containsText" text="DPR not submitted">
      <formula>NOT(ISERROR(SEARCH("DPR not submitted",C2196)))</formula>
    </cfRule>
    <cfRule type="containsText" dxfId="8" priority="12" operator="containsText" text="Yet to be approved">
      <formula>NOT(ISERROR(SEARCH("Yet to be approved",C2196)))</formula>
    </cfRule>
  </conditionalFormatting>
  <conditionalFormatting sqref="C2196:C2292">
    <cfRule type="containsText" dxfId="7" priority="9" operator="containsText" text="DPR not submitted">
      <formula>NOT(ISERROR(SEARCH("DPR not submitted",C2196)))</formula>
    </cfRule>
    <cfRule type="containsText" dxfId="6" priority="10" operator="containsText" text="Yet to be approved">
      <formula>NOT(ISERROR(SEARCH("Yet to be approved",C2196)))</formula>
    </cfRule>
  </conditionalFormatting>
  <conditionalFormatting sqref="C2062:C2063">
    <cfRule type="containsText" dxfId="5" priority="7" operator="containsText" text="DPR not submitted">
      <formula>NOT(ISERROR(SEARCH("DPR not submitted",C2062)))</formula>
    </cfRule>
    <cfRule type="containsText" dxfId="4" priority="8" operator="containsText" text="Yet to be approved">
      <formula>NOT(ISERROR(SEARCH("Yet to be approved",C2062)))</formula>
    </cfRule>
  </conditionalFormatting>
  <conditionalFormatting sqref="C2062:C2063">
    <cfRule type="containsText" dxfId="3" priority="5" operator="containsText" text="DPR not submitted">
      <formula>NOT(ISERROR(SEARCH("DPR not submitted",C2062)))</formula>
    </cfRule>
    <cfRule type="containsText" dxfId="2" priority="6" operator="containsText" text="Yet to be approved">
      <formula>NOT(ISERROR(SEARCH("Yet to be approved",C2062)))</formula>
    </cfRule>
  </conditionalFormatting>
  <conditionalFormatting sqref="C2065:C2194">
    <cfRule type="containsText" dxfId="1" priority="3" operator="containsText" text="DPR not submitted">
      <formula>NOT(ISERROR(SEARCH("DPR not submitted",C2065)))</formula>
    </cfRule>
    <cfRule type="containsText" dxfId="0" priority="4" operator="containsText" text="Yet to be approved">
      <formula>NOT(ISERROR(SEARCH("Yet to be approved",C2065)))</formula>
    </cfRule>
  </conditionalFormatting>
  <pageMargins left="0.39370078740157483" right="0.39370078740157483" top="0.39370078740157483" bottom="0.39370078740157483" header="0.23622047244094491" footer="0.23622047244094491"/>
  <pageSetup paperSize="9" scale="53" fitToHeight="100" pageOrder="overThenDown" orientation="landscape" blackAndWhite="1" r:id="rId1"/>
  <headerFooter alignWithMargins="0">
    <oddHeader>&amp;C&amp;F</oddHeader>
  </headerFooter>
  <rowBreaks count="5" manualBreakCount="5">
    <brk id="291" max="13" man="1"/>
    <brk id="577" max="13" man="1"/>
    <brk id="863" max="13" man="1"/>
    <brk id="1149" max="13" man="1"/>
    <brk id="1435"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L67" zoomScale="70" zoomScaleNormal="70" workbookViewId="0">
      <selection activeCell="D57" sqref="D57"/>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0"/>
    </row>
    <row r="2" spans="1:23" x14ac:dyDescent="0.3">
      <c r="B2" s="50"/>
    </row>
    <row r="3" spans="1:23" x14ac:dyDescent="0.3">
      <c r="B3" s="50"/>
    </row>
    <row r="4" spans="1:23" x14ac:dyDescent="0.3">
      <c r="B4" s="19"/>
      <c r="I4" s="18"/>
      <c r="J4" s="18"/>
      <c r="K4" s="925" t="str">
        <f>Index!B2</f>
        <v xml:space="preserve">      Maharashtra State Power Generation Company Ltd.</v>
      </c>
      <c r="L4" s="925"/>
      <c r="M4" s="18"/>
      <c r="N4" s="18"/>
      <c r="O4" s="18"/>
      <c r="P4" s="18"/>
      <c r="Q4" s="18"/>
      <c r="R4" s="18"/>
    </row>
    <row r="5" spans="1:23" x14ac:dyDescent="0.3">
      <c r="B5" s="19"/>
      <c r="I5" s="62"/>
      <c r="J5" s="62"/>
      <c r="K5" s="925" t="str">
        <f>Index!B3</f>
        <v>MYT Petition Formats for Uran</v>
      </c>
      <c r="L5" s="925"/>
      <c r="M5" s="62"/>
      <c r="N5" s="62"/>
      <c r="O5" s="62"/>
      <c r="P5" s="62"/>
      <c r="Q5" s="62"/>
      <c r="R5" s="62"/>
    </row>
    <row r="6" spans="1:23" x14ac:dyDescent="0.3">
      <c r="B6" s="18"/>
      <c r="I6" s="63"/>
      <c r="J6" s="64"/>
      <c r="K6" s="127" t="s">
        <v>1467</v>
      </c>
      <c r="L6" s="69"/>
      <c r="M6" s="64"/>
      <c r="N6" s="19"/>
      <c r="O6" s="18"/>
      <c r="P6" s="18"/>
      <c r="Q6" s="18"/>
      <c r="R6" s="18"/>
    </row>
    <row r="7" spans="1:23" x14ac:dyDescent="0.3">
      <c r="C7" s="19"/>
      <c r="D7" s="19"/>
      <c r="E7" s="19"/>
      <c r="F7" s="19"/>
      <c r="G7" s="19"/>
      <c r="H7" s="19"/>
      <c r="J7" s="6"/>
      <c r="M7" s="6"/>
      <c r="N7" s="6"/>
    </row>
    <row r="8" spans="1:23" x14ac:dyDescent="0.3">
      <c r="A8" s="5" t="s">
        <v>265</v>
      </c>
      <c r="B8" s="927" t="s">
        <v>266</v>
      </c>
      <c r="C8" s="927"/>
      <c r="D8" s="927"/>
      <c r="E8" s="927"/>
      <c r="F8" s="927"/>
      <c r="G8" s="927"/>
      <c r="H8" s="927"/>
      <c r="I8" s="1"/>
      <c r="J8" s="42"/>
      <c r="K8" s="1"/>
      <c r="L8" s="1"/>
      <c r="M8" s="42"/>
      <c r="N8" s="42"/>
      <c r="O8" s="1"/>
      <c r="P8" s="1"/>
      <c r="Q8" s="1"/>
      <c r="R8" s="251"/>
    </row>
    <row r="9" spans="1:23" x14ac:dyDescent="0.3">
      <c r="B9" s="258"/>
      <c r="C9" s="8"/>
      <c r="D9" s="8"/>
      <c r="E9" s="8"/>
      <c r="F9" s="8"/>
      <c r="G9" s="8"/>
      <c r="H9" s="8"/>
      <c r="I9" s="1"/>
      <c r="J9" s="42"/>
      <c r="K9" s="1"/>
      <c r="L9" s="1"/>
      <c r="M9" s="259" t="s">
        <v>10</v>
      </c>
      <c r="N9" s="42"/>
      <c r="O9" s="1"/>
      <c r="P9" s="1"/>
      <c r="Q9" s="1"/>
    </row>
    <row r="10" spans="1:23" ht="15.75" customHeight="1" x14ac:dyDescent="0.3">
      <c r="B10" s="1661" t="s">
        <v>341</v>
      </c>
      <c r="C10" s="1661" t="s">
        <v>37</v>
      </c>
      <c r="D10" s="1785" t="s">
        <v>509</v>
      </c>
      <c r="E10" s="1785"/>
      <c r="F10" s="1785"/>
      <c r="G10" s="1785"/>
      <c r="H10" s="1785"/>
      <c r="I10" s="1785" t="s">
        <v>510</v>
      </c>
      <c r="J10" s="1785"/>
      <c r="K10" s="1785"/>
      <c r="L10" s="1785"/>
      <c r="M10" s="1785"/>
      <c r="N10" s="1782" t="s">
        <v>511</v>
      </c>
      <c r="O10" s="1782"/>
      <c r="P10" s="1782"/>
      <c r="Q10" s="1782"/>
      <c r="R10" s="1782"/>
      <c r="S10" s="1782" t="s">
        <v>959</v>
      </c>
      <c r="T10" s="1782"/>
      <c r="U10" s="1782"/>
      <c r="V10" s="1782"/>
      <c r="W10" s="1782"/>
    </row>
    <row r="11" spans="1:23" ht="15.75" customHeight="1" x14ac:dyDescent="0.3">
      <c r="B11" s="1661"/>
      <c r="C11" s="1661"/>
      <c r="D11" s="1783" t="s">
        <v>7</v>
      </c>
      <c r="E11" s="1784"/>
      <c r="F11" s="1784"/>
      <c r="G11" s="1784"/>
      <c r="H11" s="1784"/>
      <c r="I11" s="1783" t="s">
        <v>7</v>
      </c>
      <c r="J11" s="1784"/>
      <c r="K11" s="1784"/>
      <c r="L11" s="1784"/>
      <c r="M11" s="1784"/>
      <c r="N11" s="1783" t="s">
        <v>12</v>
      </c>
      <c r="O11" s="1784"/>
      <c r="P11" s="1784"/>
      <c r="Q11" s="1784"/>
      <c r="R11" s="1784"/>
      <c r="S11" s="1785" t="s">
        <v>21</v>
      </c>
      <c r="T11" s="1786"/>
      <c r="U11" s="1786"/>
      <c r="V11" s="1786"/>
      <c r="W11" s="1786"/>
    </row>
    <row r="12" spans="1:23" s="35" customFormat="1" ht="42" x14ac:dyDescent="0.3">
      <c r="B12" s="1661"/>
      <c r="C12" s="1661"/>
      <c r="D12" s="926" t="s">
        <v>267</v>
      </c>
      <c r="E12" s="926" t="s">
        <v>268</v>
      </c>
      <c r="F12" s="926" t="s">
        <v>269</v>
      </c>
      <c r="G12" s="926" t="s">
        <v>590</v>
      </c>
      <c r="H12" s="926" t="s">
        <v>270</v>
      </c>
      <c r="I12" s="926" t="s">
        <v>267</v>
      </c>
      <c r="J12" s="926" t="s">
        <v>268</v>
      </c>
      <c r="K12" s="926" t="s">
        <v>269</v>
      </c>
      <c r="L12" s="926" t="s">
        <v>590</v>
      </c>
      <c r="M12" s="926" t="s">
        <v>270</v>
      </c>
      <c r="N12" s="928" t="s">
        <v>267</v>
      </c>
      <c r="O12" s="928" t="s">
        <v>268</v>
      </c>
      <c r="P12" s="928" t="s">
        <v>269</v>
      </c>
      <c r="Q12" s="926" t="s">
        <v>590</v>
      </c>
      <c r="R12" s="928" t="s">
        <v>270</v>
      </c>
      <c r="S12" s="928" t="s">
        <v>267</v>
      </c>
      <c r="T12" s="928" t="s">
        <v>268</v>
      </c>
      <c r="U12" s="928" t="s">
        <v>269</v>
      </c>
      <c r="V12" s="926" t="s">
        <v>590</v>
      </c>
      <c r="W12" s="928" t="s">
        <v>270</v>
      </c>
    </row>
    <row r="13" spans="1:23" s="36" customFormat="1" ht="28" x14ac:dyDescent="0.25">
      <c r="B13" s="260"/>
      <c r="C13" s="260"/>
      <c r="D13" s="260" t="s">
        <v>81</v>
      </c>
      <c r="E13" s="260" t="s">
        <v>82</v>
      </c>
      <c r="F13" s="260" t="s">
        <v>462</v>
      </c>
      <c r="G13" s="260" t="s">
        <v>392</v>
      </c>
      <c r="H13" s="260" t="s">
        <v>591</v>
      </c>
      <c r="I13" s="260" t="s">
        <v>410</v>
      </c>
      <c r="J13" s="260" t="s">
        <v>512</v>
      </c>
      <c r="K13" s="260" t="s">
        <v>411</v>
      </c>
      <c r="L13" s="260" t="s">
        <v>412</v>
      </c>
      <c r="M13" s="260" t="s">
        <v>654</v>
      </c>
      <c r="N13" s="260" t="s">
        <v>592</v>
      </c>
      <c r="O13" s="260" t="s">
        <v>655</v>
      </c>
      <c r="P13" s="260" t="s">
        <v>593</v>
      </c>
      <c r="Q13" s="260" t="s">
        <v>594</v>
      </c>
      <c r="R13" s="260" t="s">
        <v>1089</v>
      </c>
      <c r="S13" s="260" t="s">
        <v>595</v>
      </c>
      <c r="T13" s="260" t="s">
        <v>596</v>
      </c>
      <c r="U13" s="260" t="s">
        <v>1090</v>
      </c>
      <c r="V13" s="260" t="s">
        <v>1091</v>
      </c>
      <c r="W13" s="260" t="s">
        <v>1092</v>
      </c>
    </row>
    <row r="14" spans="1:23" s="423" customFormat="1" x14ac:dyDescent="0.3">
      <c r="B14" s="471">
        <v>1</v>
      </c>
      <c r="C14" s="473" t="s">
        <v>841</v>
      </c>
      <c r="D14" s="936">
        <f>'F5'!D14</f>
        <v>55.16</v>
      </c>
      <c r="E14" s="936">
        <f>'F5'!E14</f>
        <v>0</v>
      </c>
      <c r="F14" s="936">
        <f>'F5'!F14</f>
        <v>0</v>
      </c>
      <c r="G14" s="936">
        <f>'F5'!G14</f>
        <v>0</v>
      </c>
      <c r="H14" s="936">
        <f>D14+E14-F14-G14</f>
        <v>55.16</v>
      </c>
      <c r="I14" s="937">
        <f>H14</f>
        <v>55.16</v>
      </c>
      <c r="J14" s="936">
        <f>'F5'!J14</f>
        <v>0</v>
      </c>
      <c r="K14" s="936">
        <f>'F5'!K14</f>
        <v>0</v>
      </c>
      <c r="L14" s="936">
        <f>'F5'!L14</f>
        <v>0</v>
      </c>
      <c r="M14" s="937">
        <f>I14+J14-K14-L14</f>
        <v>55.16</v>
      </c>
      <c r="N14" s="936">
        <f t="shared" ref="N14:N30" si="0">M14</f>
        <v>55.16</v>
      </c>
      <c r="O14" s="936">
        <f>'F5'!O14</f>
        <v>0</v>
      </c>
      <c r="P14" s="936">
        <f>'F5'!P14</f>
        <v>0</v>
      </c>
      <c r="Q14" s="936">
        <f>'F5'!Q14</f>
        <v>0</v>
      </c>
      <c r="R14" s="936">
        <f>N14+O14-P14-Q14</f>
        <v>55.16</v>
      </c>
      <c r="S14" s="937">
        <f>'F5'!S14+'F5.1 (N)'!D16</f>
        <v>55.16</v>
      </c>
      <c r="T14" s="936">
        <f>'F5'!T14+'F5.1 (N)'!E16</f>
        <v>0</v>
      </c>
      <c r="U14" s="936">
        <f>'F5'!U14+'F5.1 (N)'!F16</f>
        <v>0</v>
      </c>
      <c r="V14" s="936">
        <f>'F5'!V14+'F5.1 (N)'!G16</f>
        <v>0</v>
      </c>
      <c r="W14" s="937">
        <f>S14+T14-U14-V14</f>
        <v>55.16</v>
      </c>
    </row>
    <row r="15" spans="1:23" s="423" customFormat="1" x14ac:dyDescent="0.3">
      <c r="B15" s="471">
        <f>B14+1</f>
        <v>2</v>
      </c>
      <c r="C15" s="473" t="s">
        <v>842</v>
      </c>
      <c r="D15" s="936">
        <f>'F5'!D15</f>
        <v>72.7991016</v>
      </c>
      <c r="E15" s="936">
        <f>'F5'!E15</f>
        <v>0</v>
      </c>
      <c r="F15" s="936">
        <f>'F5'!F15</f>
        <v>0.88143787300000009</v>
      </c>
      <c r="G15" s="936">
        <f>'F5'!G15</f>
        <v>0</v>
      </c>
      <c r="H15" s="936">
        <f t="shared" ref="H15:H30" si="1">D15+E15-F15-G15</f>
        <v>71.917663727000004</v>
      </c>
      <c r="I15" s="937">
        <f t="shared" ref="I15:I30" si="2">H15</f>
        <v>71.917663727000004</v>
      </c>
      <c r="J15" s="936">
        <f>'F5'!J15</f>
        <v>3.884162291</v>
      </c>
      <c r="K15" s="936">
        <f>'F5'!K15</f>
        <v>0</v>
      </c>
      <c r="L15" s="936">
        <f>'F5'!L15</f>
        <v>0</v>
      </c>
      <c r="M15" s="937">
        <f t="shared" ref="M15:M30" si="3">I15+J15-K15-L15</f>
        <v>75.801826018</v>
      </c>
      <c r="N15" s="936">
        <f t="shared" si="0"/>
        <v>75.801826018</v>
      </c>
      <c r="O15" s="936">
        <f>'F5'!O15</f>
        <v>4.6319104290600004</v>
      </c>
      <c r="P15" s="936">
        <f>'F5'!P15</f>
        <v>0</v>
      </c>
      <c r="Q15" s="936">
        <f>'F5'!Q15</f>
        <v>0</v>
      </c>
      <c r="R15" s="936">
        <f t="shared" ref="R15:R30" si="4">N15+O15-P15-Q15</f>
        <v>80.433736447059999</v>
      </c>
      <c r="S15" s="937">
        <f>'F5'!S15+'F5.1 (N)'!D17</f>
        <v>80.433736447059999</v>
      </c>
      <c r="T15" s="936">
        <f>'F5'!T15+'F5.1 (N)'!E17</f>
        <v>0</v>
      </c>
      <c r="U15" s="936">
        <f>'F5'!U15+'F5.1 (N)'!F17</f>
        <v>0</v>
      </c>
      <c r="V15" s="936">
        <f>'F5'!V15+'F5.1 (N)'!G17</f>
        <v>0</v>
      </c>
      <c r="W15" s="937">
        <f t="shared" ref="W15:W30" si="5">S15+T15-U15-V15</f>
        <v>80.433736447059999</v>
      </c>
    </row>
    <row r="16" spans="1:23" s="423" customFormat="1" x14ac:dyDescent="0.3">
      <c r="B16" s="471">
        <f t="shared" ref="B16:B30" si="6">B15+1</f>
        <v>3</v>
      </c>
      <c r="C16" s="473" t="s">
        <v>843</v>
      </c>
      <c r="D16" s="936">
        <f>'F5'!D16</f>
        <v>0</v>
      </c>
      <c r="E16" s="936">
        <f>'F5'!E16</f>
        <v>0</v>
      </c>
      <c r="F16" s="936">
        <f>'F5'!F16</f>
        <v>0</v>
      </c>
      <c r="G16" s="936">
        <f>'F5'!G16</f>
        <v>0</v>
      </c>
      <c r="H16" s="936">
        <f t="shared" si="1"/>
        <v>0</v>
      </c>
      <c r="I16" s="937">
        <f t="shared" si="2"/>
        <v>0</v>
      </c>
      <c r="J16" s="936">
        <f>'F5'!J16</f>
        <v>0</v>
      </c>
      <c r="K16" s="936">
        <f>'F5'!K16</f>
        <v>0</v>
      </c>
      <c r="L16" s="936">
        <f>'F5'!L16</f>
        <v>0</v>
      </c>
      <c r="M16" s="937">
        <f t="shared" si="3"/>
        <v>0</v>
      </c>
      <c r="N16" s="936">
        <f t="shared" si="0"/>
        <v>0</v>
      </c>
      <c r="O16" s="936">
        <f>'F5'!O16</f>
        <v>0</v>
      </c>
      <c r="P16" s="936">
        <f>'F5'!P16</f>
        <v>0</v>
      </c>
      <c r="Q16" s="936">
        <f>'F5'!Q16</f>
        <v>0</v>
      </c>
      <c r="R16" s="936">
        <f t="shared" si="4"/>
        <v>0</v>
      </c>
      <c r="S16" s="937">
        <f>'F5'!S16+'F5.1 (N)'!D18</f>
        <v>0</v>
      </c>
      <c r="T16" s="936">
        <f>'F5'!T16+'F5.1 (N)'!E18</f>
        <v>0</v>
      </c>
      <c r="U16" s="936">
        <f>'F5'!U16+'F5.1 (N)'!F18</f>
        <v>0</v>
      </c>
      <c r="V16" s="936">
        <f>'F5'!V16+'F5.1 (N)'!G18</f>
        <v>0</v>
      </c>
      <c r="W16" s="937">
        <f t="shared" si="5"/>
        <v>0</v>
      </c>
    </row>
    <row r="17" spans="2:23" s="423" customFormat="1" x14ac:dyDescent="0.3">
      <c r="B17" s="471">
        <f t="shared" si="6"/>
        <v>4</v>
      </c>
      <c r="C17" s="473" t="s">
        <v>844</v>
      </c>
      <c r="D17" s="936">
        <f>'F5'!D17</f>
        <v>2.1082497000000004</v>
      </c>
      <c r="E17" s="936">
        <f>'F5'!E17</f>
        <v>0</v>
      </c>
      <c r="F17" s="936">
        <f>'F5'!F17</f>
        <v>0</v>
      </c>
      <c r="G17" s="936">
        <f>'F5'!G17</f>
        <v>0</v>
      </c>
      <c r="H17" s="936">
        <f t="shared" si="1"/>
        <v>2.1082497000000004</v>
      </c>
      <c r="I17" s="937">
        <f t="shared" si="2"/>
        <v>2.1082497000000004</v>
      </c>
      <c r="J17" s="936">
        <f>'F5'!J17</f>
        <v>0</v>
      </c>
      <c r="K17" s="936">
        <f>'F5'!K17</f>
        <v>0</v>
      </c>
      <c r="L17" s="936">
        <f>'F5'!L17</f>
        <v>0</v>
      </c>
      <c r="M17" s="937">
        <f t="shared" si="3"/>
        <v>2.1082497000000004</v>
      </c>
      <c r="N17" s="936">
        <f t="shared" si="0"/>
        <v>2.1082497000000004</v>
      </c>
      <c r="O17" s="936">
        <f>'F5'!O17</f>
        <v>0</v>
      </c>
      <c r="P17" s="936">
        <f>'F5'!P17</f>
        <v>0</v>
      </c>
      <c r="Q17" s="936">
        <f>'F5'!Q17</f>
        <v>0</v>
      </c>
      <c r="R17" s="936">
        <f t="shared" si="4"/>
        <v>2.1082497000000004</v>
      </c>
      <c r="S17" s="937">
        <f>'F5'!S17+'F5.1 (N)'!D19</f>
        <v>2.1082497000000004</v>
      </c>
      <c r="T17" s="936">
        <f>'F5'!T17+'F5.1 (N)'!E19</f>
        <v>0</v>
      </c>
      <c r="U17" s="936">
        <f>'F5'!U17+'F5.1 (N)'!F19</f>
        <v>0</v>
      </c>
      <c r="V17" s="936">
        <f>'F5'!V17+'F5.1 (N)'!G19</f>
        <v>0</v>
      </c>
      <c r="W17" s="937">
        <f t="shared" si="5"/>
        <v>2.1082497000000004</v>
      </c>
    </row>
    <row r="18" spans="2:23" s="423" customFormat="1" x14ac:dyDescent="0.3">
      <c r="B18" s="471">
        <f t="shared" si="6"/>
        <v>5</v>
      </c>
      <c r="C18" s="473" t="s">
        <v>845</v>
      </c>
      <c r="D18" s="936">
        <f>'F5'!D18</f>
        <v>21.376966568230308</v>
      </c>
      <c r="E18" s="936">
        <f>'F5'!E18</f>
        <v>0</v>
      </c>
      <c r="F18" s="936">
        <f>'F5'!F18</f>
        <v>0</v>
      </c>
      <c r="G18" s="936">
        <f>'F5'!G18</f>
        <v>0</v>
      </c>
      <c r="H18" s="936">
        <f t="shared" si="1"/>
        <v>21.376966568230308</v>
      </c>
      <c r="I18" s="937">
        <f t="shared" si="2"/>
        <v>21.376966568230308</v>
      </c>
      <c r="J18" s="936">
        <f>'F5'!J18</f>
        <v>1.038279454</v>
      </c>
      <c r="K18" s="936">
        <f>'F5'!K18</f>
        <v>0</v>
      </c>
      <c r="L18" s="936">
        <f>'F5'!L18</f>
        <v>0</v>
      </c>
      <c r="M18" s="937">
        <f t="shared" si="3"/>
        <v>22.41524602223031</v>
      </c>
      <c r="N18" s="936">
        <f t="shared" si="0"/>
        <v>22.41524602223031</v>
      </c>
      <c r="O18" s="936">
        <f>'F5'!O18</f>
        <v>0</v>
      </c>
      <c r="P18" s="936">
        <f>'F5'!P18</f>
        <v>0</v>
      </c>
      <c r="Q18" s="936">
        <f>'F5'!Q18</f>
        <v>0</v>
      </c>
      <c r="R18" s="936">
        <f t="shared" si="4"/>
        <v>22.41524602223031</v>
      </c>
      <c r="S18" s="937">
        <f>'F5'!S18+'F5.1 (N)'!D20</f>
        <v>22.41524602223031</v>
      </c>
      <c r="T18" s="936">
        <f>'F5'!T18+'F5.1 (N)'!E20</f>
        <v>0</v>
      </c>
      <c r="U18" s="936">
        <f>'F5'!U18+'F5.1 (N)'!F20</f>
        <v>0</v>
      </c>
      <c r="V18" s="936">
        <f>'F5'!V18+'F5.1 (N)'!G20</f>
        <v>0</v>
      </c>
      <c r="W18" s="937">
        <f t="shared" si="5"/>
        <v>22.41524602223031</v>
      </c>
    </row>
    <row r="19" spans="2:23" s="11" customFormat="1" x14ac:dyDescent="0.3">
      <c r="B19" s="471">
        <f t="shared" si="6"/>
        <v>6</v>
      </c>
      <c r="C19" s="473" t="s">
        <v>256</v>
      </c>
      <c r="D19" s="936">
        <f>'F5'!D19</f>
        <v>1549.6251213771502</v>
      </c>
      <c r="E19" s="936">
        <f>'F5'!E19</f>
        <v>14.832264893000001</v>
      </c>
      <c r="F19" s="936">
        <f>'F5'!F19</f>
        <v>0</v>
      </c>
      <c r="G19" s="936">
        <f>'F5'!G19</f>
        <v>0</v>
      </c>
      <c r="H19" s="936">
        <f t="shared" si="1"/>
        <v>1564.4573862701502</v>
      </c>
      <c r="I19" s="937">
        <f t="shared" si="2"/>
        <v>1564.4573862701502</v>
      </c>
      <c r="J19" s="936">
        <f>'F5'!J19</f>
        <v>16.813742172000001</v>
      </c>
      <c r="K19" s="936">
        <f>'F5'!K19</f>
        <v>0</v>
      </c>
      <c r="L19" s="936">
        <f>'F5'!L19</f>
        <v>0</v>
      </c>
      <c r="M19" s="937">
        <f t="shared" si="3"/>
        <v>1581.2711284421503</v>
      </c>
      <c r="N19" s="936">
        <f t="shared" si="0"/>
        <v>1581.2711284421503</v>
      </c>
      <c r="O19" s="936">
        <f>'F5'!O19</f>
        <v>65.289229653999996</v>
      </c>
      <c r="P19" s="936">
        <f>'F5'!P19</f>
        <v>0</v>
      </c>
      <c r="Q19" s="936">
        <f>'F5'!Q19</f>
        <v>0</v>
      </c>
      <c r="R19" s="936">
        <f t="shared" si="4"/>
        <v>1646.5603580961501</v>
      </c>
      <c r="S19" s="937">
        <f>'F5'!S19+'F5.1 (N)'!D21</f>
        <v>1646.5603580961501</v>
      </c>
      <c r="T19" s="936">
        <f>'F5'!T19+'F5.1 (N)'!E21</f>
        <v>86.583548666666658</v>
      </c>
      <c r="U19" s="936">
        <f>'F5'!U19+'F5.1 (N)'!F21</f>
        <v>0</v>
      </c>
      <c r="V19" s="936">
        <f>'F5'!V19+'F5.1 (N)'!G21</f>
        <v>0</v>
      </c>
      <c r="W19" s="937">
        <f t="shared" si="5"/>
        <v>1733.1439067628169</v>
      </c>
    </row>
    <row r="20" spans="2:23" s="11" customFormat="1" x14ac:dyDescent="0.3">
      <c r="B20" s="471">
        <f t="shared" si="6"/>
        <v>7</v>
      </c>
      <c r="C20" s="473" t="s">
        <v>846</v>
      </c>
      <c r="D20" s="936">
        <f>'F5'!D20</f>
        <v>0</v>
      </c>
      <c r="E20" s="936">
        <f>'F5'!E20</f>
        <v>0</v>
      </c>
      <c r="F20" s="936">
        <f>'F5'!F20</f>
        <v>0</v>
      </c>
      <c r="G20" s="936">
        <f>'F5'!G20</f>
        <v>0</v>
      </c>
      <c r="H20" s="936">
        <f t="shared" si="1"/>
        <v>0</v>
      </c>
      <c r="I20" s="937">
        <f t="shared" si="2"/>
        <v>0</v>
      </c>
      <c r="J20" s="936">
        <f>'F5'!J20</f>
        <v>0</v>
      </c>
      <c r="K20" s="936">
        <f>'F5'!K20</f>
        <v>0</v>
      </c>
      <c r="L20" s="936">
        <f>'F5'!L20</f>
        <v>0</v>
      </c>
      <c r="M20" s="937">
        <f t="shared" si="3"/>
        <v>0</v>
      </c>
      <c r="N20" s="936">
        <f t="shared" si="0"/>
        <v>0</v>
      </c>
      <c r="O20" s="936">
        <f>'F5'!O20</f>
        <v>0</v>
      </c>
      <c r="P20" s="936">
        <f>'F5'!P20</f>
        <v>0</v>
      </c>
      <c r="Q20" s="936">
        <f>'F5'!Q20</f>
        <v>0</v>
      </c>
      <c r="R20" s="936">
        <f t="shared" si="4"/>
        <v>0</v>
      </c>
      <c r="S20" s="937">
        <f>'F5'!S20+'F5.1 (N)'!D22</f>
        <v>0</v>
      </c>
      <c r="T20" s="936">
        <f>'F5'!T20+'F5.1 (N)'!E22</f>
        <v>0</v>
      </c>
      <c r="U20" s="936">
        <f>'F5'!U20+'F5.1 (N)'!F22</f>
        <v>0</v>
      </c>
      <c r="V20" s="936">
        <f>'F5'!V20+'F5.1 (N)'!G22</f>
        <v>0</v>
      </c>
      <c r="W20" s="937">
        <f t="shared" si="5"/>
        <v>0</v>
      </c>
    </row>
    <row r="21" spans="2:23" s="11" customFormat="1" x14ac:dyDescent="0.3">
      <c r="B21" s="471">
        <f t="shared" si="6"/>
        <v>8</v>
      </c>
      <c r="C21" s="473" t="s">
        <v>847</v>
      </c>
      <c r="D21" s="936">
        <f>'F5'!D21</f>
        <v>0</v>
      </c>
      <c r="E21" s="936">
        <f>'F5'!E21</f>
        <v>0</v>
      </c>
      <c r="F21" s="936">
        <f>'F5'!F21</f>
        <v>0</v>
      </c>
      <c r="G21" s="936">
        <f>'F5'!G21</f>
        <v>0</v>
      </c>
      <c r="H21" s="936">
        <f t="shared" si="1"/>
        <v>0</v>
      </c>
      <c r="I21" s="937">
        <f t="shared" si="2"/>
        <v>0</v>
      </c>
      <c r="J21" s="936">
        <f>'F5'!J21</f>
        <v>0</v>
      </c>
      <c r="K21" s="936">
        <f>'F5'!K21</f>
        <v>0</v>
      </c>
      <c r="L21" s="936">
        <f>'F5'!L21</f>
        <v>0</v>
      </c>
      <c r="M21" s="937">
        <f t="shared" si="3"/>
        <v>0</v>
      </c>
      <c r="N21" s="936">
        <f t="shared" si="0"/>
        <v>0</v>
      </c>
      <c r="O21" s="936">
        <f>'F5'!O21</f>
        <v>0</v>
      </c>
      <c r="P21" s="936">
        <f>'F5'!P21</f>
        <v>0</v>
      </c>
      <c r="Q21" s="936">
        <f>'F5'!Q21</f>
        <v>0</v>
      </c>
      <c r="R21" s="936">
        <f t="shared" si="4"/>
        <v>0</v>
      </c>
      <c r="S21" s="937">
        <f>'F5'!S21+'F5.1 (N)'!D23</f>
        <v>0</v>
      </c>
      <c r="T21" s="936">
        <f>'F5'!T21+'F5.1 (N)'!E23</f>
        <v>0</v>
      </c>
      <c r="U21" s="936">
        <f>'F5'!U21+'F5.1 (N)'!F23</f>
        <v>0</v>
      </c>
      <c r="V21" s="936">
        <f>'F5'!V21+'F5.1 (N)'!G23</f>
        <v>0</v>
      </c>
      <c r="W21" s="937">
        <f t="shared" si="5"/>
        <v>0</v>
      </c>
    </row>
    <row r="22" spans="2:23" s="11" customFormat="1" x14ac:dyDescent="0.3">
      <c r="B22" s="471">
        <f t="shared" si="6"/>
        <v>9</v>
      </c>
      <c r="C22" s="473" t="s">
        <v>848</v>
      </c>
      <c r="D22" s="936">
        <f>'F5'!D22</f>
        <v>0.8</v>
      </c>
      <c r="E22" s="936">
        <f>'F5'!E22</f>
        <v>0</v>
      </c>
      <c r="F22" s="936">
        <f>'F5'!F22</f>
        <v>0</v>
      </c>
      <c r="G22" s="936">
        <f>'F5'!G22</f>
        <v>0</v>
      </c>
      <c r="H22" s="936">
        <f t="shared" si="1"/>
        <v>0.8</v>
      </c>
      <c r="I22" s="937">
        <f t="shared" si="2"/>
        <v>0.8</v>
      </c>
      <c r="J22" s="936">
        <f>'F5'!J22</f>
        <v>0</v>
      </c>
      <c r="K22" s="936">
        <f>'F5'!K22</f>
        <v>0</v>
      </c>
      <c r="L22" s="936">
        <f>'F5'!L22</f>
        <v>0</v>
      </c>
      <c r="M22" s="937">
        <f t="shared" si="3"/>
        <v>0.8</v>
      </c>
      <c r="N22" s="936">
        <f t="shared" si="0"/>
        <v>0.8</v>
      </c>
      <c r="O22" s="936">
        <f>'F5'!O22</f>
        <v>0</v>
      </c>
      <c r="P22" s="936">
        <f>'F5'!P22</f>
        <v>0</v>
      </c>
      <c r="Q22" s="936">
        <f>'F5'!Q22</f>
        <v>0</v>
      </c>
      <c r="R22" s="936">
        <f t="shared" si="4"/>
        <v>0.8</v>
      </c>
      <c r="S22" s="937">
        <f>'F5'!S22+'F5.1 (N)'!D24</f>
        <v>0.8</v>
      </c>
      <c r="T22" s="936">
        <f>'F5'!T22+'F5.1 (N)'!E24</f>
        <v>0</v>
      </c>
      <c r="U22" s="936">
        <f>'F5'!U22+'F5.1 (N)'!F24</f>
        <v>0</v>
      </c>
      <c r="V22" s="936">
        <f>'F5'!V22+'F5.1 (N)'!G24</f>
        <v>0</v>
      </c>
      <c r="W22" s="937">
        <f t="shared" si="5"/>
        <v>0.8</v>
      </c>
    </row>
    <row r="23" spans="2:23" s="11" customFormat="1" x14ac:dyDescent="0.3">
      <c r="B23" s="471">
        <f t="shared" si="6"/>
        <v>10</v>
      </c>
      <c r="C23" s="473" t="s">
        <v>259</v>
      </c>
      <c r="D23" s="936">
        <f>'F5'!D23</f>
        <v>1.4537045628233889</v>
      </c>
      <c r="E23" s="936">
        <f>'F5'!E23</f>
        <v>2.2272144010000003</v>
      </c>
      <c r="F23" s="936">
        <f>'F5'!F23</f>
        <v>0</v>
      </c>
      <c r="G23" s="936">
        <f>'F5'!G23</f>
        <v>0</v>
      </c>
      <c r="H23" s="936">
        <f t="shared" si="1"/>
        <v>3.6809189638233892</v>
      </c>
      <c r="I23" s="937">
        <f t="shared" si="2"/>
        <v>3.6809189638233892</v>
      </c>
      <c r="J23" s="936">
        <f>'F5'!J23</f>
        <v>0</v>
      </c>
      <c r="K23" s="936">
        <f>'F5'!K23</f>
        <v>0</v>
      </c>
      <c r="L23" s="936">
        <f>'F5'!L23</f>
        <v>0</v>
      </c>
      <c r="M23" s="937">
        <f t="shared" si="3"/>
        <v>3.6809189638233892</v>
      </c>
      <c r="N23" s="936">
        <f t="shared" si="0"/>
        <v>3.6809189638233892</v>
      </c>
      <c r="O23" s="936">
        <f>'F5'!O23</f>
        <v>0</v>
      </c>
      <c r="P23" s="936">
        <f>'F5'!P23</f>
        <v>0</v>
      </c>
      <c r="Q23" s="936">
        <f>'F5'!Q23</f>
        <v>0</v>
      </c>
      <c r="R23" s="936">
        <f t="shared" si="4"/>
        <v>3.6809189638233892</v>
      </c>
      <c r="S23" s="937">
        <f>'F5'!S23+'F5.1 (N)'!D25</f>
        <v>3.6809189638233892</v>
      </c>
      <c r="T23" s="936">
        <f>'F5'!T23+'F5.1 (N)'!E25</f>
        <v>0</v>
      </c>
      <c r="U23" s="936">
        <f>'F5'!U23+'F5.1 (N)'!F25</f>
        <v>0</v>
      </c>
      <c r="V23" s="936">
        <f>'F5'!V23+'F5.1 (N)'!G25</f>
        <v>0</v>
      </c>
      <c r="W23" s="937">
        <f t="shared" si="5"/>
        <v>3.6809189638233892</v>
      </c>
    </row>
    <row r="24" spans="2:23" s="11" customFormat="1" x14ac:dyDescent="0.3">
      <c r="B24" s="471">
        <f t="shared" si="6"/>
        <v>11</v>
      </c>
      <c r="C24" s="473" t="s">
        <v>260</v>
      </c>
      <c r="D24" s="936">
        <f>'F5'!D24</f>
        <v>0.76293590742326967</v>
      </c>
      <c r="E24" s="936">
        <f>'F5'!E24</f>
        <v>0</v>
      </c>
      <c r="F24" s="936">
        <f>'F5'!F24</f>
        <v>0</v>
      </c>
      <c r="G24" s="936">
        <f>'F5'!G24</f>
        <v>0</v>
      </c>
      <c r="H24" s="936">
        <f t="shared" si="1"/>
        <v>0.76293590742326967</v>
      </c>
      <c r="I24" s="937">
        <f t="shared" si="2"/>
        <v>0.76293590742326967</v>
      </c>
      <c r="J24" s="936">
        <f>'F5'!J24</f>
        <v>0</v>
      </c>
      <c r="K24" s="936">
        <f>'F5'!K24</f>
        <v>0</v>
      </c>
      <c r="L24" s="936">
        <f>'F5'!L24</f>
        <v>0</v>
      </c>
      <c r="M24" s="937">
        <f t="shared" si="3"/>
        <v>0.76293590742326967</v>
      </c>
      <c r="N24" s="936">
        <f t="shared" si="0"/>
        <v>0.76293590742326967</v>
      </c>
      <c r="O24" s="936">
        <f>'F5'!O24</f>
        <v>0</v>
      </c>
      <c r="P24" s="936">
        <f>'F5'!P24</f>
        <v>0</v>
      </c>
      <c r="Q24" s="936">
        <f>'F5'!Q24</f>
        <v>0</v>
      </c>
      <c r="R24" s="936">
        <f t="shared" si="4"/>
        <v>0.76293590742326967</v>
      </c>
      <c r="S24" s="937">
        <f>'F5'!S24+'F5.1 (N)'!D26</f>
        <v>0.76293590742326967</v>
      </c>
      <c r="T24" s="936">
        <f>'F5'!T24+'F5.1 (N)'!E26</f>
        <v>0</v>
      </c>
      <c r="U24" s="936">
        <f>'F5'!U24+'F5.1 (N)'!F26</f>
        <v>0</v>
      </c>
      <c r="V24" s="936">
        <f>'F5'!V24+'F5.1 (N)'!G26</f>
        <v>0</v>
      </c>
      <c r="W24" s="937">
        <f t="shared" si="5"/>
        <v>0.76293590742326967</v>
      </c>
    </row>
    <row r="25" spans="2:23" s="11" customFormat="1" x14ac:dyDescent="0.3">
      <c r="B25" s="471">
        <f t="shared" si="6"/>
        <v>12</v>
      </c>
      <c r="C25" s="473" t="s">
        <v>261</v>
      </c>
      <c r="D25" s="936">
        <f>'F5'!D25</f>
        <v>1.5637764543727806</v>
      </c>
      <c r="E25" s="936">
        <f>'F5'!E25</f>
        <v>0.34264480400000003</v>
      </c>
      <c r="F25" s="936">
        <f>'F5'!F25</f>
        <v>0.10730898999999999</v>
      </c>
      <c r="G25" s="936">
        <f>'F5'!G25</f>
        <v>0</v>
      </c>
      <c r="H25" s="936">
        <f t="shared" si="1"/>
        <v>1.7991122683727807</v>
      </c>
      <c r="I25" s="937">
        <f t="shared" si="2"/>
        <v>1.7991122683727807</v>
      </c>
      <c r="J25" s="936">
        <f>'F5'!J25</f>
        <v>0.12574891199999999</v>
      </c>
      <c r="K25" s="936">
        <f>'F5'!K25</f>
        <v>0</v>
      </c>
      <c r="L25" s="936">
        <f>'F5'!L25</f>
        <v>0</v>
      </c>
      <c r="M25" s="937">
        <f t="shared" si="3"/>
        <v>1.9248611803727806</v>
      </c>
      <c r="N25" s="936">
        <f t="shared" si="0"/>
        <v>1.9248611803727806</v>
      </c>
      <c r="O25" s="936">
        <f>'F5'!O25</f>
        <v>0</v>
      </c>
      <c r="P25" s="936">
        <f>'F5'!P25</f>
        <v>0</v>
      </c>
      <c r="Q25" s="936">
        <f>'F5'!Q25</f>
        <v>0</v>
      </c>
      <c r="R25" s="936">
        <f t="shared" si="4"/>
        <v>1.9248611803727806</v>
      </c>
      <c r="S25" s="937">
        <f>'F5'!S25+'F5.1 (N)'!D27</f>
        <v>1.9248611803727806</v>
      </c>
      <c r="T25" s="936">
        <f>'F5'!T25+'F5.1 (N)'!E27</f>
        <v>0</v>
      </c>
      <c r="U25" s="936">
        <f>'F5'!U25+'F5.1 (N)'!F27</f>
        <v>0</v>
      </c>
      <c r="V25" s="936">
        <f>'F5'!V25+'F5.1 (N)'!G27</f>
        <v>0</v>
      </c>
      <c r="W25" s="937">
        <f t="shared" si="5"/>
        <v>1.9248611803727806</v>
      </c>
    </row>
    <row r="26" spans="2:23" s="11" customFormat="1" x14ac:dyDescent="0.3">
      <c r="B26" s="471">
        <f t="shared" si="6"/>
        <v>13</v>
      </c>
      <c r="C26" s="473" t="s">
        <v>896</v>
      </c>
      <c r="D26" s="936">
        <f>'F5'!D26</f>
        <v>0</v>
      </c>
      <c r="E26" s="936">
        <f>'F5'!E26</f>
        <v>0</v>
      </c>
      <c r="F26" s="936">
        <f>'F5'!F26</f>
        <v>0</v>
      </c>
      <c r="G26" s="936">
        <f>'F5'!G26</f>
        <v>0</v>
      </c>
      <c r="H26" s="936">
        <f t="shared" si="1"/>
        <v>0</v>
      </c>
      <c r="I26" s="937">
        <f t="shared" si="2"/>
        <v>0</v>
      </c>
      <c r="J26" s="936">
        <f>'F5'!J26</f>
        <v>0</v>
      </c>
      <c r="K26" s="936">
        <f>'F5'!K26</f>
        <v>0</v>
      </c>
      <c r="L26" s="936">
        <f>'F5'!L26</f>
        <v>0</v>
      </c>
      <c r="M26" s="937">
        <f t="shared" si="3"/>
        <v>0</v>
      </c>
      <c r="N26" s="936">
        <f t="shared" si="0"/>
        <v>0</v>
      </c>
      <c r="O26" s="936">
        <f>'F5'!O26</f>
        <v>0</v>
      </c>
      <c r="P26" s="936">
        <f>'F5'!P26</f>
        <v>0</v>
      </c>
      <c r="Q26" s="936">
        <f>'F5'!Q26</f>
        <v>0</v>
      </c>
      <c r="R26" s="936">
        <f t="shared" si="4"/>
        <v>0</v>
      </c>
      <c r="S26" s="937">
        <f>'F5'!S26+'F5.1 (N)'!D28</f>
        <v>0</v>
      </c>
      <c r="T26" s="936">
        <f>'F5'!T26+'F5.1 (N)'!E28</f>
        <v>0</v>
      </c>
      <c r="U26" s="936">
        <f>'F5'!U26+'F5.1 (N)'!F28</f>
        <v>0</v>
      </c>
      <c r="V26" s="936">
        <f>'F5'!V26+'F5.1 (N)'!G28</f>
        <v>0</v>
      </c>
      <c r="W26" s="937">
        <f t="shared" si="5"/>
        <v>0</v>
      </c>
    </row>
    <row r="27" spans="2:23" s="11" customFormat="1" x14ac:dyDescent="0.3">
      <c r="B27" s="471">
        <f t="shared" si="6"/>
        <v>14</v>
      </c>
      <c r="C27" s="473" t="s">
        <v>897</v>
      </c>
      <c r="D27" s="936">
        <f>'F5'!D27</f>
        <v>0</v>
      </c>
      <c r="E27" s="936">
        <f>'F5'!E27</f>
        <v>0</v>
      </c>
      <c r="F27" s="936">
        <f>'F5'!F27</f>
        <v>0</v>
      </c>
      <c r="G27" s="936">
        <f>'F5'!G27</f>
        <v>0</v>
      </c>
      <c r="H27" s="936">
        <f t="shared" si="1"/>
        <v>0</v>
      </c>
      <c r="I27" s="937">
        <f t="shared" si="2"/>
        <v>0</v>
      </c>
      <c r="J27" s="936">
        <f>'F5'!J27</f>
        <v>0</v>
      </c>
      <c r="K27" s="936">
        <f>'F5'!K27</f>
        <v>0</v>
      </c>
      <c r="L27" s="936">
        <f>'F5'!L27</f>
        <v>0</v>
      </c>
      <c r="M27" s="937">
        <f t="shared" si="3"/>
        <v>0</v>
      </c>
      <c r="N27" s="936">
        <f t="shared" si="0"/>
        <v>0</v>
      </c>
      <c r="O27" s="936">
        <f>'F5'!O27</f>
        <v>22.4834575</v>
      </c>
      <c r="P27" s="936">
        <f>'F5'!P27</f>
        <v>0</v>
      </c>
      <c r="Q27" s="936">
        <f>'F5'!Q27</f>
        <v>0</v>
      </c>
      <c r="R27" s="936">
        <f t="shared" si="4"/>
        <v>22.4834575</v>
      </c>
      <c r="S27" s="937">
        <f>'F5'!S27+'F5.1 (N)'!D29</f>
        <v>22.4834575</v>
      </c>
      <c r="T27" s="936">
        <f>'F5'!T27+'F5.1 (N)'!E29</f>
        <v>0</v>
      </c>
      <c r="U27" s="936">
        <f>'F5'!U27+'F5.1 (N)'!F29</f>
        <v>0</v>
      </c>
      <c r="V27" s="936">
        <f>'F5'!V27+'F5.1 (N)'!G29</f>
        <v>0</v>
      </c>
      <c r="W27" s="937">
        <f t="shared" si="5"/>
        <v>22.4834575</v>
      </c>
    </row>
    <row r="28" spans="2:23" s="11" customFormat="1" x14ac:dyDescent="0.3">
      <c r="B28" s="471">
        <f t="shared" si="6"/>
        <v>15</v>
      </c>
      <c r="C28" s="473" t="s">
        <v>898</v>
      </c>
      <c r="D28" s="936">
        <f>'F5'!D28</f>
        <v>0</v>
      </c>
      <c r="E28" s="936">
        <f>'F5'!E28</f>
        <v>0</v>
      </c>
      <c r="F28" s="936">
        <f>'F5'!F28</f>
        <v>0</v>
      </c>
      <c r="G28" s="936">
        <f>'F5'!G28</f>
        <v>0</v>
      </c>
      <c r="H28" s="936">
        <f t="shared" si="1"/>
        <v>0</v>
      </c>
      <c r="I28" s="937">
        <f t="shared" si="2"/>
        <v>0</v>
      </c>
      <c r="J28" s="936">
        <f>'F5'!J28</f>
        <v>0</v>
      </c>
      <c r="K28" s="936">
        <f>'F5'!K28</f>
        <v>0</v>
      </c>
      <c r="L28" s="936">
        <f>'F5'!L28</f>
        <v>0</v>
      </c>
      <c r="M28" s="937">
        <f t="shared" si="3"/>
        <v>0</v>
      </c>
      <c r="N28" s="936">
        <f t="shared" si="0"/>
        <v>0</v>
      </c>
      <c r="O28" s="936">
        <f>'F5'!O28</f>
        <v>0</v>
      </c>
      <c r="P28" s="936">
        <f>'F5'!P28</f>
        <v>0</v>
      </c>
      <c r="Q28" s="936">
        <f>'F5'!Q28</f>
        <v>0</v>
      </c>
      <c r="R28" s="936">
        <f t="shared" si="4"/>
        <v>0</v>
      </c>
      <c r="S28" s="937">
        <f>'F5'!S28+'F5.1 (N)'!D30</f>
        <v>0</v>
      </c>
      <c r="T28" s="936">
        <f>'F5'!T28+'F5.1 (N)'!E30</f>
        <v>0</v>
      </c>
      <c r="U28" s="936">
        <f>'F5'!U28+'F5.1 (N)'!F30</f>
        <v>0</v>
      </c>
      <c r="V28" s="936">
        <f>'F5'!V28+'F5.1 (N)'!G30</f>
        <v>0</v>
      </c>
      <c r="W28" s="937">
        <f t="shared" si="5"/>
        <v>0</v>
      </c>
    </row>
    <row r="29" spans="2:23" s="11" customFormat="1" x14ac:dyDescent="0.3">
      <c r="B29" s="471">
        <f t="shared" si="6"/>
        <v>16</v>
      </c>
      <c r="C29" s="473" t="s">
        <v>849</v>
      </c>
      <c r="D29" s="936">
        <f>'F5'!D29</f>
        <v>0</v>
      </c>
      <c r="E29" s="936">
        <f>'F5'!E29</f>
        <v>0</v>
      </c>
      <c r="F29" s="936">
        <f>'F5'!F29</f>
        <v>0</v>
      </c>
      <c r="G29" s="936">
        <f>'F5'!G29</f>
        <v>0</v>
      </c>
      <c r="H29" s="936">
        <f t="shared" si="1"/>
        <v>0</v>
      </c>
      <c r="I29" s="937">
        <f t="shared" si="2"/>
        <v>0</v>
      </c>
      <c r="J29" s="936">
        <f>'F5'!J29</f>
        <v>0</v>
      </c>
      <c r="K29" s="936">
        <f>'F5'!K29</f>
        <v>0</v>
      </c>
      <c r="L29" s="936">
        <f>'F5'!L29</f>
        <v>0</v>
      </c>
      <c r="M29" s="937">
        <f t="shared" si="3"/>
        <v>0</v>
      </c>
      <c r="N29" s="936">
        <f t="shared" si="0"/>
        <v>0</v>
      </c>
      <c r="O29" s="936">
        <f>'F5'!O29</f>
        <v>0</v>
      </c>
      <c r="P29" s="936">
        <f>'F5'!P29</f>
        <v>0</v>
      </c>
      <c r="Q29" s="936">
        <f>'F5'!Q29</f>
        <v>0</v>
      </c>
      <c r="R29" s="936">
        <f t="shared" si="4"/>
        <v>0</v>
      </c>
      <c r="S29" s="937">
        <f>'F5'!S29+'F5.1 (N)'!D31</f>
        <v>0</v>
      </c>
      <c r="T29" s="936">
        <f>'F5'!T29+'F5.1 (N)'!E31</f>
        <v>0</v>
      </c>
      <c r="U29" s="936">
        <f>'F5'!U29+'F5.1 (N)'!F31</f>
        <v>0</v>
      </c>
      <c r="V29" s="936">
        <f>'F5'!V29+'F5.1 (N)'!G31</f>
        <v>0</v>
      </c>
      <c r="W29" s="937">
        <f t="shared" si="5"/>
        <v>0</v>
      </c>
    </row>
    <row r="30" spans="2:23" s="11" customFormat="1" x14ac:dyDescent="0.3">
      <c r="B30" s="471">
        <f t="shared" si="6"/>
        <v>17</v>
      </c>
      <c r="C30" s="473" t="s">
        <v>899</v>
      </c>
      <c r="D30" s="936">
        <f>'F5'!D30</f>
        <v>0</v>
      </c>
      <c r="E30" s="936">
        <f>'F5'!E30</f>
        <v>0</v>
      </c>
      <c r="F30" s="936">
        <f>'F5'!F30</f>
        <v>0</v>
      </c>
      <c r="G30" s="936">
        <f>'F5'!G30</f>
        <v>0</v>
      </c>
      <c r="H30" s="936">
        <f t="shared" si="1"/>
        <v>0</v>
      </c>
      <c r="I30" s="937">
        <f t="shared" si="2"/>
        <v>0</v>
      </c>
      <c r="J30" s="936">
        <f>'F5'!J30</f>
        <v>0</v>
      </c>
      <c r="K30" s="936">
        <f>'F5'!K30</f>
        <v>0</v>
      </c>
      <c r="L30" s="936">
        <f>'F5'!L30</f>
        <v>0</v>
      </c>
      <c r="M30" s="937">
        <f t="shared" si="3"/>
        <v>0</v>
      </c>
      <c r="N30" s="936">
        <f t="shared" si="0"/>
        <v>0</v>
      </c>
      <c r="O30" s="936">
        <f>'F5'!O30</f>
        <v>0</v>
      </c>
      <c r="P30" s="936">
        <f>'F5'!P30</f>
        <v>0</v>
      </c>
      <c r="Q30" s="936">
        <f>'F5'!Q30</f>
        <v>0</v>
      </c>
      <c r="R30" s="936">
        <f t="shared" si="4"/>
        <v>0</v>
      </c>
      <c r="S30" s="937">
        <f>'F5'!S30+'F5.1 (N)'!D32</f>
        <v>0</v>
      </c>
      <c r="T30" s="936">
        <f>'F5'!T30+'F5.1 (N)'!E32</f>
        <v>0</v>
      </c>
      <c r="U30" s="936">
        <f>'F5'!U30+'F5.1 (N)'!F32</f>
        <v>0</v>
      </c>
      <c r="V30" s="936">
        <f>'F5'!V30+'F5.1 (N)'!G32</f>
        <v>0</v>
      </c>
      <c r="W30" s="937">
        <f t="shared" si="5"/>
        <v>0</v>
      </c>
    </row>
    <row r="31" spans="2:23" s="1" customFormat="1" ht="16" x14ac:dyDescent="0.3">
      <c r="B31" s="80"/>
      <c r="C31" s="94" t="s">
        <v>271</v>
      </c>
      <c r="D31" s="948">
        <f>SUM(D14:D30)</f>
        <v>1705.6498561699998</v>
      </c>
      <c r="E31" s="948">
        <f>SUM(E14:E30)</f>
        <v>17.402124098000002</v>
      </c>
      <c r="F31" s="948">
        <f t="shared" ref="F31:W31" si="7">SUM(F14:F30)</f>
        <v>0.98874686300000003</v>
      </c>
      <c r="G31" s="948">
        <f t="shared" si="7"/>
        <v>0</v>
      </c>
      <c r="H31" s="948">
        <f t="shared" si="7"/>
        <v>1722.0632334049999</v>
      </c>
      <c r="I31" s="948">
        <f t="shared" si="7"/>
        <v>1722.0632334049999</v>
      </c>
      <c r="J31" s="948">
        <f t="shared" si="7"/>
        <v>21.861932829000001</v>
      </c>
      <c r="K31" s="948">
        <f t="shared" si="7"/>
        <v>0</v>
      </c>
      <c r="L31" s="948">
        <f t="shared" si="7"/>
        <v>0</v>
      </c>
      <c r="M31" s="948">
        <f t="shared" si="7"/>
        <v>1743.925166234</v>
      </c>
      <c r="N31" s="948">
        <f t="shared" si="7"/>
        <v>1743.925166234</v>
      </c>
      <c r="O31" s="948">
        <f t="shared" si="7"/>
        <v>92.404597583059996</v>
      </c>
      <c r="P31" s="948">
        <f t="shared" si="7"/>
        <v>0</v>
      </c>
      <c r="Q31" s="948">
        <f t="shared" si="7"/>
        <v>0</v>
      </c>
      <c r="R31" s="948">
        <f t="shared" si="7"/>
        <v>1836.3297638170598</v>
      </c>
      <c r="S31" s="948">
        <f t="shared" si="7"/>
        <v>1836.3297638170598</v>
      </c>
      <c r="T31" s="948">
        <f t="shared" si="7"/>
        <v>86.583548666666658</v>
      </c>
      <c r="U31" s="948">
        <f t="shared" si="7"/>
        <v>0</v>
      </c>
      <c r="V31" s="948">
        <f t="shared" si="7"/>
        <v>0</v>
      </c>
      <c r="W31" s="948">
        <f t="shared" si="7"/>
        <v>1922.9133124837265</v>
      </c>
    </row>
    <row r="32" spans="2:23" s="1" customFormat="1" x14ac:dyDescent="0.3">
      <c r="B32" s="927"/>
      <c r="C32" s="8"/>
      <c r="D32" s="8"/>
      <c r="E32" s="8"/>
      <c r="F32" s="8"/>
      <c r="G32" s="8"/>
      <c r="H32" s="8"/>
      <c r="J32" s="42"/>
      <c r="M32" s="42"/>
      <c r="N32" s="42"/>
    </row>
    <row r="33" spans="1:33" x14ac:dyDescent="0.3">
      <c r="B33" s="1787" t="s">
        <v>600</v>
      </c>
      <c r="C33" s="1787"/>
      <c r="D33" s="1787"/>
      <c r="E33" s="1787"/>
      <c r="F33" s="1787"/>
      <c r="G33" s="1787"/>
      <c r="H33" s="8"/>
      <c r="I33" s="1"/>
      <c r="J33" s="42"/>
      <c r="K33" s="1"/>
      <c r="L33" s="1"/>
      <c r="M33" s="42"/>
      <c r="N33" s="42"/>
      <c r="O33" s="1"/>
      <c r="P33" s="1"/>
      <c r="Q33" s="1"/>
      <c r="R33" s="1"/>
    </row>
    <row r="34" spans="1:33" x14ac:dyDescent="0.3">
      <c r="B34" s="927"/>
      <c r="C34" s="8"/>
      <c r="D34" s="8"/>
      <c r="E34" s="8"/>
      <c r="F34" s="8"/>
      <c r="G34" s="8"/>
      <c r="H34" s="8"/>
      <c r="I34" s="1"/>
      <c r="J34" s="42"/>
      <c r="K34" s="1"/>
      <c r="L34" s="1"/>
      <c r="M34" s="42"/>
      <c r="N34" s="42"/>
      <c r="O34" s="1"/>
      <c r="P34" s="1"/>
      <c r="Q34" s="1"/>
      <c r="R34" s="1"/>
    </row>
    <row r="35" spans="1:33" ht="15.75" customHeight="1" x14ac:dyDescent="0.3">
      <c r="B35" s="927"/>
      <c r="C35" s="8"/>
      <c r="D35" s="8"/>
      <c r="E35" s="8"/>
      <c r="F35" s="8"/>
      <c r="G35" s="8"/>
      <c r="H35" s="8"/>
      <c r="I35" s="1"/>
      <c r="J35" s="42"/>
      <c r="K35" s="1"/>
      <c r="L35" s="1"/>
      <c r="M35" s="42"/>
      <c r="N35" s="42"/>
      <c r="O35" s="1"/>
      <c r="P35" s="1"/>
      <c r="Q35" s="1"/>
      <c r="AG35" s="259" t="s">
        <v>10</v>
      </c>
    </row>
    <row r="36" spans="1:33" ht="15.75" customHeight="1" x14ac:dyDescent="0.3">
      <c r="B36" s="1661" t="s">
        <v>341</v>
      </c>
      <c r="C36" s="1661" t="s">
        <v>37</v>
      </c>
      <c r="D36" s="1788" t="s">
        <v>960</v>
      </c>
      <c r="E36" s="1789"/>
      <c r="F36" s="1789"/>
      <c r="G36" s="1789"/>
      <c r="H36" s="1790"/>
      <c r="I36" s="1788" t="s">
        <v>961</v>
      </c>
      <c r="J36" s="1789"/>
      <c r="K36" s="1789"/>
      <c r="L36" s="1789"/>
      <c r="M36" s="1790"/>
      <c r="N36" s="1782" t="s">
        <v>962</v>
      </c>
      <c r="O36" s="1782"/>
      <c r="P36" s="1782"/>
      <c r="Q36" s="1782"/>
      <c r="R36" s="1782"/>
      <c r="S36" s="1782" t="s">
        <v>963</v>
      </c>
      <c r="T36" s="1782"/>
      <c r="U36" s="1782"/>
      <c r="V36" s="1782"/>
      <c r="W36" s="1782"/>
    </row>
    <row r="37" spans="1:33" s="35" customFormat="1" x14ac:dyDescent="0.3">
      <c r="B37" s="1661"/>
      <c r="C37" s="1661"/>
      <c r="D37" s="1791" t="s">
        <v>21</v>
      </c>
      <c r="E37" s="1792"/>
      <c r="F37" s="1792"/>
      <c r="G37" s="1792"/>
      <c r="H37" s="1793"/>
      <c r="I37" s="1791" t="s">
        <v>21</v>
      </c>
      <c r="J37" s="1792"/>
      <c r="K37" s="1792"/>
      <c r="L37" s="1792"/>
      <c r="M37" s="1793"/>
      <c r="N37" s="1785" t="s">
        <v>21</v>
      </c>
      <c r="O37" s="1786"/>
      <c r="P37" s="1786"/>
      <c r="Q37" s="1786"/>
      <c r="R37" s="1786"/>
      <c r="S37" s="1785" t="s">
        <v>21</v>
      </c>
      <c r="T37" s="1786"/>
      <c r="U37" s="1786"/>
      <c r="V37" s="1786"/>
      <c r="W37" s="1786"/>
    </row>
    <row r="38" spans="1:33" s="36" customFormat="1" ht="42" x14ac:dyDescent="0.25">
      <c r="B38" s="1661"/>
      <c r="C38" s="1661"/>
      <c r="D38" s="928" t="s">
        <v>267</v>
      </c>
      <c r="E38" s="928" t="s">
        <v>268</v>
      </c>
      <c r="F38" s="928" t="s">
        <v>269</v>
      </c>
      <c r="G38" s="926" t="s">
        <v>590</v>
      </c>
      <c r="H38" s="928" t="s">
        <v>270</v>
      </c>
      <c r="I38" s="928" t="s">
        <v>267</v>
      </c>
      <c r="J38" s="928" t="s">
        <v>268</v>
      </c>
      <c r="K38" s="928" t="s">
        <v>269</v>
      </c>
      <c r="L38" s="926" t="s">
        <v>590</v>
      </c>
      <c r="M38" s="928" t="s">
        <v>270</v>
      </c>
      <c r="N38" s="928" t="s">
        <v>267</v>
      </c>
      <c r="O38" s="928" t="s">
        <v>268</v>
      </c>
      <c r="P38" s="928" t="s">
        <v>269</v>
      </c>
      <c r="Q38" s="926" t="s">
        <v>590</v>
      </c>
      <c r="R38" s="928" t="s">
        <v>270</v>
      </c>
      <c r="S38" s="928" t="s">
        <v>267</v>
      </c>
      <c r="T38" s="928" t="s">
        <v>268</v>
      </c>
      <c r="U38" s="928" t="s">
        <v>269</v>
      </c>
      <c r="V38" s="926" t="s">
        <v>590</v>
      </c>
      <c r="W38" s="928" t="s">
        <v>270</v>
      </c>
    </row>
    <row r="39" spans="1:33" s="6" customFormat="1" ht="28" x14ac:dyDescent="0.3">
      <c r="B39" s="260"/>
      <c r="C39" s="260"/>
      <c r="D39" s="260" t="s">
        <v>597</v>
      </c>
      <c r="E39" s="260" t="s">
        <v>598</v>
      </c>
      <c r="F39" s="260" t="s">
        <v>599</v>
      </c>
      <c r="G39" s="260" t="s">
        <v>656</v>
      </c>
      <c r="H39" s="260" t="s">
        <v>657</v>
      </c>
      <c r="I39" s="260" t="s">
        <v>658</v>
      </c>
      <c r="J39" s="260" t="s">
        <v>659</v>
      </c>
      <c r="K39" s="260" t="s">
        <v>660</v>
      </c>
      <c r="L39" s="260" t="s">
        <v>661</v>
      </c>
      <c r="M39" s="260" t="s">
        <v>662</v>
      </c>
      <c r="N39" s="260" t="s">
        <v>663</v>
      </c>
      <c r="O39" s="260" t="s">
        <v>664</v>
      </c>
      <c r="P39" s="260" t="s">
        <v>665</v>
      </c>
      <c r="Q39" s="260" t="s">
        <v>666</v>
      </c>
      <c r="R39" s="260" t="s">
        <v>667</v>
      </c>
      <c r="S39" s="260" t="s">
        <v>1468</v>
      </c>
      <c r="T39" s="260" t="s">
        <v>1469</v>
      </c>
      <c r="U39" s="260" t="s">
        <v>1470</v>
      </c>
      <c r="V39" s="260" t="s">
        <v>1471</v>
      </c>
      <c r="W39" s="260" t="s">
        <v>1472</v>
      </c>
    </row>
    <row r="40" spans="1:33" s="423" customFormat="1" x14ac:dyDescent="0.3">
      <c r="B40" s="471">
        <v>1</v>
      </c>
      <c r="C40" s="473" t="s">
        <v>841</v>
      </c>
      <c r="D40" s="937">
        <f>W14</f>
        <v>55.16</v>
      </c>
      <c r="E40" s="936">
        <f>'F5'!E40+'F5.1 (N)'!J16</f>
        <v>0</v>
      </c>
      <c r="F40" s="936">
        <f>'F5'!F40+'F5.1 (N)'!K16</f>
        <v>0</v>
      </c>
      <c r="G40" s="936">
        <f>'F5'!G40+'F5.1 (N)'!L16</f>
        <v>0</v>
      </c>
      <c r="H40" s="937">
        <f>D40+E40-F40-G40</f>
        <v>55.16</v>
      </c>
      <c r="I40" s="937">
        <f>H40</f>
        <v>55.16</v>
      </c>
      <c r="J40" s="936">
        <f>'F5'!J40+'F5.1 (N)'!O16</f>
        <v>0</v>
      </c>
      <c r="K40" s="936">
        <f>'F5'!K40+'F5.1 (N)'!P16</f>
        <v>0</v>
      </c>
      <c r="L40" s="936">
        <f>'F5'!L40+'F5.1 (N)'!Q16</f>
        <v>0</v>
      </c>
      <c r="M40" s="937">
        <f>I40+J40-K40-L40</f>
        <v>55.16</v>
      </c>
      <c r="N40" s="937">
        <f>M40</f>
        <v>55.16</v>
      </c>
      <c r="O40" s="936">
        <f>'F5'!O40+'F5.1 (N)'!T16</f>
        <v>0</v>
      </c>
      <c r="P40" s="936">
        <f>'F5'!P40+'F5.1 (N)'!U16</f>
        <v>0</v>
      </c>
      <c r="Q40" s="936">
        <f>'F5'!Q40+'F5.1 (N)'!V16</f>
        <v>0</v>
      </c>
      <c r="R40" s="937">
        <f>N40+O40-P40-Q40</f>
        <v>55.16</v>
      </c>
      <c r="S40" s="937">
        <f>R40</f>
        <v>55.16</v>
      </c>
      <c r="T40" s="936">
        <f>'F5'!T40+'F5.1 (N)'!Y16</f>
        <v>0</v>
      </c>
      <c r="U40" s="936">
        <f>'F5'!U40+'F5.1 (N)'!Z16</f>
        <v>0</v>
      </c>
      <c r="V40" s="936">
        <f>'F5'!V40+'F5.1 (N)'!AA16</f>
        <v>0</v>
      </c>
      <c r="W40" s="937">
        <f>S40+T40-U40-V40</f>
        <v>55.16</v>
      </c>
    </row>
    <row r="41" spans="1:33" s="423" customFormat="1" x14ac:dyDescent="0.3">
      <c r="B41" s="471">
        <f>B40+1</f>
        <v>2</v>
      </c>
      <c r="C41" s="473" t="s">
        <v>842</v>
      </c>
      <c r="D41" s="937">
        <f t="shared" ref="D41:D56" si="8">W15</f>
        <v>80.433736447059999</v>
      </c>
      <c r="E41" s="936">
        <f>'F5'!E41+'F5.1 (N)'!J17</f>
        <v>0</v>
      </c>
      <c r="F41" s="936">
        <f>'F5'!F41+'F5.1 (N)'!K17</f>
        <v>0</v>
      </c>
      <c r="G41" s="936">
        <f>'F5'!G41+'F5.1 (N)'!L17</f>
        <v>0</v>
      </c>
      <c r="H41" s="937">
        <f t="shared" ref="H41:H56" si="9">D41+E41-F41-G41</f>
        <v>80.433736447059999</v>
      </c>
      <c r="I41" s="937">
        <f t="shared" ref="I41:I56" si="10">H41</f>
        <v>80.433736447059999</v>
      </c>
      <c r="J41" s="936">
        <f>'F5'!J41+'F5.1 (N)'!O17</f>
        <v>0</v>
      </c>
      <c r="K41" s="936">
        <f>'F5'!K41+'F5.1 (N)'!P17</f>
        <v>0</v>
      </c>
      <c r="L41" s="936">
        <f>'F5'!L41+'F5.1 (N)'!Q17</f>
        <v>0</v>
      </c>
      <c r="M41" s="937">
        <f t="shared" ref="M41:M56" si="11">I41+J41-K41-L41</f>
        <v>80.433736447059999</v>
      </c>
      <c r="N41" s="937">
        <f t="shared" ref="N41:N56" si="12">M41</f>
        <v>80.433736447059999</v>
      </c>
      <c r="O41" s="936">
        <f>'F5'!O41+'F5.1 (N)'!T17</f>
        <v>0</v>
      </c>
      <c r="P41" s="936">
        <f>'F5'!P41+'F5.1 (N)'!U17</f>
        <v>0</v>
      </c>
      <c r="Q41" s="936">
        <f>'F5'!Q41+'F5.1 (N)'!V17</f>
        <v>0</v>
      </c>
      <c r="R41" s="937">
        <f t="shared" ref="R41:R56" si="13">N41+O41-P41-Q41</f>
        <v>80.433736447059999</v>
      </c>
      <c r="S41" s="937">
        <f t="shared" ref="S41:S56" si="14">R41</f>
        <v>80.433736447059999</v>
      </c>
      <c r="T41" s="936">
        <f>'F5'!T41+'F5.1 (N)'!Y17</f>
        <v>0</v>
      </c>
      <c r="U41" s="936">
        <f>'F5'!U41+'F5.1 (N)'!Z17</f>
        <v>0</v>
      </c>
      <c r="V41" s="936">
        <f>'F5'!V41+'F5.1 (N)'!AA17</f>
        <v>0</v>
      </c>
      <c r="W41" s="937">
        <f t="shared" ref="W41:W56" si="15">S41+T41-U41-V41</f>
        <v>80.433736447059999</v>
      </c>
    </row>
    <row r="42" spans="1:33" s="11" customFormat="1" x14ac:dyDescent="0.3">
      <c r="A42" s="423"/>
      <c r="B42" s="471">
        <f t="shared" ref="B42:B56" si="16">B41+1</f>
        <v>3</v>
      </c>
      <c r="C42" s="473" t="s">
        <v>843</v>
      </c>
      <c r="D42" s="937">
        <f t="shared" si="8"/>
        <v>0</v>
      </c>
      <c r="E42" s="936">
        <f>'F5'!E42+'F5.1 (N)'!J18</f>
        <v>0</v>
      </c>
      <c r="F42" s="936">
        <f>'F5'!F42+'F5.1 (N)'!K18</f>
        <v>0</v>
      </c>
      <c r="G42" s="936">
        <f>'F5'!G42+'F5.1 (N)'!L18</f>
        <v>0</v>
      </c>
      <c r="H42" s="937">
        <f t="shared" si="9"/>
        <v>0</v>
      </c>
      <c r="I42" s="937">
        <f t="shared" si="10"/>
        <v>0</v>
      </c>
      <c r="J42" s="936">
        <f>'F5'!J42+'F5.1 (N)'!O18</f>
        <v>0</v>
      </c>
      <c r="K42" s="936">
        <f>'F5'!K42+'F5.1 (N)'!P18</f>
        <v>0</v>
      </c>
      <c r="L42" s="936">
        <f>'F5'!L42+'F5.1 (N)'!Q18</f>
        <v>0</v>
      </c>
      <c r="M42" s="937">
        <f t="shared" si="11"/>
        <v>0</v>
      </c>
      <c r="N42" s="937">
        <f t="shared" si="12"/>
        <v>0</v>
      </c>
      <c r="O42" s="936">
        <f>'F5'!O42+'F5.1 (N)'!T18</f>
        <v>0</v>
      </c>
      <c r="P42" s="936">
        <f>'F5'!P42+'F5.1 (N)'!U18</f>
        <v>0</v>
      </c>
      <c r="Q42" s="936">
        <f>'F5'!Q42+'F5.1 (N)'!V18</f>
        <v>0</v>
      </c>
      <c r="R42" s="937">
        <f t="shared" si="13"/>
        <v>0</v>
      </c>
      <c r="S42" s="937">
        <f t="shared" si="14"/>
        <v>0</v>
      </c>
      <c r="T42" s="936">
        <f>'F5'!T42+'F5.1 (N)'!Y18</f>
        <v>0</v>
      </c>
      <c r="U42" s="936">
        <f>'F5'!U42+'F5.1 (N)'!Z18</f>
        <v>0</v>
      </c>
      <c r="V42" s="936">
        <f>'F5'!V42+'F5.1 (N)'!AA18</f>
        <v>0</v>
      </c>
      <c r="W42" s="937">
        <f t="shared" si="15"/>
        <v>0</v>
      </c>
    </row>
    <row r="43" spans="1:33" s="11" customFormat="1" x14ac:dyDescent="0.3">
      <c r="A43" s="423"/>
      <c r="B43" s="471">
        <f t="shared" si="16"/>
        <v>4</v>
      </c>
      <c r="C43" s="473" t="s">
        <v>844</v>
      </c>
      <c r="D43" s="937">
        <f t="shared" si="8"/>
        <v>2.1082497000000004</v>
      </c>
      <c r="E43" s="936">
        <f>'F5'!E43+'F5.1 (N)'!J19</f>
        <v>0</v>
      </c>
      <c r="F43" s="936">
        <f>'F5'!F43+'F5.1 (N)'!K19</f>
        <v>0</v>
      </c>
      <c r="G43" s="936">
        <f>'F5'!G43+'F5.1 (N)'!L19</f>
        <v>0</v>
      </c>
      <c r="H43" s="937">
        <f t="shared" si="9"/>
        <v>2.1082497000000004</v>
      </c>
      <c r="I43" s="937">
        <f t="shared" si="10"/>
        <v>2.1082497000000004</v>
      </c>
      <c r="J43" s="936">
        <f>'F5'!J43+'F5.1 (N)'!O19</f>
        <v>0</v>
      </c>
      <c r="K43" s="936">
        <f>'F5'!K43+'F5.1 (N)'!P19</f>
        <v>0</v>
      </c>
      <c r="L43" s="936">
        <f>'F5'!L43+'F5.1 (N)'!Q19</f>
        <v>0</v>
      </c>
      <c r="M43" s="937">
        <f t="shared" si="11"/>
        <v>2.1082497000000004</v>
      </c>
      <c r="N43" s="937">
        <f t="shared" si="12"/>
        <v>2.1082497000000004</v>
      </c>
      <c r="O43" s="936">
        <f>'F5'!O43+'F5.1 (N)'!T19</f>
        <v>0</v>
      </c>
      <c r="P43" s="936">
        <f>'F5'!P43+'F5.1 (N)'!U19</f>
        <v>0</v>
      </c>
      <c r="Q43" s="936">
        <f>'F5'!Q43+'F5.1 (N)'!V19</f>
        <v>0</v>
      </c>
      <c r="R43" s="937">
        <f t="shared" si="13"/>
        <v>2.1082497000000004</v>
      </c>
      <c r="S43" s="937">
        <f t="shared" si="14"/>
        <v>2.1082497000000004</v>
      </c>
      <c r="T43" s="936">
        <f>'F5'!T43+'F5.1 (N)'!Y19</f>
        <v>0</v>
      </c>
      <c r="U43" s="936">
        <f>'F5'!U43+'F5.1 (N)'!Z19</f>
        <v>0</v>
      </c>
      <c r="V43" s="936">
        <f>'F5'!V43+'F5.1 (N)'!AA19</f>
        <v>0</v>
      </c>
      <c r="W43" s="937">
        <f t="shared" si="15"/>
        <v>2.1082497000000004</v>
      </c>
    </row>
    <row r="44" spans="1:33" s="11" customFormat="1" x14ac:dyDescent="0.3">
      <c r="A44" s="423"/>
      <c r="B44" s="471">
        <f t="shared" si="16"/>
        <v>5</v>
      </c>
      <c r="C44" s="473" t="s">
        <v>845</v>
      </c>
      <c r="D44" s="937">
        <f t="shared" si="8"/>
        <v>22.41524602223031</v>
      </c>
      <c r="E44" s="936">
        <f>'F5'!E44+'F5.1 (N)'!J20</f>
        <v>0</v>
      </c>
      <c r="F44" s="936">
        <f>'F5'!F44+'F5.1 (N)'!K20</f>
        <v>0</v>
      </c>
      <c r="G44" s="936">
        <f>'F5'!G44+'F5.1 (N)'!L20</f>
        <v>0</v>
      </c>
      <c r="H44" s="937">
        <f t="shared" si="9"/>
        <v>22.41524602223031</v>
      </c>
      <c r="I44" s="937">
        <f t="shared" si="10"/>
        <v>22.41524602223031</v>
      </c>
      <c r="J44" s="936">
        <f>'F5'!J44+'F5.1 (N)'!O20</f>
        <v>0</v>
      </c>
      <c r="K44" s="936">
        <f>'F5'!K44+'F5.1 (N)'!P20</f>
        <v>0</v>
      </c>
      <c r="L44" s="936">
        <f>'F5'!L44+'F5.1 (N)'!Q20</f>
        <v>0</v>
      </c>
      <c r="M44" s="937">
        <f t="shared" si="11"/>
        <v>22.41524602223031</v>
      </c>
      <c r="N44" s="937">
        <f t="shared" si="12"/>
        <v>22.41524602223031</v>
      </c>
      <c r="O44" s="936">
        <f>'F5'!O44+'F5.1 (N)'!T20</f>
        <v>0</v>
      </c>
      <c r="P44" s="936">
        <f>'F5'!P44+'F5.1 (N)'!U20</f>
        <v>0</v>
      </c>
      <c r="Q44" s="936">
        <f>'F5'!Q44+'F5.1 (N)'!V20</f>
        <v>0</v>
      </c>
      <c r="R44" s="937">
        <f t="shared" si="13"/>
        <v>22.41524602223031</v>
      </c>
      <c r="S44" s="937">
        <f t="shared" si="14"/>
        <v>22.41524602223031</v>
      </c>
      <c r="T44" s="936">
        <f>'F5'!T44+'F5.1 (N)'!Y20</f>
        <v>0</v>
      </c>
      <c r="U44" s="936">
        <f>'F5'!U44+'F5.1 (N)'!Z20</f>
        <v>0</v>
      </c>
      <c r="V44" s="936">
        <f>'F5'!V44+'F5.1 (N)'!AA20</f>
        <v>0</v>
      </c>
      <c r="W44" s="937">
        <f t="shared" si="15"/>
        <v>22.41524602223031</v>
      </c>
    </row>
    <row r="45" spans="1:33" s="11" customFormat="1" x14ac:dyDescent="0.3">
      <c r="A45" s="423"/>
      <c r="B45" s="471">
        <f t="shared" si="16"/>
        <v>6</v>
      </c>
      <c r="C45" s="473" t="s">
        <v>256</v>
      </c>
      <c r="D45" s="937">
        <f t="shared" si="8"/>
        <v>1733.1439067628169</v>
      </c>
      <c r="E45" s="936">
        <f>'F5'!E45+'F5.1 (N)'!J21</f>
        <v>84.061082081800009</v>
      </c>
      <c r="F45" s="936">
        <f>'F5'!F45+'F5.1 (N)'!K21</f>
        <v>0</v>
      </c>
      <c r="G45" s="936">
        <f>'F5'!G45+'F5.1 (N)'!L21</f>
        <v>0</v>
      </c>
      <c r="H45" s="937">
        <f t="shared" si="9"/>
        <v>1817.2049888446168</v>
      </c>
      <c r="I45" s="937">
        <f t="shared" si="10"/>
        <v>1817.2049888446168</v>
      </c>
      <c r="J45" s="936">
        <f>'F5'!J45+'F5.1 (N)'!O21</f>
        <v>133.55000000000001</v>
      </c>
      <c r="K45" s="936">
        <f>'F5'!K45+'F5.1 (N)'!P21</f>
        <v>0</v>
      </c>
      <c r="L45" s="936">
        <f>'F5'!L45+'F5.1 (N)'!Q21</f>
        <v>0</v>
      </c>
      <c r="M45" s="937">
        <f t="shared" si="11"/>
        <v>1950.7549888446167</v>
      </c>
      <c r="N45" s="937">
        <f t="shared" si="12"/>
        <v>1950.7549888446167</v>
      </c>
      <c r="O45" s="936">
        <f>'F5'!O45+'F5.1 (N)'!T21</f>
        <v>89.113333333333316</v>
      </c>
      <c r="P45" s="936">
        <f>'F5'!P45+'F5.1 (N)'!U21</f>
        <v>0</v>
      </c>
      <c r="Q45" s="936">
        <f>'F5'!Q45+'F5.1 (N)'!V21</f>
        <v>0</v>
      </c>
      <c r="R45" s="937">
        <f t="shared" si="13"/>
        <v>2039.8683221779499</v>
      </c>
      <c r="S45" s="937">
        <f t="shared" si="14"/>
        <v>2039.8683221779499</v>
      </c>
      <c r="T45" s="936">
        <f>'F5'!T45+'F5.1 (N)'!Y21</f>
        <v>131.80000000000001</v>
      </c>
      <c r="U45" s="936">
        <f>'F5'!U45+'F5.1 (N)'!Z21</f>
        <v>0</v>
      </c>
      <c r="V45" s="936">
        <f>'F5'!V45+'F5.1 (N)'!AA21</f>
        <v>0</v>
      </c>
      <c r="W45" s="937">
        <f t="shared" si="15"/>
        <v>2171.6683221779499</v>
      </c>
    </row>
    <row r="46" spans="1:33" s="11" customFormat="1" x14ac:dyDescent="0.3">
      <c r="A46" s="423"/>
      <c r="B46" s="471">
        <f t="shared" si="16"/>
        <v>7</v>
      </c>
      <c r="C46" s="473" t="s">
        <v>846</v>
      </c>
      <c r="D46" s="937">
        <f t="shared" si="8"/>
        <v>0</v>
      </c>
      <c r="E46" s="936">
        <f>'F5'!E46+'F5.1 (N)'!J22</f>
        <v>0</v>
      </c>
      <c r="F46" s="936">
        <f>'F5'!F46+'F5.1 (N)'!K22</f>
        <v>0</v>
      </c>
      <c r="G46" s="936">
        <f>'F5'!G46+'F5.1 (N)'!L22</f>
        <v>0</v>
      </c>
      <c r="H46" s="937">
        <f t="shared" si="9"/>
        <v>0</v>
      </c>
      <c r="I46" s="937">
        <f t="shared" si="10"/>
        <v>0</v>
      </c>
      <c r="J46" s="936">
        <f>'F5'!J46+'F5.1 (N)'!O22</f>
        <v>0</v>
      </c>
      <c r="K46" s="936">
        <f>'F5'!K46+'F5.1 (N)'!P22</f>
        <v>0</v>
      </c>
      <c r="L46" s="936">
        <f>'F5'!L46+'F5.1 (N)'!Q22</f>
        <v>0</v>
      </c>
      <c r="M46" s="937">
        <f t="shared" si="11"/>
        <v>0</v>
      </c>
      <c r="N46" s="937">
        <f t="shared" si="12"/>
        <v>0</v>
      </c>
      <c r="O46" s="936">
        <f>'F5'!O46+'F5.1 (N)'!T22</f>
        <v>0</v>
      </c>
      <c r="P46" s="936">
        <f>'F5'!P46+'F5.1 (N)'!U22</f>
        <v>0</v>
      </c>
      <c r="Q46" s="936">
        <f>'F5'!Q46+'F5.1 (N)'!V22</f>
        <v>0</v>
      </c>
      <c r="R46" s="937">
        <f t="shared" si="13"/>
        <v>0</v>
      </c>
      <c r="S46" s="937">
        <f t="shared" si="14"/>
        <v>0</v>
      </c>
      <c r="T46" s="936">
        <f>'F5'!T46+'F5.1 (N)'!Y22</f>
        <v>0</v>
      </c>
      <c r="U46" s="936">
        <f>'F5'!U46+'F5.1 (N)'!Z22</f>
        <v>0</v>
      </c>
      <c r="V46" s="936">
        <f>'F5'!V46+'F5.1 (N)'!AA22</f>
        <v>0</v>
      </c>
      <c r="W46" s="937">
        <f t="shared" si="15"/>
        <v>0</v>
      </c>
    </row>
    <row r="47" spans="1:33" s="11" customFormat="1" x14ac:dyDescent="0.3">
      <c r="A47" s="423"/>
      <c r="B47" s="471">
        <f t="shared" si="16"/>
        <v>8</v>
      </c>
      <c r="C47" s="473" t="s">
        <v>847</v>
      </c>
      <c r="D47" s="937">
        <f t="shared" si="8"/>
        <v>0</v>
      </c>
      <c r="E47" s="936">
        <f>'F5'!E47+'F5.1 (N)'!J23</f>
        <v>0</v>
      </c>
      <c r="F47" s="936">
        <f>'F5'!F47+'F5.1 (N)'!K23</f>
        <v>0</v>
      </c>
      <c r="G47" s="936">
        <f>'F5'!G47+'F5.1 (N)'!L23</f>
        <v>0</v>
      </c>
      <c r="H47" s="937">
        <f t="shared" si="9"/>
        <v>0</v>
      </c>
      <c r="I47" s="937">
        <f t="shared" si="10"/>
        <v>0</v>
      </c>
      <c r="J47" s="936">
        <f>'F5'!J47+'F5.1 (N)'!O23</f>
        <v>0</v>
      </c>
      <c r="K47" s="936">
        <f>'F5'!K47+'F5.1 (N)'!P23</f>
        <v>0</v>
      </c>
      <c r="L47" s="936">
        <f>'F5'!L47+'F5.1 (N)'!Q23</f>
        <v>0</v>
      </c>
      <c r="M47" s="937">
        <f t="shared" si="11"/>
        <v>0</v>
      </c>
      <c r="N47" s="937">
        <f t="shared" si="12"/>
        <v>0</v>
      </c>
      <c r="O47" s="936">
        <f>'F5'!O47+'F5.1 (N)'!T23</f>
        <v>0</v>
      </c>
      <c r="P47" s="936">
        <f>'F5'!P47+'F5.1 (N)'!U23</f>
        <v>0</v>
      </c>
      <c r="Q47" s="936">
        <f>'F5'!Q47+'F5.1 (N)'!V23</f>
        <v>0</v>
      </c>
      <c r="R47" s="937">
        <f t="shared" si="13"/>
        <v>0</v>
      </c>
      <c r="S47" s="937">
        <f t="shared" si="14"/>
        <v>0</v>
      </c>
      <c r="T47" s="936">
        <f>'F5'!T47+'F5.1 (N)'!Y23</f>
        <v>0</v>
      </c>
      <c r="U47" s="936">
        <f>'F5'!U47+'F5.1 (N)'!Z23</f>
        <v>0</v>
      </c>
      <c r="V47" s="936">
        <f>'F5'!V47+'F5.1 (N)'!AA23</f>
        <v>0</v>
      </c>
      <c r="W47" s="937">
        <f t="shared" si="15"/>
        <v>0</v>
      </c>
    </row>
    <row r="48" spans="1:33" s="11" customFormat="1" x14ac:dyDescent="0.3">
      <c r="A48" s="423"/>
      <c r="B48" s="471">
        <f t="shared" si="16"/>
        <v>9</v>
      </c>
      <c r="C48" s="473" t="s">
        <v>848</v>
      </c>
      <c r="D48" s="937">
        <f t="shared" si="8"/>
        <v>0.8</v>
      </c>
      <c r="E48" s="936">
        <f>'F5'!E48+'F5.1 (N)'!J24</f>
        <v>0</v>
      </c>
      <c r="F48" s="936">
        <f>'F5'!F48+'F5.1 (N)'!K24</f>
        <v>0</v>
      </c>
      <c r="G48" s="936">
        <f>'F5'!G48+'F5.1 (N)'!L24</f>
        <v>0</v>
      </c>
      <c r="H48" s="937">
        <f t="shared" si="9"/>
        <v>0.8</v>
      </c>
      <c r="I48" s="937">
        <f t="shared" si="10"/>
        <v>0.8</v>
      </c>
      <c r="J48" s="936">
        <f>'F5'!J48+'F5.1 (N)'!O24</f>
        <v>0</v>
      </c>
      <c r="K48" s="936">
        <f>'F5'!K48+'F5.1 (N)'!P24</f>
        <v>0</v>
      </c>
      <c r="L48" s="936">
        <f>'F5'!L48+'F5.1 (N)'!Q24</f>
        <v>0</v>
      </c>
      <c r="M48" s="937">
        <f t="shared" si="11"/>
        <v>0.8</v>
      </c>
      <c r="N48" s="937">
        <f t="shared" si="12"/>
        <v>0.8</v>
      </c>
      <c r="O48" s="936">
        <f>'F5'!O48+'F5.1 (N)'!T24</f>
        <v>0</v>
      </c>
      <c r="P48" s="936">
        <f>'F5'!P48+'F5.1 (N)'!U24</f>
        <v>0</v>
      </c>
      <c r="Q48" s="936">
        <f>'F5'!Q48+'F5.1 (N)'!V24</f>
        <v>0</v>
      </c>
      <c r="R48" s="937">
        <f t="shared" si="13"/>
        <v>0.8</v>
      </c>
      <c r="S48" s="937">
        <f t="shared" si="14"/>
        <v>0.8</v>
      </c>
      <c r="T48" s="936">
        <f>'F5'!T48+'F5.1 (N)'!Y24</f>
        <v>0</v>
      </c>
      <c r="U48" s="936">
        <f>'F5'!U48+'F5.1 (N)'!Z24</f>
        <v>0</v>
      </c>
      <c r="V48" s="936">
        <f>'F5'!V48+'F5.1 (N)'!AA24</f>
        <v>0</v>
      </c>
      <c r="W48" s="937">
        <f t="shared" si="15"/>
        <v>0.8</v>
      </c>
    </row>
    <row r="49" spans="1:23" s="11" customFormat="1" x14ac:dyDescent="0.3">
      <c r="A49" s="423"/>
      <c r="B49" s="471">
        <f t="shared" si="16"/>
        <v>10</v>
      </c>
      <c r="C49" s="473" t="s">
        <v>259</v>
      </c>
      <c r="D49" s="937">
        <f t="shared" si="8"/>
        <v>3.6809189638233892</v>
      </c>
      <c r="E49" s="936">
        <f>'F5'!E49+'F5.1 (N)'!J25</f>
        <v>0</v>
      </c>
      <c r="F49" s="936">
        <f>'F5'!F49+'F5.1 (N)'!K25</f>
        <v>0</v>
      </c>
      <c r="G49" s="936">
        <f>'F5'!G49+'F5.1 (N)'!L25</f>
        <v>0</v>
      </c>
      <c r="H49" s="937">
        <f t="shared" si="9"/>
        <v>3.6809189638233892</v>
      </c>
      <c r="I49" s="937">
        <f t="shared" si="10"/>
        <v>3.6809189638233892</v>
      </c>
      <c r="J49" s="936">
        <f>'F5'!J49+'F5.1 (N)'!O25</f>
        <v>0</v>
      </c>
      <c r="K49" s="936">
        <f>'F5'!K49+'F5.1 (N)'!P25</f>
        <v>0</v>
      </c>
      <c r="L49" s="936">
        <f>'F5'!L49+'F5.1 (N)'!Q25</f>
        <v>0</v>
      </c>
      <c r="M49" s="937">
        <f t="shared" si="11"/>
        <v>3.6809189638233892</v>
      </c>
      <c r="N49" s="937">
        <f t="shared" si="12"/>
        <v>3.6809189638233892</v>
      </c>
      <c r="O49" s="936">
        <f>'F5'!O49+'F5.1 (N)'!T25</f>
        <v>0</v>
      </c>
      <c r="P49" s="936">
        <f>'F5'!P49+'F5.1 (N)'!U25</f>
        <v>0</v>
      </c>
      <c r="Q49" s="936">
        <f>'F5'!Q49+'F5.1 (N)'!V25</f>
        <v>0</v>
      </c>
      <c r="R49" s="937">
        <f t="shared" si="13"/>
        <v>3.6809189638233892</v>
      </c>
      <c r="S49" s="937">
        <f t="shared" si="14"/>
        <v>3.6809189638233892</v>
      </c>
      <c r="T49" s="936">
        <f>'F5'!T49+'F5.1 (N)'!Y25</f>
        <v>0</v>
      </c>
      <c r="U49" s="936">
        <f>'F5'!U49+'F5.1 (N)'!Z25</f>
        <v>0</v>
      </c>
      <c r="V49" s="936">
        <f>'F5'!V49+'F5.1 (N)'!AA25</f>
        <v>0</v>
      </c>
      <c r="W49" s="937">
        <f t="shared" si="15"/>
        <v>3.6809189638233892</v>
      </c>
    </row>
    <row r="50" spans="1:23" s="11" customFormat="1" x14ac:dyDescent="0.3">
      <c r="A50" s="423"/>
      <c r="B50" s="471">
        <f t="shared" si="16"/>
        <v>11</v>
      </c>
      <c r="C50" s="473" t="s">
        <v>260</v>
      </c>
      <c r="D50" s="937">
        <f t="shared" si="8"/>
        <v>0.76293590742326967</v>
      </c>
      <c r="E50" s="936">
        <f>'F5'!E50+'F5.1 (N)'!J26</f>
        <v>0</v>
      </c>
      <c r="F50" s="936">
        <f>'F5'!F50+'F5.1 (N)'!K26</f>
        <v>0</v>
      </c>
      <c r="G50" s="936">
        <f>'F5'!G50+'F5.1 (N)'!L26</f>
        <v>0</v>
      </c>
      <c r="H50" s="937">
        <f t="shared" si="9"/>
        <v>0.76293590742326967</v>
      </c>
      <c r="I50" s="937">
        <f t="shared" si="10"/>
        <v>0.76293590742326967</v>
      </c>
      <c r="J50" s="936">
        <f>'F5'!J50+'F5.1 (N)'!O26</f>
        <v>0</v>
      </c>
      <c r="K50" s="936">
        <f>'F5'!K50+'F5.1 (N)'!P26</f>
        <v>0</v>
      </c>
      <c r="L50" s="936">
        <f>'F5'!L50+'F5.1 (N)'!Q26</f>
        <v>0</v>
      </c>
      <c r="M50" s="937">
        <f t="shared" si="11"/>
        <v>0.76293590742326967</v>
      </c>
      <c r="N50" s="937">
        <f t="shared" si="12"/>
        <v>0.76293590742326967</v>
      </c>
      <c r="O50" s="936">
        <f>'F5'!O50+'F5.1 (N)'!T26</f>
        <v>0</v>
      </c>
      <c r="P50" s="936">
        <f>'F5'!P50+'F5.1 (N)'!U26</f>
        <v>0</v>
      </c>
      <c r="Q50" s="936">
        <f>'F5'!Q50+'F5.1 (N)'!V26</f>
        <v>0</v>
      </c>
      <c r="R50" s="937">
        <f t="shared" si="13"/>
        <v>0.76293590742326967</v>
      </c>
      <c r="S50" s="937">
        <f t="shared" si="14"/>
        <v>0.76293590742326967</v>
      </c>
      <c r="T50" s="936">
        <f>'F5'!T50+'F5.1 (N)'!Y26</f>
        <v>0</v>
      </c>
      <c r="U50" s="936">
        <f>'F5'!U50+'F5.1 (N)'!Z26</f>
        <v>0</v>
      </c>
      <c r="V50" s="936">
        <f>'F5'!V50+'F5.1 (N)'!AA26</f>
        <v>0</v>
      </c>
      <c r="W50" s="937">
        <f t="shared" si="15"/>
        <v>0.76293590742326967</v>
      </c>
    </row>
    <row r="51" spans="1:23" s="2" customFormat="1" x14ac:dyDescent="0.3">
      <c r="A51" s="423"/>
      <c r="B51" s="471">
        <f t="shared" si="16"/>
        <v>12</v>
      </c>
      <c r="C51" s="473" t="s">
        <v>261</v>
      </c>
      <c r="D51" s="937">
        <f t="shared" si="8"/>
        <v>1.9248611803727806</v>
      </c>
      <c r="E51" s="936">
        <f>'F5'!E51+'F5.1 (N)'!J27</f>
        <v>0</v>
      </c>
      <c r="F51" s="936">
        <f>'F5'!F51+'F5.1 (N)'!K27</f>
        <v>0</v>
      </c>
      <c r="G51" s="936">
        <f>'F5'!G51+'F5.1 (N)'!L27</f>
        <v>0</v>
      </c>
      <c r="H51" s="937">
        <f t="shared" si="9"/>
        <v>1.9248611803727806</v>
      </c>
      <c r="I51" s="937">
        <f t="shared" si="10"/>
        <v>1.9248611803727806</v>
      </c>
      <c r="J51" s="936">
        <f>'F5'!J51+'F5.1 (N)'!O27</f>
        <v>0</v>
      </c>
      <c r="K51" s="936">
        <f>'F5'!K51+'F5.1 (N)'!P27</f>
        <v>0</v>
      </c>
      <c r="L51" s="936">
        <f>'F5'!L51+'F5.1 (N)'!Q27</f>
        <v>0</v>
      </c>
      <c r="M51" s="937">
        <f t="shared" si="11"/>
        <v>1.9248611803727806</v>
      </c>
      <c r="N51" s="937">
        <f t="shared" si="12"/>
        <v>1.9248611803727806</v>
      </c>
      <c r="O51" s="936">
        <f>'F5'!O51+'F5.1 (N)'!T27</f>
        <v>0</v>
      </c>
      <c r="P51" s="936">
        <f>'F5'!P51+'F5.1 (N)'!U27</f>
        <v>0</v>
      </c>
      <c r="Q51" s="936">
        <f>'F5'!Q51+'F5.1 (N)'!V27</f>
        <v>0</v>
      </c>
      <c r="R51" s="937">
        <f t="shared" si="13"/>
        <v>1.9248611803727806</v>
      </c>
      <c r="S51" s="937">
        <f t="shared" si="14"/>
        <v>1.9248611803727806</v>
      </c>
      <c r="T51" s="936">
        <f>'F5'!T51+'F5.1 (N)'!Y27</f>
        <v>0</v>
      </c>
      <c r="U51" s="936">
        <f>'F5'!U51+'F5.1 (N)'!Z27</f>
        <v>0</v>
      </c>
      <c r="V51" s="936">
        <f>'F5'!V51+'F5.1 (N)'!AA27</f>
        <v>0</v>
      </c>
      <c r="W51" s="937">
        <f t="shared" si="15"/>
        <v>1.9248611803727806</v>
      </c>
    </row>
    <row r="52" spans="1:23" s="2" customFormat="1" x14ac:dyDescent="0.3">
      <c r="A52" s="423"/>
      <c r="B52" s="471">
        <f t="shared" si="16"/>
        <v>13</v>
      </c>
      <c r="C52" s="473" t="s">
        <v>896</v>
      </c>
      <c r="D52" s="937">
        <f t="shared" si="8"/>
        <v>0</v>
      </c>
      <c r="E52" s="936">
        <f>'F5'!E52+'F5.1 (N)'!J28</f>
        <v>0</v>
      </c>
      <c r="F52" s="936">
        <f>'F5'!F52+'F5.1 (N)'!K28</f>
        <v>0</v>
      </c>
      <c r="G52" s="936">
        <f>'F5'!G52+'F5.1 (N)'!L28</f>
        <v>0</v>
      </c>
      <c r="H52" s="937">
        <f t="shared" si="9"/>
        <v>0</v>
      </c>
      <c r="I52" s="937">
        <f t="shared" si="10"/>
        <v>0</v>
      </c>
      <c r="J52" s="936">
        <f>'F5'!J52+'F5.1 (N)'!O28</f>
        <v>0</v>
      </c>
      <c r="K52" s="936">
        <f>'F5'!K52+'F5.1 (N)'!P28</f>
        <v>0</v>
      </c>
      <c r="L52" s="936">
        <f>'F5'!L52+'F5.1 (N)'!Q28</f>
        <v>0</v>
      </c>
      <c r="M52" s="937">
        <f t="shared" si="11"/>
        <v>0</v>
      </c>
      <c r="N52" s="937">
        <f t="shared" si="12"/>
        <v>0</v>
      </c>
      <c r="O52" s="936">
        <f>'F5'!O52+'F5.1 (N)'!T28</f>
        <v>0</v>
      </c>
      <c r="P52" s="936">
        <f>'F5'!P52+'F5.1 (N)'!U28</f>
        <v>0</v>
      </c>
      <c r="Q52" s="936">
        <f>'F5'!Q52+'F5.1 (N)'!V28</f>
        <v>0</v>
      </c>
      <c r="R52" s="937">
        <f t="shared" si="13"/>
        <v>0</v>
      </c>
      <c r="S52" s="937">
        <f t="shared" si="14"/>
        <v>0</v>
      </c>
      <c r="T52" s="936">
        <f>'F5'!T52+'F5.1 (N)'!Y28</f>
        <v>0</v>
      </c>
      <c r="U52" s="936">
        <f>'F5'!U52+'F5.1 (N)'!Z28</f>
        <v>0</v>
      </c>
      <c r="V52" s="936">
        <f>'F5'!V52+'F5.1 (N)'!AA28</f>
        <v>0</v>
      </c>
      <c r="W52" s="937">
        <f t="shared" si="15"/>
        <v>0</v>
      </c>
    </row>
    <row r="53" spans="1:23" s="2" customFormat="1" x14ac:dyDescent="0.3">
      <c r="A53" s="423"/>
      <c r="B53" s="471">
        <f t="shared" si="16"/>
        <v>14</v>
      </c>
      <c r="C53" s="473" t="s">
        <v>897</v>
      </c>
      <c r="D53" s="937">
        <f t="shared" si="8"/>
        <v>22.4834575</v>
      </c>
      <c r="E53" s="936">
        <f>'F5'!E53+'F5.1 (N)'!J29</f>
        <v>0</v>
      </c>
      <c r="F53" s="936">
        <f>'F5'!F53+'F5.1 (N)'!K29</f>
        <v>0</v>
      </c>
      <c r="G53" s="936">
        <f>'F5'!G53+'F5.1 (N)'!L29</f>
        <v>0</v>
      </c>
      <c r="H53" s="937">
        <f t="shared" si="9"/>
        <v>22.4834575</v>
      </c>
      <c r="I53" s="937">
        <f t="shared" si="10"/>
        <v>22.4834575</v>
      </c>
      <c r="J53" s="936">
        <f>'F5'!J53+'F5.1 (N)'!O29</f>
        <v>0</v>
      </c>
      <c r="K53" s="936">
        <f>'F5'!K53+'F5.1 (N)'!P29</f>
        <v>0</v>
      </c>
      <c r="L53" s="936">
        <f>'F5'!L53+'F5.1 (N)'!Q29</f>
        <v>0</v>
      </c>
      <c r="M53" s="937">
        <f t="shared" si="11"/>
        <v>22.4834575</v>
      </c>
      <c r="N53" s="937">
        <f t="shared" si="12"/>
        <v>22.4834575</v>
      </c>
      <c r="O53" s="936">
        <f>'F5'!O53+'F5.1 (N)'!T29</f>
        <v>0</v>
      </c>
      <c r="P53" s="936">
        <f>'F5'!P53+'F5.1 (N)'!U29</f>
        <v>0</v>
      </c>
      <c r="Q53" s="936">
        <f>'F5'!Q53+'F5.1 (N)'!V29</f>
        <v>0</v>
      </c>
      <c r="R53" s="937">
        <f t="shared" si="13"/>
        <v>22.4834575</v>
      </c>
      <c r="S53" s="937">
        <f t="shared" si="14"/>
        <v>22.4834575</v>
      </c>
      <c r="T53" s="936">
        <f>'F5'!T53+'F5.1 (N)'!Y29</f>
        <v>0</v>
      </c>
      <c r="U53" s="936">
        <f>'F5'!U53+'F5.1 (N)'!Z29</f>
        <v>0</v>
      </c>
      <c r="V53" s="936">
        <f>'F5'!V53+'F5.1 (N)'!AA29</f>
        <v>0</v>
      </c>
      <c r="W53" s="937">
        <f t="shared" si="15"/>
        <v>22.4834575</v>
      </c>
    </row>
    <row r="54" spans="1:23" s="2" customFormat="1" x14ac:dyDescent="0.3">
      <c r="A54" s="423"/>
      <c r="B54" s="471">
        <f t="shared" si="16"/>
        <v>15</v>
      </c>
      <c r="C54" s="473" t="s">
        <v>898</v>
      </c>
      <c r="D54" s="937">
        <f t="shared" si="8"/>
        <v>0</v>
      </c>
      <c r="E54" s="936">
        <f>'F5'!E54+'F5.1 (N)'!J30</f>
        <v>0</v>
      </c>
      <c r="F54" s="936">
        <f>'F5'!F54+'F5.1 (N)'!K30</f>
        <v>0</v>
      </c>
      <c r="G54" s="936">
        <f>'F5'!G54+'F5.1 (N)'!L30</f>
        <v>0</v>
      </c>
      <c r="H54" s="937">
        <f t="shared" si="9"/>
        <v>0</v>
      </c>
      <c r="I54" s="937">
        <f t="shared" si="10"/>
        <v>0</v>
      </c>
      <c r="J54" s="936">
        <f>'F5'!J54+'F5.1 (N)'!O30</f>
        <v>0</v>
      </c>
      <c r="K54" s="936">
        <f>'F5'!K54+'F5.1 (N)'!P30</f>
        <v>0</v>
      </c>
      <c r="L54" s="936">
        <f>'F5'!L54+'F5.1 (N)'!Q30</f>
        <v>0</v>
      </c>
      <c r="M54" s="937">
        <f t="shared" si="11"/>
        <v>0</v>
      </c>
      <c r="N54" s="937">
        <f t="shared" si="12"/>
        <v>0</v>
      </c>
      <c r="O54" s="936">
        <f>'F5'!O54+'F5.1 (N)'!T30</f>
        <v>0</v>
      </c>
      <c r="P54" s="936">
        <f>'F5'!P54+'F5.1 (N)'!U30</f>
        <v>0</v>
      </c>
      <c r="Q54" s="936">
        <f>'F5'!Q54+'F5.1 (N)'!V30</f>
        <v>0</v>
      </c>
      <c r="R54" s="937">
        <f t="shared" si="13"/>
        <v>0</v>
      </c>
      <c r="S54" s="937">
        <f t="shared" si="14"/>
        <v>0</v>
      </c>
      <c r="T54" s="936">
        <f>'F5'!T54+'F5.1 (N)'!Y30</f>
        <v>0</v>
      </c>
      <c r="U54" s="936">
        <f>'F5'!U54+'F5.1 (N)'!Z30</f>
        <v>0</v>
      </c>
      <c r="V54" s="936">
        <f>'F5'!V54+'F5.1 (N)'!AA30</f>
        <v>0</v>
      </c>
      <c r="W54" s="937">
        <f t="shared" si="15"/>
        <v>0</v>
      </c>
    </row>
    <row r="55" spans="1:23" s="2" customFormat="1" x14ac:dyDescent="0.3">
      <c r="A55" s="423"/>
      <c r="B55" s="471">
        <f t="shared" si="16"/>
        <v>16</v>
      </c>
      <c r="C55" s="473" t="s">
        <v>849</v>
      </c>
      <c r="D55" s="937">
        <f t="shared" si="8"/>
        <v>0</v>
      </c>
      <c r="E55" s="936">
        <f>'F5'!E55+'F5.1 (N)'!J31</f>
        <v>0</v>
      </c>
      <c r="F55" s="936">
        <f>'F5'!F55+'F5.1 (N)'!K31</f>
        <v>0</v>
      </c>
      <c r="G55" s="936">
        <f>'F5'!G55+'F5.1 (N)'!L31</f>
        <v>0</v>
      </c>
      <c r="H55" s="937">
        <f t="shared" si="9"/>
        <v>0</v>
      </c>
      <c r="I55" s="937">
        <f t="shared" si="10"/>
        <v>0</v>
      </c>
      <c r="J55" s="936">
        <f>'F5'!J55+'F5.1 (N)'!O31</f>
        <v>0</v>
      </c>
      <c r="K55" s="936">
        <f>'F5'!K55+'F5.1 (N)'!P31</f>
        <v>0</v>
      </c>
      <c r="L55" s="936">
        <f>'F5'!L55+'F5.1 (N)'!Q31</f>
        <v>0</v>
      </c>
      <c r="M55" s="937">
        <f t="shared" si="11"/>
        <v>0</v>
      </c>
      <c r="N55" s="937">
        <f t="shared" si="12"/>
        <v>0</v>
      </c>
      <c r="O55" s="936">
        <f>'F5'!O55+'F5.1 (N)'!T31</f>
        <v>0</v>
      </c>
      <c r="P55" s="936">
        <f>'F5'!P55+'F5.1 (N)'!U31</f>
        <v>0</v>
      </c>
      <c r="Q55" s="936">
        <f>'F5'!Q55+'F5.1 (N)'!V31</f>
        <v>0</v>
      </c>
      <c r="R55" s="937">
        <f t="shared" si="13"/>
        <v>0</v>
      </c>
      <c r="S55" s="937">
        <f t="shared" si="14"/>
        <v>0</v>
      </c>
      <c r="T55" s="936">
        <f>'F5'!T55+'F5.1 (N)'!Y31</f>
        <v>0</v>
      </c>
      <c r="U55" s="936">
        <f>'F5'!U55+'F5.1 (N)'!Z31</f>
        <v>0</v>
      </c>
      <c r="V55" s="936">
        <f>'F5'!V55+'F5.1 (N)'!AA31</f>
        <v>0</v>
      </c>
      <c r="W55" s="937">
        <f t="shared" si="15"/>
        <v>0</v>
      </c>
    </row>
    <row r="56" spans="1:23" s="2" customFormat="1" x14ac:dyDescent="0.3">
      <c r="A56" s="423"/>
      <c r="B56" s="471">
        <f t="shared" si="16"/>
        <v>17</v>
      </c>
      <c r="C56" s="473" t="s">
        <v>899</v>
      </c>
      <c r="D56" s="937">
        <f t="shared" si="8"/>
        <v>0</v>
      </c>
      <c r="E56" s="936">
        <f>'F5'!E56+'F5.1 (N)'!J32</f>
        <v>0</v>
      </c>
      <c r="F56" s="936">
        <f>'F5'!F56+'F5.1 (N)'!K32</f>
        <v>0</v>
      </c>
      <c r="G56" s="936">
        <f>'F5'!G56+'F5.1 (N)'!L32</f>
        <v>0</v>
      </c>
      <c r="H56" s="937">
        <f t="shared" si="9"/>
        <v>0</v>
      </c>
      <c r="I56" s="937">
        <f t="shared" si="10"/>
        <v>0</v>
      </c>
      <c r="J56" s="936">
        <f>'F5'!J56+'F5.1 (N)'!O32</f>
        <v>0</v>
      </c>
      <c r="K56" s="936">
        <f>'F5'!K56+'F5.1 (N)'!P32</f>
        <v>0</v>
      </c>
      <c r="L56" s="936">
        <f>'F5'!L56+'F5.1 (N)'!Q32</f>
        <v>0</v>
      </c>
      <c r="M56" s="937">
        <f t="shared" si="11"/>
        <v>0</v>
      </c>
      <c r="N56" s="937">
        <f t="shared" si="12"/>
        <v>0</v>
      </c>
      <c r="O56" s="936">
        <f>'F5'!O56+'F5.1 (N)'!T32</f>
        <v>0</v>
      </c>
      <c r="P56" s="936">
        <f>'F5'!P56+'F5.1 (N)'!U32</f>
        <v>0</v>
      </c>
      <c r="Q56" s="936">
        <f>'F5'!Q56+'F5.1 (N)'!V32</f>
        <v>0</v>
      </c>
      <c r="R56" s="937">
        <f t="shared" si="13"/>
        <v>0</v>
      </c>
      <c r="S56" s="937">
        <f t="shared" si="14"/>
        <v>0</v>
      </c>
      <c r="T56" s="936">
        <f>'F5'!T56+'F5.1 (N)'!Y32</f>
        <v>0</v>
      </c>
      <c r="U56" s="936">
        <f>'F5'!U56+'F5.1 (N)'!Z32</f>
        <v>0</v>
      </c>
      <c r="V56" s="936">
        <f>'F5'!V56+'F5.1 (N)'!AA32</f>
        <v>0</v>
      </c>
      <c r="W56" s="937">
        <f t="shared" si="15"/>
        <v>0</v>
      </c>
    </row>
    <row r="57" spans="1:23" s="1" customFormat="1" ht="16" x14ac:dyDescent="0.3">
      <c r="B57" s="80"/>
      <c r="C57" s="94" t="s">
        <v>271</v>
      </c>
      <c r="D57" s="948">
        <f>SUM(D40:D56)</f>
        <v>1922.9133124837265</v>
      </c>
      <c r="E57" s="948">
        <f>SUM(E40:E56)</f>
        <v>84.061082081800009</v>
      </c>
      <c r="F57" s="948">
        <f>SUM(F40:F56)</f>
        <v>0</v>
      </c>
      <c r="G57" s="948">
        <f>SUM(G40:G56)</f>
        <v>0</v>
      </c>
      <c r="H57" s="948">
        <f>SUM(H40:H56)</f>
        <v>2006.9743945655264</v>
      </c>
      <c r="I57" s="948">
        <f t="shared" ref="I57:W57" si="17">SUM(I40:I56)</f>
        <v>2006.9743945655264</v>
      </c>
      <c r="J57" s="948">
        <f t="shared" si="17"/>
        <v>133.55000000000001</v>
      </c>
      <c r="K57" s="948">
        <f t="shared" si="17"/>
        <v>0</v>
      </c>
      <c r="L57" s="948">
        <f t="shared" si="17"/>
        <v>0</v>
      </c>
      <c r="M57" s="948">
        <f t="shared" si="17"/>
        <v>2140.5243945655266</v>
      </c>
      <c r="N57" s="948">
        <f t="shared" si="17"/>
        <v>2140.5243945655266</v>
      </c>
      <c r="O57" s="948">
        <f t="shared" si="17"/>
        <v>89.113333333333316</v>
      </c>
      <c r="P57" s="948">
        <f t="shared" si="17"/>
        <v>0</v>
      </c>
      <c r="Q57" s="948">
        <f t="shared" si="17"/>
        <v>0</v>
      </c>
      <c r="R57" s="948">
        <f t="shared" si="17"/>
        <v>2229.6377278988598</v>
      </c>
      <c r="S57" s="948">
        <f t="shared" si="17"/>
        <v>2229.6377278988598</v>
      </c>
      <c r="T57" s="948">
        <f t="shared" si="17"/>
        <v>131.80000000000001</v>
      </c>
      <c r="U57" s="948">
        <f t="shared" si="17"/>
        <v>0</v>
      </c>
      <c r="V57" s="948">
        <f t="shared" si="17"/>
        <v>0</v>
      </c>
      <c r="W57" s="948">
        <f t="shared" si="17"/>
        <v>2361.4377278988595</v>
      </c>
    </row>
    <row r="58" spans="1:23" s="1" customFormat="1" ht="16" x14ac:dyDescent="0.3">
      <c r="B58" s="262"/>
      <c r="C58" s="262"/>
      <c r="D58" s="262"/>
      <c r="E58" s="262"/>
      <c r="F58" s="262"/>
      <c r="G58" s="262"/>
      <c r="H58" s="262"/>
      <c r="I58" s="262"/>
      <c r="J58" s="262"/>
      <c r="K58" s="262"/>
      <c r="L58" s="262"/>
      <c r="M58" s="262"/>
      <c r="N58" s="262"/>
      <c r="O58" s="262"/>
    </row>
    <row r="59" spans="1:23" ht="16" x14ac:dyDescent="0.3">
      <c r="B59" s="262"/>
      <c r="C59" s="262"/>
      <c r="D59" s="262"/>
      <c r="E59" s="262"/>
      <c r="F59" s="262"/>
      <c r="G59" s="262"/>
      <c r="H59" s="262"/>
      <c r="I59" s="262"/>
      <c r="J59" s="262"/>
      <c r="K59" s="262"/>
      <c r="L59" s="262"/>
      <c r="M59" s="262"/>
      <c r="N59" s="262"/>
      <c r="O59" s="262"/>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927" t="s">
        <v>272</v>
      </c>
      <c r="C61" s="1"/>
      <c r="D61" s="1"/>
      <c r="E61" s="1"/>
      <c r="F61" s="1"/>
      <c r="G61" s="1"/>
      <c r="H61" s="1"/>
      <c r="I61" s="1"/>
      <c r="J61" s="1"/>
      <c r="K61" s="1"/>
      <c r="L61" s="1"/>
      <c r="M61" s="1"/>
      <c r="N61" s="1"/>
      <c r="O61" s="1"/>
      <c r="P61" s="1"/>
      <c r="Q61" s="1"/>
      <c r="R61" s="1"/>
    </row>
    <row r="62" spans="1:23" x14ac:dyDescent="0.3">
      <c r="B62" s="927"/>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2"/>
      <c r="K63" s="1"/>
      <c r="L63" s="1"/>
      <c r="M63" s="259" t="s">
        <v>10</v>
      </c>
      <c r="N63" s="42"/>
      <c r="O63" s="1"/>
      <c r="P63" s="1"/>
      <c r="Q63" s="1"/>
    </row>
    <row r="64" spans="1:23" ht="15" customHeight="1" x14ac:dyDescent="0.3">
      <c r="B64" s="1661" t="s">
        <v>341</v>
      </c>
      <c r="C64" s="1661" t="s">
        <v>37</v>
      </c>
      <c r="D64" s="1791" t="s">
        <v>509</v>
      </c>
      <c r="E64" s="1792"/>
      <c r="F64" s="1792"/>
      <c r="G64" s="1792"/>
      <c r="H64" s="1793"/>
      <c r="I64" s="1785" t="s">
        <v>510</v>
      </c>
      <c r="J64" s="1785"/>
      <c r="K64" s="1785"/>
      <c r="L64" s="1785"/>
      <c r="M64" s="1785"/>
      <c r="N64" s="1782" t="s">
        <v>511</v>
      </c>
      <c r="O64" s="1782"/>
      <c r="P64" s="1782"/>
      <c r="Q64" s="1782"/>
      <c r="R64" s="1782"/>
      <c r="S64" s="1782" t="s">
        <v>959</v>
      </c>
      <c r="T64" s="1782"/>
      <c r="U64" s="1782"/>
      <c r="V64" s="1782"/>
      <c r="W64" s="1782"/>
    </row>
    <row r="65" spans="1:25" x14ac:dyDescent="0.3">
      <c r="B65" s="1661"/>
      <c r="C65" s="1661"/>
      <c r="D65" s="1783" t="s">
        <v>7</v>
      </c>
      <c r="E65" s="1784"/>
      <c r="F65" s="1784"/>
      <c r="G65" s="1784"/>
      <c r="H65" s="1784"/>
      <c r="I65" s="1783" t="s">
        <v>7</v>
      </c>
      <c r="J65" s="1784"/>
      <c r="K65" s="1784"/>
      <c r="L65" s="1784"/>
      <c r="M65" s="1784"/>
      <c r="N65" s="1783" t="s">
        <v>12</v>
      </c>
      <c r="O65" s="1784"/>
      <c r="P65" s="1784"/>
      <c r="Q65" s="1784"/>
      <c r="R65" s="1784"/>
      <c r="S65" s="1785" t="s">
        <v>21</v>
      </c>
      <c r="T65" s="1786"/>
      <c r="U65" s="1786"/>
      <c r="V65" s="1786"/>
      <c r="W65" s="1786"/>
    </row>
    <row r="66" spans="1:25" ht="56" x14ac:dyDescent="0.3">
      <c r="A66" s="5" t="s">
        <v>808</v>
      </c>
      <c r="B66" s="1661"/>
      <c r="C66" s="1661"/>
      <c r="D66" s="928" t="s">
        <v>273</v>
      </c>
      <c r="E66" s="928" t="s">
        <v>268</v>
      </c>
      <c r="F66" s="263" t="s">
        <v>274</v>
      </c>
      <c r="G66" s="926" t="s">
        <v>590</v>
      </c>
      <c r="H66" s="928" t="s">
        <v>275</v>
      </c>
      <c r="I66" s="928" t="s">
        <v>273</v>
      </c>
      <c r="J66" s="928" t="s">
        <v>268</v>
      </c>
      <c r="K66" s="263" t="s">
        <v>274</v>
      </c>
      <c r="L66" s="926" t="s">
        <v>590</v>
      </c>
      <c r="M66" s="928" t="s">
        <v>275</v>
      </c>
      <c r="N66" s="928" t="s">
        <v>273</v>
      </c>
      <c r="O66" s="928" t="s">
        <v>268</v>
      </c>
      <c r="P66" s="263" t="s">
        <v>274</v>
      </c>
      <c r="Q66" s="926" t="s">
        <v>590</v>
      </c>
      <c r="R66" s="928" t="s">
        <v>275</v>
      </c>
      <c r="S66" s="928" t="s">
        <v>273</v>
      </c>
      <c r="T66" s="928" t="s">
        <v>268</v>
      </c>
      <c r="U66" s="263" t="s">
        <v>274</v>
      </c>
      <c r="V66" s="926" t="s">
        <v>590</v>
      </c>
      <c r="W66" s="928" t="s">
        <v>275</v>
      </c>
    </row>
    <row r="67" spans="1:25" ht="28" x14ac:dyDescent="0.3">
      <c r="B67" s="260"/>
      <c r="C67" s="260"/>
      <c r="D67" s="260" t="s">
        <v>81</v>
      </c>
      <c r="E67" s="260" t="s">
        <v>82</v>
      </c>
      <c r="F67" s="260" t="s">
        <v>462</v>
      </c>
      <c r="G67" s="260" t="s">
        <v>392</v>
      </c>
      <c r="H67" s="260" t="s">
        <v>591</v>
      </c>
      <c r="I67" s="260" t="s">
        <v>410</v>
      </c>
      <c r="J67" s="260" t="s">
        <v>512</v>
      </c>
      <c r="K67" s="260" t="s">
        <v>411</v>
      </c>
      <c r="L67" s="260" t="s">
        <v>412</v>
      </c>
      <c r="M67" s="260" t="s">
        <v>654</v>
      </c>
      <c r="N67" s="260" t="s">
        <v>592</v>
      </c>
      <c r="O67" s="260" t="s">
        <v>655</v>
      </c>
      <c r="P67" s="260" t="s">
        <v>593</v>
      </c>
      <c r="Q67" s="260" t="s">
        <v>594</v>
      </c>
      <c r="R67" s="260" t="s">
        <v>1089</v>
      </c>
      <c r="S67" s="260" t="s">
        <v>595</v>
      </c>
      <c r="T67" s="260" t="s">
        <v>596</v>
      </c>
      <c r="U67" s="260" t="s">
        <v>1090</v>
      </c>
      <c r="V67" s="260" t="s">
        <v>1091</v>
      </c>
      <c r="W67" s="260" t="s">
        <v>1092</v>
      </c>
    </row>
    <row r="68" spans="1:25" x14ac:dyDescent="0.3">
      <c r="A68" s="708"/>
      <c r="B68" s="92">
        <v>1</v>
      </c>
      <c r="C68" s="451" t="s">
        <v>841</v>
      </c>
      <c r="D68" s="709">
        <f>'F5'!D68</f>
        <v>1.29</v>
      </c>
      <c r="E68" s="709">
        <f>'F5'!E68</f>
        <v>0</v>
      </c>
      <c r="F68" s="709">
        <f>'F5'!F68</f>
        <v>0</v>
      </c>
      <c r="G68" s="709">
        <f>'F5'!G68</f>
        <v>0</v>
      </c>
      <c r="H68" s="709">
        <f t="shared" ref="H68:H84" si="18">D68+E68-F68-G68</f>
        <v>1.29</v>
      </c>
      <c r="I68" s="946">
        <f>H68</f>
        <v>1.29</v>
      </c>
      <c r="J68" s="709">
        <f>'F5'!J68</f>
        <v>0</v>
      </c>
      <c r="K68" s="709">
        <f>'F5'!K68</f>
        <v>0</v>
      </c>
      <c r="L68" s="709">
        <f>'F5'!L68</f>
        <v>0</v>
      </c>
      <c r="M68" s="946">
        <f t="shared" ref="M68:M84" si="19">I68+J68-K68-L68</f>
        <v>1.29</v>
      </c>
      <c r="N68" s="709">
        <f>M68</f>
        <v>1.29</v>
      </c>
      <c r="O68" s="709">
        <f>'F5'!O68</f>
        <v>0</v>
      </c>
      <c r="P68" s="709">
        <f>'F5'!P68</f>
        <v>0</v>
      </c>
      <c r="Q68" s="709">
        <f>'F5'!Q68</f>
        <v>0</v>
      </c>
      <c r="R68" s="709">
        <f t="shared" ref="R68:R84" si="20">N68+O68-P68-Q68</f>
        <v>1.29</v>
      </c>
      <c r="S68" s="946">
        <f>'F5'!S68+'F5.1 (N)'!D44</f>
        <v>1.29</v>
      </c>
      <c r="T68" s="946">
        <f>'F5'!T68+'F5.1 (N)'!E44</f>
        <v>0</v>
      </c>
      <c r="U68" s="946">
        <f>'F5'!U68+'F5.1 (N)'!F44</f>
        <v>0</v>
      </c>
      <c r="V68" s="946">
        <f>'F5'!V68+'F5.1 (N)'!G44</f>
        <v>0</v>
      </c>
      <c r="W68" s="946">
        <f t="shared" ref="W68:W84" si="21">S68+T68-U68-V68</f>
        <v>1.29</v>
      </c>
      <c r="Y68" s="708"/>
    </row>
    <row r="69" spans="1:25" x14ac:dyDescent="0.3">
      <c r="A69" s="708"/>
      <c r="B69" s="92">
        <f>B68+1</f>
        <v>2</v>
      </c>
      <c r="C69" s="451" t="s">
        <v>842</v>
      </c>
      <c r="D69" s="709">
        <f>'F5'!D69</f>
        <v>65.474825853184853</v>
      </c>
      <c r="E69" s="709">
        <f>'F5'!E69</f>
        <v>6.9714167414200497E-3</v>
      </c>
      <c r="F69" s="709">
        <f>'F5'!F69</f>
        <v>0.79275691549298832</v>
      </c>
      <c r="G69" s="709">
        <f>'F5'!G69</f>
        <v>0</v>
      </c>
      <c r="H69" s="1142">
        <f t="shared" si="18"/>
        <v>64.689040354433288</v>
      </c>
      <c r="I69" s="946">
        <f t="shared" ref="I69:I84" si="22">H69</f>
        <v>64.689040354433288</v>
      </c>
      <c r="J69" s="709">
        <f>'F5'!J69</f>
        <v>0.50465758025238672</v>
      </c>
      <c r="K69" s="709">
        <f>'F5'!K69</f>
        <v>0</v>
      </c>
      <c r="L69" s="709">
        <f>'F5'!L69</f>
        <v>0</v>
      </c>
      <c r="M69" s="946">
        <f t="shared" si="19"/>
        <v>65.193697934685673</v>
      </c>
      <c r="N69" s="709">
        <f t="shared" ref="N69:N84" si="23">M69</f>
        <v>65.193697934685673</v>
      </c>
      <c r="O69" s="709">
        <f>'F5'!O69</f>
        <v>1.1994441446113886</v>
      </c>
      <c r="P69" s="709">
        <f>'F5'!P69</f>
        <v>0</v>
      </c>
      <c r="Q69" s="709">
        <f>'F5'!Q69</f>
        <v>0</v>
      </c>
      <c r="R69" s="709">
        <f t="shared" si="20"/>
        <v>66.393142079297064</v>
      </c>
      <c r="S69" s="946">
        <f>'F5'!S69+'F5.1 (N)'!D45</f>
        <v>66.393142079297064</v>
      </c>
      <c r="T69" s="946">
        <f>'F5'!T69+'F5.1 (N)'!E45</f>
        <v>1.1994441446113882</v>
      </c>
      <c r="U69" s="946">
        <f>'F5'!U69+'F5.1 (N)'!F45</f>
        <v>0</v>
      </c>
      <c r="V69" s="946">
        <f>'F5'!V69+'F5.1 (N)'!G45</f>
        <v>0</v>
      </c>
      <c r="W69" s="946">
        <f t="shared" si="21"/>
        <v>67.592586223908455</v>
      </c>
      <c r="Y69" s="708"/>
    </row>
    <row r="70" spans="1:25" x14ac:dyDescent="0.3">
      <c r="A70" s="708"/>
      <c r="B70" s="92">
        <f t="shared" ref="B70:B84" si="24">B69+1</f>
        <v>3</v>
      </c>
      <c r="C70" s="451" t="s">
        <v>843</v>
      </c>
      <c r="D70" s="709">
        <f>'F5'!D70</f>
        <v>0</v>
      </c>
      <c r="E70" s="709">
        <f>'F5'!E70</f>
        <v>0</v>
      </c>
      <c r="F70" s="709">
        <f>'F5'!F70</f>
        <v>0</v>
      </c>
      <c r="G70" s="709">
        <f>'F5'!G70</f>
        <v>0</v>
      </c>
      <c r="H70" s="709">
        <f t="shared" si="18"/>
        <v>0</v>
      </c>
      <c r="I70" s="946">
        <f t="shared" si="22"/>
        <v>0</v>
      </c>
      <c r="J70" s="709">
        <f>'F5'!J70</f>
        <v>0</v>
      </c>
      <c r="K70" s="709">
        <f>'F5'!K70</f>
        <v>0</v>
      </c>
      <c r="L70" s="709">
        <f>'F5'!L70</f>
        <v>0</v>
      </c>
      <c r="M70" s="946">
        <f t="shared" si="19"/>
        <v>0</v>
      </c>
      <c r="N70" s="709">
        <f t="shared" si="23"/>
        <v>0</v>
      </c>
      <c r="O70" s="709">
        <f>'F5'!O70</f>
        <v>0</v>
      </c>
      <c r="P70" s="709">
        <f>'F5'!P70</f>
        <v>0</v>
      </c>
      <c r="Q70" s="709">
        <f>'F5'!Q70</f>
        <v>0</v>
      </c>
      <c r="R70" s="709">
        <f t="shared" si="20"/>
        <v>0</v>
      </c>
      <c r="S70" s="946">
        <f>'F5'!S70+'F5.1 (N)'!D46</f>
        <v>0</v>
      </c>
      <c r="T70" s="946">
        <f>'F5'!T70+'F5.1 (N)'!E46</f>
        <v>0</v>
      </c>
      <c r="U70" s="946">
        <f>'F5'!U70+'F5.1 (N)'!F46</f>
        <v>0</v>
      </c>
      <c r="V70" s="946">
        <f>'F5'!V70+'F5.1 (N)'!G46</f>
        <v>0</v>
      </c>
      <c r="W70" s="946">
        <f t="shared" si="21"/>
        <v>0</v>
      </c>
      <c r="Y70" s="708"/>
    </row>
    <row r="71" spans="1:25" x14ac:dyDescent="0.3">
      <c r="A71" s="708"/>
      <c r="B71" s="92">
        <f t="shared" si="24"/>
        <v>4</v>
      </c>
      <c r="C71" s="451" t="s">
        <v>844</v>
      </c>
      <c r="D71" s="709">
        <f>'F5'!D71</f>
        <v>1.8745182198883876</v>
      </c>
      <c r="E71" s="709">
        <f>'F5'!E71</f>
        <v>3.5994300885722951E-3</v>
      </c>
      <c r="F71" s="709">
        <f>'F5'!F71</f>
        <v>0</v>
      </c>
      <c r="G71" s="709">
        <f>'F5'!G71</f>
        <v>0</v>
      </c>
      <c r="H71" s="709">
        <f t="shared" si="18"/>
        <v>1.8781176499769598</v>
      </c>
      <c r="I71" s="946">
        <f t="shared" si="22"/>
        <v>1.8781176499769598</v>
      </c>
      <c r="J71" s="709">
        <f>'F5'!J71</f>
        <v>2.7581542890058003E-3</v>
      </c>
      <c r="K71" s="709">
        <f>'F5'!K71</f>
        <v>0</v>
      </c>
      <c r="L71" s="709">
        <f>'F5'!L71</f>
        <v>0</v>
      </c>
      <c r="M71" s="946">
        <f t="shared" si="19"/>
        <v>1.8808758042659657</v>
      </c>
      <c r="N71" s="709">
        <f t="shared" si="23"/>
        <v>1.8808758042659657</v>
      </c>
      <c r="O71" s="709">
        <f>'F5'!O71</f>
        <v>2.7581542890057951E-3</v>
      </c>
      <c r="P71" s="709">
        <f>'F5'!P71</f>
        <v>0</v>
      </c>
      <c r="Q71" s="709">
        <f>'F5'!Q71</f>
        <v>0</v>
      </c>
      <c r="R71" s="709">
        <f t="shared" si="20"/>
        <v>1.8836339585549715</v>
      </c>
      <c r="S71" s="946">
        <f>'F5'!S71+'F5.1 (N)'!D47</f>
        <v>1.8836339585549715</v>
      </c>
      <c r="T71" s="946">
        <f>'F5'!T71+'F5.1 (N)'!E47</f>
        <v>2.7581542890057877E-3</v>
      </c>
      <c r="U71" s="946">
        <f>'F5'!U71+'F5.1 (N)'!F47</f>
        <v>0</v>
      </c>
      <c r="V71" s="946">
        <f>'F5'!V71+'F5.1 (N)'!G47</f>
        <v>0</v>
      </c>
      <c r="W71" s="946">
        <f t="shared" si="21"/>
        <v>1.8863921128439773</v>
      </c>
      <c r="Y71" s="708"/>
    </row>
    <row r="72" spans="1:25" x14ac:dyDescent="0.3">
      <c r="A72" s="708"/>
      <c r="B72" s="92">
        <f t="shared" si="24"/>
        <v>5</v>
      </c>
      <c r="C72" s="451" t="s">
        <v>845</v>
      </c>
      <c r="D72" s="709">
        <f>'F5'!D72</f>
        <v>6.8500645464536909</v>
      </c>
      <c r="E72" s="709">
        <f>'F5'!E72</f>
        <v>0.71399068337889227</v>
      </c>
      <c r="F72" s="709">
        <f>'F5'!F72</f>
        <v>0</v>
      </c>
      <c r="G72" s="709">
        <f>'F5'!G72</f>
        <v>0</v>
      </c>
      <c r="H72" s="709">
        <f t="shared" si="18"/>
        <v>7.5640552298325829</v>
      </c>
      <c r="I72" s="946">
        <f t="shared" si="22"/>
        <v>7.5640552298325829</v>
      </c>
      <c r="J72" s="709">
        <f>'F5'!J72</f>
        <v>0.73132995026069225</v>
      </c>
      <c r="K72" s="709">
        <f>'F5'!K72</f>
        <v>0</v>
      </c>
      <c r="L72" s="709">
        <f>'F5'!L72</f>
        <v>0</v>
      </c>
      <c r="M72" s="946">
        <f t="shared" si="19"/>
        <v>8.295385180093275</v>
      </c>
      <c r="N72" s="709">
        <f t="shared" si="23"/>
        <v>8.295385180093275</v>
      </c>
      <c r="O72" s="709">
        <f>'F5'!O72</f>
        <v>0.74866921714249235</v>
      </c>
      <c r="P72" s="709">
        <f>'F5'!P72</f>
        <v>0</v>
      </c>
      <c r="Q72" s="709">
        <f>'F5'!Q72</f>
        <v>0</v>
      </c>
      <c r="R72" s="709">
        <f t="shared" si="20"/>
        <v>9.044054397235767</v>
      </c>
      <c r="S72" s="946">
        <f>'F5'!S72+'F5.1 (N)'!D48</f>
        <v>9.044054397235767</v>
      </c>
      <c r="T72" s="946">
        <f>'F5'!T72+'F5.1 (N)'!E48</f>
        <v>0.74866921714249235</v>
      </c>
      <c r="U72" s="946">
        <f>'F5'!U72+'F5.1 (N)'!F48</f>
        <v>0</v>
      </c>
      <c r="V72" s="946">
        <f>'F5'!V72+'F5.1 (N)'!G48</f>
        <v>0</v>
      </c>
      <c r="W72" s="946">
        <f t="shared" si="21"/>
        <v>9.792723614378259</v>
      </c>
      <c r="Y72" s="708"/>
    </row>
    <row r="73" spans="1:25" x14ac:dyDescent="0.3">
      <c r="A73" s="708"/>
      <c r="B73" s="92">
        <f t="shared" si="24"/>
        <v>6</v>
      </c>
      <c r="C73" s="451" t="s">
        <v>256</v>
      </c>
      <c r="D73" s="709">
        <f>'F5'!D73</f>
        <v>1385.1431240844217</v>
      </c>
      <c r="E73" s="709">
        <f>'F5'!E73</f>
        <v>3.5934610456757046</v>
      </c>
      <c r="F73" s="709">
        <f>'F5'!F73</f>
        <v>0</v>
      </c>
      <c r="G73" s="709">
        <f>'F5'!G73</f>
        <v>0</v>
      </c>
      <c r="H73" s="709">
        <f t="shared" si="18"/>
        <v>1388.7365851300974</v>
      </c>
      <c r="I73" s="946">
        <f t="shared" si="22"/>
        <v>1388.7365851300974</v>
      </c>
      <c r="J73" s="709">
        <f>'F5'!J73</f>
        <v>4.9153472096911299</v>
      </c>
      <c r="K73" s="709">
        <f>'F5'!K73</f>
        <v>0</v>
      </c>
      <c r="L73" s="709">
        <f>'F5'!L73</f>
        <v>0</v>
      </c>
      <c r="M73" s="946">
        <f t="shared" si="19"/>
        <v>1393.6519323397886</v>
      </c>
      <c r="N73" s="709">
        <f t="shared" si="23"/>
        <v>1393.6519323397886</v>
      </c>
      <c r="O73" s="709">
        <f>'F5'!O73</f>
        <v>14.708731657791114</v>
      </c>
      <c r="P73" s="709">
        <f>'F5'!P73</f>
        <v>0</v>
      </c>
      <c r="Q73" s="709">
        <f>'F5'!Q73</f>
        <v>0</v>
      </c>
      <c r="R73" s="709">
        <f t="shared" si="20"/>
        <v>1408.3606639975796</v>
      </c>
      <c r="S73" s="946">
        <f>'F5'!S73+'F5.1 (N)'!D49</f>
        <v>1408.3606639975796</v>
      </c>
      <c r="T73" s="946">
        <f>'F5'!T73+'F5.1 (N)'!E49</f>
        <v>19.391882384344438</v>
      </c>
      <c r="U73" s="946">
        <f>'F5'!U73+'F5.1 (N)'!F49</f>
        <v>0</v>
      </c>
      <c r="V73" s="946">
        <f>'F5'!V73+'F5.1 (N)'!G49</f>
        <v>0</v>
      </c>
      <c r="W73" s="946">
        <f t="shared" si="21"/>
        <v>1427.752546381924</v>
      </c>
      <c r="Y73" s="708"/>
    </row>
    <row r="74" spans="1:25" x14ac:dyDescent="0.3">
      <c r="A74" s="708"/>
      <c r="B74" s="92">
        <f t="shared" si="24"/>
        <v>7</v>
      </c>
      <c r="C74" s="451" t="s">
        <v>846</v>
      </c>
      <c r="D74" s="709">
        <f>'F5'!D74</f>
        <v>0</v>
      </c>
      <c r="E74" s="709">
        <f>'F5'!E74</f>
        <v>0</v>
      </c>
      <c r="F74" s="709">
        <f>'F5'!F74</f>
        <v>0</v>
      </c>
      <c r="G74" s="709">
        <f>'F5'!G74</f>
        <v>0</v>
      </c>
      <c r="H74" s="709">
        <f t="shared" si="18"/>
        <v>0</v>
      </c>
      <c r="I74" s="946">
        <f t="shared" si="22"/>
        <v>0</v>
      </c>
      <c r="J74" s="709">
        <f>'F5'!J74</f>
        <v>0</v>
      </c>
      <c r="K74" s="709">
        <f>'F5'!K74</f>
        <v>0</v>
      </c>
      <c r="L74" s="709">
        <f>'F5'!L74</f>
        <v>0</v>
      </c>
      <c r="M74" s="946">
        <f t="shared" si="19"/>
        <v>0</v>
      </c>
      <c r="N74" s="709">
        <f t="shared" si="23"/>
        <v>0</v>
      </c>
      <c r="O74" s="709">
        <f>'F5'!O74</f>
        <v>0</v>
      </c>
      <c r="P74" s="709">
        <f>'F5'!P74</f>
        <v>0</v>
      </c>
      <c r="Q74" s="709">
        <f>'F5'!Q74</f>
        <v>0</v>
      </c>
      <c r="R74" s="709">
        <f t="shared" si="20"/>
        <v>0</v>
      </c>
      <c r="S74" s="946">
        <f>'F5'!S74+'F5.1 (N)'!D50</f>
        <v>0</v>
      </c>
      <c r="T74" s="946">
        <f>'F5'!T74+'F5.1 (N)'!E50</f>
        <v>0</v>
      </c>
      <c r="U74" s="946">
        <f>'F5'!U74+'F5.1 (N)'!F50</f>
        <v>0</v>
      </c>
      <c r="V74" s="946">
        <f>'F5'!V74+'F5.1 (N)'!G50</f>
        <v>0</v>
      </c>
      <c r="W74" s="946">
        <f t="shared" si="21"/>
        <v>0</v>
      </c>
      <c r="Y74" s="708"/>
    </row>
    <row r="75" spans="1:25" x14ac:dyDescent="0.3">
      <c r="A75" s="708"/>
      <c r="B75" s="92">
        <f t="shared" si="24"/>
        <v>8</v>
      </c>
      <c r="C75" s="451" t="s">
        <v>847</v>
      </c>
      <c r="D75" s="709">
        <f>'F5'!D75</f>
        <v>0</v>
      </c>
      <c r="E75" s="709">
        <f>'F5'!E75</f>
        <v>0</v>
      </c>
      <c r="F75" s="709">
        <f>'F5'!F75</f>
        <v>0</v>
      </c>
      <c r="G75" s="709">
        <f>'F5'!G75</f>
        <v>0</v>
      </c>
      <c r="H75" s="709">
        <f t="shared" si="18"/>
        <v>0</v>
      </c>
      <c r="I75" s="946">
        <f t="shared" si="22"/>
        <v>0</v>
      </c>
      <c r="J75" s="709">
        <f>'F5'!J75</f>
        <v>0</v>
      </c>
      <c r="K75" s="709">
        <f>'F5'!K75</f>
        <v>0</v>
      </c>
      <c r="L75" s="709">
        <f>'F5'!L75</f>
        <v>0</v>
      </c>
      <c r="M75" s="946">
        <f t="shared" si="19"/>
        <v>0</v>
      </c>
      <c r="N75" s="709">
        <f t="shared" si="23"/>
        <v>0</v>
      </c>
      <c r="O75" s="709">
        <f>'F5'!O75</f>
        <v>0</v>
      </c>
      <c r="P75" s="709">
        <f>'F5'!P75</f>
        <v>0</v>
      </c>
      <c r="Q75" s="709">
        <f>'F5'!Q75</f>
        <v>0</v>
      </c>
      <c r="R75" s="709">
        <f t="shared" si="20"/>
        <v>0</v>
      </c>
      <c r="S75" s="946">
        <f>'F5'!S75+'F5.1 (N)'!D51</f>
        <v>0</v>
      </c>
      <c r="T75" s="946">
        <f>'F5'!T75+'F5.1 (N)'!E51</f>
        <v>0</v>
      </c>
      <c r="U75" s="946">
        <f>'F5'!U75+'F5.1 (N)'!F51</f>
        <v>0</v>
      </c>
      <c r="V75" s="946">
        <f>'F5'!V75+'F5.1 (N)'!G51</f>
        <v>0</v>
      </c>
      <c r="W75" s="946">
        <f t="shared" si="21"/>
        <v>0</v>
      </c>
      <c r="Y75" s="708"/>
    </row>
    <row r="76" spans="1:25" x14ac:dyDescent="0.3">
      <c r="A76" s="708"/>
      <c r="B76" s="92">
        <f t="shared" si="24"/>
        <v>9</v>
      </c>
      <c r="C76" s="451" t="s">
        <v>848</v>
      </c>
      <c r="D76" s="709">
        <f>'F5'!D76</f>
        <v>0.72000000000000008</v>
      </c>
      <c r="E76" s="709">
        <f>'F5'!E76</f>
        <v>0</v>
      </c>
      <c r="F76" s="709">
        <f>'F5'!F76</f>
        <v>0</v>
      </c>
      <c r="G76" s="709">
        <f>'F5'!G76</f>
        <v>0</v>
      </c>
      <c r="H76" s="709">
        <f t="shared" si="18"/>
        <v>0.72000000000000008</v>
      </c>
      <c r="I76" s="946">
        <f t="shared" si="22"/>
        <v>0.72000000000000008</v>
      </c>
      <c r="J76" s="709">
        <f>'F5'!J76</f>
        <v>0</v>
      </c>
      <c r="K76" s="709">
        <f>'F5'!K76</f>
        <v>0</v>
      </c>
      <c r="L76" s="709">
        <f>'F5'!L76</f>
        <v>0</v>
      </c>
      <c r="M76" s="946">
        <f t="shared" si="19"/>
        <v>0.72000000000000008</v>
      </c>
      <c r="N76" s="709">
        <f t="shared" si="23"/>
        <v>0.72000000000000008</v>
      </c>
      <c r="O76" s="709">
        <f>'F5'!O76</f>
        <v>0</v>
      </c>
      <c r="P76" s="709">
        <f>'F5'!P76</f>
        <v>0</v>
      </c>
      <c r="Q76" s="709">
        <f>'F5'!Q76</f>
        <v>0</v>
      </c>
      <c r="R76" s="709">
        <f t="shared" si="20"/>
        <v>0.72000000000000008</v>
      </c>
      <c r="S76" s="946">
        <f>'F5'!S76+'F5.1 (N)'!D52</f>
        <v>0.72000000000000008</v>
      </c>
      <c r="T76" s="946">
        <f>'F5'!T76+'F5.1 (N)'!E52</f>
        <v>0</v>
      </c>
      <c r="U76" s="946">
        <f>'F5'!U76+'F5.1 (N)'!F52</f>
        <v>0</v>
      </c>
      <c r="V76" s="946">
        <f>'F5'!V76+'F5.1 (N)'!G52</f>
        <v>0</v>
      </c>
      <c r="W76" s="946">
        <f t="shared" si="21"/>
        <v>0.72000000000000008</v>
      </c>
      <c r="Y76" s="708"/>
    </row>
    <row r="77" spans="1:25" x14ac:dyDescent="0.3">
      <c r="A77" s="708"/>
      <c r="B77" s="92">
        <f t="shared" si="24"/>
        <v>10</v>
      </c>
      <c r="C77" s="451" t="s">
        <v>259</v>
      </c>
      <c r="D77" s="709">
        <f>'F5'!D77</f>
        <v>1.0659804957139734</v>
      </c>
      <c r="E77" s="709">
        <f>'F5'!E77</f>
        <v>0.24389461751572197</v>
      </c>
      <c r="F77" s="709">
        <f>'F5'!F77</f>
        <v>0</v>
      </c>
      <c r="G77" s="709">
        <f>'F5'!G77</f>
        <v>0</v>
      </c>
      <c r="H77" s="709">
        <f t="shared" si="18"/>
        <v>1.3098751132296953</v>
      </c>
      <c r="I77" s="946">
        <f t="shared" si="22"/>
        <v>1.3098751132296953</v>
      </c>
      <c r="J77" s="709">
        <f>'F5'!J77</f>
        <v>0.34968730156322197</v>
      </c>
      <c r="K77" s="709">
        <f>'F5'!K77</f>
        <v>0</v>
      </c>
      <c r="L77" s="709">
        <f>'F5'!L77</f>
        <v>0</v>
      </c>
      <c r="M77" s="946">
        <f t="shared" si="19"/>
        <v>1.6595624147929173</v>
      </c>
      <c r="N77" s="709">
        <f t="shared" si="23"/>
        <v>1.6595624147929173</v>
      </c>
      <c r="O77" s="709">
        <f>'F5'!O77</f>
        <v>0.34968730156322197</v>
      </c>
      <c r="P77" s="709">
        <f>'F5'!P77</f>
        <v>0</v>
      </c>
      <c r="Q77" s="709">
        <f>'F5'!Q77</f>
        <v>0</v>
      </c>
      <c r="R77" s="709">
        <f t="shared" si="20"/>
        <v>2.0092497163561394</v>
      </c>
      <c r="S77" s="946">
        <f>'F5'!S77+'F5.1 (N)'!D53</f>
        <v>2.0092497163561394</v>
      </c>
      <c r="T77" s="946">
        <f>'F5'!T77+'F5.1 (N)'!E53</f>
        <v>0.34968730156322197</v>
      </c>
      <c r="U77" s="946">
        <f>'F5'!U77+'F5.1 (N)'!F53</f>
        <v>0</v>
      </c>
      <c r="V77" s="946">
        <f>'F5'!V77+'F5.1 (N)'!G53</f>
        <v>0</v>
      </c>
      <c r="W77" s="946">
        <f t="shared" si="21"/>
        <v>2.3589370179193612</v>
      </c>
      <c r="Y77" s="708"/>
    </row>
    <row r="78" spans="1:25" x14ac:dyDescent="0.3">
      <c r="A78" s="708"/>
      <c r="B78" s="92">
        <f t="shared" si="24"/>
        <v>11</v>
      </c>
      <c r="C78" s="451" t="s">
        <v>260</v>
      </c>
      <c r="D78" s="709">
        <f>'F5'!D78</f>
        <v>0.653672936427939</v>
      </c>
      <c r="E78" s="709">
        <f>'F5'!E78</f>
        <v>5.1806660510926332E-3</v>
      </c>
      <c r="F78" s="709">
        <f>'F5'!F78</f>
        <v>0</v>
      </c>
      <c r="G78" s="709">
        <f>'F5'!G78</f>
        <v>0</v>
      </c>
      <c r="H78" s="709">
        <f t="shared" si="18"/>
        <v>0.65885360247903169</v>
      </c>
      <c r="I78" s="946">
        <f t="shared" si="22"/>
        <v>0.65885360247903169</v>
      </c>
      <c r="J78" s="709">
        <f>'F5'!J78</f>
        <v>3.9698163145587117E-3</v>
      </c>
      <c r="K78" s="709">
        <f>'F5'!K78</f>
        <v>0</v>
      </c>
      <c r="L78" s="709">
        <f>'F5'!L78</f>
        <v>0</v>
      </c>
      <c r="M78" s="946">
        <f t="shared" si="19"/>
        <v>0.66282341879359041</v>
      </c>
      <c r="N78" s="709">
        <f t="shared" si="23"/>
        <v>0.66282341879359041</v>
      </c>
      <c r="O78" s="709">
        <f>'F5'!O78</f>
        <v>3.9698163145587091E-3</v>
      </c>
      <c r="P78" s="709">
        <f>'F5'!P78</f>
        <v>0</v>
      </c>
      <c r="Q78" s="709">
        <f>'F5'!Q78</f>
        <v>0</v>
      </c>
      <c r="R78" s="709">
        <f t="shared" si="20"/>
        <v>0.66679323510814914</v>
      </c>
      <c r="S78" s="946">
        <f>'F5'!S78+'F5.1 (N)'!D54</f>
        <v>0.66679323510814914</v>
      </c>
      <c r="T78" s="946">
        <f>'F5'!T78+'F5.1 (N)'!E54</f>
        <v>3.9698163145587047E-3</v>
      </c>
      <c r="U78" s="946">
        <f>'F5'!U78+'F5.1 (N)'!F54</f>
        <v>0</v>
      </c>
      <c r="V78" s="946">
        <f>'F5'!V78+'F5.1 (N)'!G54</f>
        <v>0</v>
      </c>
      <c r="W78" s="946">
        <f t="shared" si="21"/>
        <v>0.67076305142270787</v>
      </c>
      <c r="Y78" s="708"/>
    </row>
    <row r="79" spans="1:25" x14ac:dyDescent="0.3">
      <c r="A79" s="708"/>
      <c r="B79" s="92">
        <f t="shared" si="24"/>
        <v>12</v>
      </c>
      <c r="C79" s="451" t="s">
        <v>261</v>
      </c>
      <c r="D79" s="709">
        <f>'F5'!D79</f>
        <v>1.1684785664362678</v>
      </c>
      <c r="E79" s="709">
        <f>'F5'!E79</f>
        <v>0.109831757608397</v>
      </c>
      <c r="F79" s="709">
        <f>'F5'!F79</f>
        <v>8.0182979127420173E-2</v>
      </c>
      <c r="G79" s="709">
        <f>'F5'!G79</f>
        <v>0</v>
      </c>
      <c r="H79" s="709">
        <f t="shared" si="18"/>
        <v>1.1981273449172445</v>
      </c>
      <c r="I79" s="946">
        <f t="shared" si="22"/>
        <v>1.1981273449172445</v>
      </c>
      <c r="J79" s="709">
        <f>'F5'!J79</f>
        <v>0.11786375965279701</v>
      </c>
      <c r="K79" s="709">
        <f>'F5'!K79</f>
        <v>0</v>
      </c>
      <c r="L79" s="709">
        <f>'F5'!L79</f>
        <v>0</v>
      </c>
      <c r="M79" s="946">
        <f t="shared" si="19"/>
        <v>1.3159911045700414</v>
      </c>
      <c r="N79" s="709">
        <f t="shared" si="23"/>
        <v>1.3159911045700414</v>
      </c>
      <c r="O79" s="709">
        <f>'F5'!O79</f>
        <v>6.9397326294243514E-2</v>
      </c>
      <c r="P79" s="709">
        <f>'F5'!P79</f>
        <v>0</v>
      </c>
      <c r="Q79" s="709">
        <f>'F5'!Q79</f>
        <v>0</v>
      </c>
      <c r="R79" s="709">
        <f t="shared" si="20"/>
        <v>1.385388430864285</v>
      </c>
      <c r="S79" s="946">
        <f>'F5'!S79+'F5.1 (N)'!D55</f>
        <v>1.385388430864285</v>
      </c>
      <c r="T79" s="946">
        <f>'F5'!T79+'F5.1 (N)'!E55</f>
        <v>6.9397326294243514E-2</v>
      </c>
      <c r="U79" s="946">
        <f>'F5'!U79+'F5.1 (N)'!F55</f>
        <v>0</v>
      </c>
      <c r="V79" s="946">
        <f>'F5'!V79+'F5.1 (N)'!G55</f>
        <v>0</v>
      </c>
      <c r="W79" s="946">
        <f t="shared" si="21"/>
        <v>1.4547857571585285</v>
      </c>
      <c r="Y79" s="708"/>
    </row>
    <row r="80" spans="1:25" x14ac:dyDescent="0.3">
      <c r="A80" s="708"/>
      <c r="B80" s="92">
        <f t="shared" si="24"/>
        <v>13</v>
      </c>
      <c r="C80" s="473" t="s">
        <v>896</v>
      </c>
      <c r="D80" s="709">
        <f>'F5'!D80</f>
        <v>0</v>
      </c>
      <c r="E80" s="709">
        <f>'F5'!E80</f>
        <v>0</v>
      </c>
      <c r="F80" s="709">
        <f>'F5'!F80</f>
        <v>0</v>
      </c>
      <c r="G80" s="709">
        <f>'F5'!G80</f>
        <v>0</v>
      </c>
      <c r="H80" s="709">
        <f t="shared" si="18"/>
        <v>0</v>
      </c>
      <c r="I80" s="946">
        <f t="shared" si="22"/>
        <v>0</v>
      </c>
      <c r="J80" s="709">
        <f>'F5'!J80</f>
        <v>0</v>
      </c>
      <c r="K80" s="709">
        <f>'F5'!K80</f>
        <v>0</v>
      </c>
      <c r="L80" s="709">
        <f>'F5'!L80</f>
        <v>0</v>
      </c>
      <c r="M80" s="946">
        <f t="shared" si="19"/>
        <v>0</v>
      </c>
      <c r="N80" s="709">
        <f t="shared" si="23"/>
        <v>0</v>
      </c>
      <c r="O80" s="709">
        <f>'F5'!O80</f>
        <v>0</v>
      </c>
      <c r="P80" s="709">
        <f>'F5'!P80</f>
        <v>0</v>
      </c>
      <c r="Q80" s="709">
        <f>'F5'!Q80</f>
        <v>0</v>
      </c>
      <c r="R80" s="709">
        <f t="shared" si="20"/>
        <v>0</v>
      </c>
      <c r="S80" s="946">
        <f>'F5'!S80+'F5.1 (N)'!D56</f>
        <v>0</v>
      </c>
      <c r="T80" s="946">
        <f>'F5'!T80+'F5.1 (N)'!E56</f>
        <v>0</v>
      </c>
      <c r="U80" s="946">
        <f>'F5'!U80+'F5.1 (N)'!F56</f>
        <v>0</v>
      </c>
      <c r="V80" s="946">
        <f>'F5'!V80+'F5.1 (N)'!G56</f>
        <v>0</v>
      </c>
      <c r="W80" s="946">
        <f t="shared" si="21"/>
        <v>0</v>
      </c>
      <c r="Y80" s="708"/>
    </row>
    <row r="81" spans="1:33" x14ac:dyDescent="0.3">
      <c r="A81" s="708"/>
      <c r="B81" s="92">
        <f t="shared" si="24"/>
        <v>14</v>
      </c>
      <c r="C81" s="473" t="s">
        <v>897</v>
      </c>
      <c r="D81" s="709">
        <f>'F5'!D81</f>
        <v>0</v>
      </c>
      <c r="E81" s="709">
        <f>'F5'!E81</f>
        <v>0</v>
      </c>
      <c r="F81" s="709">
        <f>'F5'!F81</f>
        <v>0</v>
      </c>
      <c r="G81" s="709">
        <f>'F5'!G81</f>
        <v>0</v>
      </c>
      <c r="H81" s="709">
        <f t="shared" si="18"/>
        <v>0</v>
      </c>
      <c r="I81" s="946">
        <f t="shared" si="22"/>
        <v>0</v>
      </c>
      <c r="J81" s="709">
        <f>'F5'!J81</f>
        <v>0</v>
      </c>
      <c r="K81" s="709">
        <f>'F5'!K81</f>
        <v>0</v>
      </c>
      <c r="L81" s="709">
        <f>'F5'!L81</f>
        <v>0</v>
      </c>
      <c r="M81" s="946">
        <f t="shared" si="19"/>
        <v>0</v>
      </c>
      <c r="N81" s="709">
        <f t="shared" si="23"/>
        <v>0</v>
      </c>
      <c r="O81" s="709">
        <f>'F5'!O81</f>
        <v>1.6862593125000001</v>
      </c>
      <c r="P81" s="709">
        <f>'F5'!P81</f>
        <v>0</v>
      </c>
      <c r="Q81" s="709">
        <f>'F5'!Q81</f>
        <v>0</v>
      </c>
      <c r="R81" s="709">
        <f t="shared" si="20"/>
        <v>1.6862593125000001</v>
      </c>
      <c r="S81" s="946">
        <f>'F5'!S81+'F5.1 (N)'!D57</f>
        <v>1.6862593125000001</v>
      </c>
      <c r="T81" s="946">
        <f>'F5'!T81+'F5.1 (N)'!E57</f>
        <v>3.3725186250000001</v>
      </c>
      <c r="U81" s="946">
        <f>'F5'!U81+'F5.1 (N)'!F57</f>
        <v>0</v>
      </c>
      <c r="V81" s="946">
        <f>'F5'!V81+'F5.1 (N)'!G57</f>
        <v>0</v>
      </c>
      <c r="W81" s="946">
        <f t="shared" si="21"/>
        <v>5.0587779375000004</v>
      </c>
      <c r="Y81" s="708"/>
    </row>
    <row r="82" spans="1:33" x14ac:dyDescent="0.3">
      <c r="A82" s="708"/>
      <c r="B82" s="92">
        <f t="shared" si="24"/>
        <v>15</v>
      </c>
      <c r="C82" s="473" t="s">
        <v>898</v>
      </c>
      <c r="D82" s="709">
        <f>'F5'!D82</f>
        <v>0</v>
      </c>
      <c r="E82" s="709">
        <f>'F5'!E82</f>
        <v>0</v>
      </c>
      <c r="F82" s="709">
        <f>'F5'!F82</f>
        <v>0</v>
      </c>
      <c r="G82" s="709">
        <f>'F5'!G82</f>
        <v>0</v>
      </c>
      <c r="H82" s="709">
        <f t="shared" si="18"/>
        <v>0</v>
      </c>
      <c r="I82" s="946">
        <f t="shared" si="22"/>
        <v>0</v>
      </c>
      <c r="J82" s="709">
        <f>'F5'!J82</f>
        <v>0</v>
      </c>
      <c r="K82" s="709">
        <f>'F5'!K82</f>
        <v>0</v>
      </c>
      <c r="L82" s="709">
        <f>'F5'!L82</f>
        <v>0</v>
      </c>
      <c r="M82" s="946">
        <f t="shared" si="19"/>
        <v>0</v>
      </c>
      <c r="N82" s="709">
        <f t="shared" si="23"/>
        <v>0</v>
      </c>
      <c r="O82" s="709">
        <f>'F5'!O82</f>
        <v>0</v>
      </c>
      <c r="P82" s="709">
        <f>'F5'!P82</f>
        <v>0</v>
      </c>
      <c r="Q82" s="709">
        <f>'F5'!Q82</f>
        <v>0</v>
      </c>
      <c r="R82" s="709">
        <f t="shared" si="20"/>
        <v>0</v>
      </c>
      <c r="S82" s="946">
        <f>'F5'!S82+'F5.1 (N)'!D58</f>
        <v>0</v>
      </c>
      <c r="T82" s="946">
        <f>'F5'!T82+'F5.1 (N)'!E58</f>
        <v>0</v>
      </c>
      <c r="U82" s="946">
        <f>'F5'!U82+'F5.1 (N)'!F58</f>
        <v>0</v>
      </c>
      <c r="V82" s="946">
        <f>'F5'!V82+'F5.1 (N)'!G58</f>
        <v>0</v>
      </c>
      <c r="W82" s="946">
        <f t="shared" si="21"/>
        <v>0</v>
      </c>
      <c r="Y82" s="708"/>
    </row>
    <row r="83" spans="1:33" x14ac:dyDescent="0.3">
      <c r="A83" s="708"/>
      <c r="B83" s="92">
        <f t="shared" si="24"/>
        <v>16</v>
      </c>
      <c r="C83" s="473" t="s">
        <v>849</v>
      </c>
      <c r="D83" s="709">
        <f>'F5'!D83</f>
        <v>0</v>
      </c>
      <c r="E83" s="709">
        <f>'F5'!E83</f>
        <v>0</v>
      </c>
      <c r="F83" s="709">
        <f>'F5'!F83</f>
        <v>0</v>
      </c>
      <c r="G83" s="709">
        <f>'F5'!G83</f>
        <v>0</v>
      </c>
      <c r="H83" s="709">
        <f t="shared" si="18"/>
        <v>0</v>
      </c>
      <c r="I83" s="946">
        <f t="shared" si="22"/>
        <v>0</v>
      </c>
      <c r="J83" s="709">
        <f>'F5'!J83</f>
        <v>0</v>
      </c>
      <c r="K83" s="709">
        <f>'F5'!K83</f>
        <v>0</v>
      </c>
      <c r="L83" s="709">
        <f>'F5'!L83</f>
        <v>0</v>
      </c>
      <c r="M83" s="946">
        <f t="shared" si="19"/>
        <v>0</v>
      </c>
      <c r="N83" s="709">
        <f t="shared" si="23"/>
        <v>0</v>
      </c>
      <c r="O83" s="709">
        <f>'F5'!O83</f>
        <v>0</v>
      </c>
      <c r="P83" s="709">
        <f>'F5'!P83</f>
        <v>0</v>
      </c>
      <c r="Q83" s="709">
        <f>'F5'!Q83</f>
        <v>0</v>
      </c>
      <c r="R83" s="709">
        <f t="shared" si="20"/>
        <v>0</v>
      </c>
      <c r="S83" s="946">
        <f>'F5'!S83+'F5.1 (N)'!D59</f>
        <v>0</v>
      </c>
      <c r="T83" s="946">
        <f>'F5'!T83+'F5.1 (N)'!E59</f>
        <v>0</v>
      </c>
      <c r="U83" s="946">
        <f>'F5'!U83+'F5.1 (N)'!F59</f>
        <v>0</v>
      </c>
      <c r="V83" s="946">
        <f>'F5'!V83+'F5.1 (N)'!G59</f>
        <v>0</v>
      </c>
      <c r="W83" s="946">
        <f t="shared" si="21"/>
        <v>0</v>
      </c>
      <c r="Y83" s="708"/>
    </row>
    <row r="84" spans="1:33" x14ac:dyDescent="0.3">
      <c r="A84" s="708"/>
      <c r="B84" s="92">
        <f t="shared" si="24"/>
        <v>17</v>
      </c>
      <c r="C84" s="473" t="s">
        <v>899</v>
      </c>
      <c r="D84" s="709">
        <f>'F5'!D84</f>
        <v>0</v>
      </c>
      <c r="E84" s="709">
        <f>'F5'!E84</f>
        <v>0</v>
      </c>
      <c r="F84" s="709">
        <f>'F5'!F84</f>
        <v>0</v>
      </c>
      <c r="G84" s="709">
        <f>'F5'!G84</f>
        <v>0</v>
      </c>
      <c r="H84" s="709">
        <f t="shared" si="18"/>
        <v>0</v>
      </c>
      <c r="I84" s="946">
        <f t="shared" si="22"/>
        <v>0</v>
      </c>
      <c r="J84" s="709">
        <f>'F5'!J84</f>
        <v>0</v>
      </c>
      <c r="K84" s="709">
        <f>'F5'!K84</f>
        <v>0</v>
      </c>
      <c r="L84" s="709">
        <f>'F5'!L84</f>
        <v>0</v>
      </c>
      <c r="M84" s="946">
        <f t="shared" si="19"/>
        <v>0</v>
      </c>
      <c r="N84" s="709">
        <f t="shared" si="23"/>
        <v>0</v>
      </c>
      <c r="O84" s="709">
        <f>'F5'!O84</f>
        <v>0</v>
      </c>
      <c r="P84" s="709">
        <f>'F5'!P84</f>
        <v>0</v>
      </c>
      <c r="Q84" s="709">
        <f>'F5'!Q84</f>
        <v>0</v>
      </c>
      <c r="R84" s="709">
        <f t="shared" si="20"/>
        <v>0</v>
      </c>
      <c r="S84" s="946">
        <f>'F5'!S84+'F5.1 (N)'!D60</f>
        <v>0</v>
      </c>
      <c r="T84" s="946">
        <f>'F5'!T84+'F5.1 (N)'!E60</f>
        <v>0</v>
      </c>
      <c r="U84" s="946">
        <f>'F5'!U84+'F5.1 (N)'!F60</f>
        <v>0</v>
      </c>
      <c r="V84" s="946">
        <f>'F5'!V84+'F5.1 (N)'!G60</f>
        <v>0</v>
      </c>
      <c r="W84" s="946">
        <f t="shared" si="21"/>
        <v>0</v>
      </c>
      <c r="Y84" s="708"/>
    </row>
    <row r="85" spans="1:33" ht="16" x14ac:dyDescent="0.3">
      <c r="A85" s="1025"/>
      <c r="B85" s="80"/>
      <c r="C85" s="94" t="s">
        <v>271</v>
      </c>
      <c r="D85" s="948">
        <f t="shared" ref="D85:W85" si="25">SUM(D68:D84)</f>
        <v>1464.2406647025271</v>
      </c>
      <c r="E85" s="948">
        <f t="shared" si="25"/>
        <v>4.6769296170598009</v>
      </c>
      <c r="F85" s="948">
        <f t="shared" si="25"/>
        <v>0.87293989462040855</v>
      </c>
      <c r="G85" s="948">
        <f t="shared" si="25"/>
        <v>0</v>
      </c>
      <c r="H85" s="948">
        <f t="shared" si="25"/>
        <v>1468.0446544249662</v>
      </c>
      <c r="I85" s="948">
        <f t="shared" si="25"/>
        <v>1468.0446544249662</v>
      </c>
      <c r="J85" s="948">
        <f t="shared" si="25"/>
        <v>6.6256137720237929</v>
      </c>
      <c r="K85" s="948">
        <f t="shared" si="25"/>
        <v>0</v>
      </c>
      <c r="L85" s="948">
        <f t="shared" si="25"/>
        <v>0</v>
      </c>
      <c r="M85" s="948">
        <f t="shared" si="25"/>
        <v>1474.6702681969898</v>
      </c>
      <c r="N85" s="948">
        <f t="shared" si="25"/>
        <v>1474.6702681969898</v>
      </c>
      <c r="O85" s="948">
        <f t="shared" si="25"/>
        <v>18.768916930506023</v>
      </c>
      <c r="P85" s="948">
        <f t="shared" si="25"/>
        <v>0</v>
      </c>
      <c r="Q85" s="948">
        <f t="shared" si="25"/>
        <v>0</v>
      </c>
      <c r="R85" s="948">
        <f t="shared" si="25"/>
        <v>1493.4391851274961</v>
      </c>
      <c r="S85" s="948">
        <f t="shared" si="25"/>
        <v>1493.4391851274961</v>
      </c>
      <c r="T85" s="948">
        <f t="shared" si="25"/>
        <v>25.138326969559351</v>
      </c>
      <c r="U85" s="948">
        <f t="shared" si="25"/>
        <v>0</v>
      </c>
      <c r="V85" s="948">
        <f t="shared" si="25"/>
        <v>0</v>
      </c>
      <c r="W85" s="948">
        <f t="shared" si="25"/>
        <v>1518.5775120970554</v>
      </c>
    </row>
    <row r="86" spans="1:33" ht="16" x14ac:dyDescent="0.3">
      <c r="A86" s="1025"/>
      <c r="B86" s="262"/>
      <c r="C86" s="264" t="s">
        <v>809</v>
      </c>
      <c r="D86" s="1143"/>
      <c r="E86" s="1144"/>
      <c r="F86" s="1143"/>
      <c r="G86" s="1143"/>
      <c r="H86" s="1143"/>
      <c r="I86" s="1145"/>
      <c r="J86" s="1144"/>
      <c r="K86" s="1145"/>
      <c r="L86" s="1145"/>
      <c r="M86" s="1145"/>
      <c r="N86" s="1143"/>
      <c r="O86" s="1144"/>
      <c r="P86" s="1143"/>
      <c r="Q86" s="1143"/>
      <c r="R86" s="1143"/>
      <c r="S86" s="1145"/>
      <c r="T86" s="1144"/>
      <c r="U86" s="1145"/>
      <c r="V86" s="1145"/>
      <c r="W86" s="1145"/>
      <c r="X86" s="43"/>
      <c r="Y86" s="43"/>
      <c r="Z86" s="43"/>
      <c r="AA86" s="43"/>
      <c r="AB86" s="43"/>
      <c r="AC86" s="43"/>
      <c r="AD86" s="43"/>
      <c r="AE86" s="43"/>
      <c r="AF86" s="43"/>
      <c r="AG86" s="43"/>
    </row>
    <row r="87" spans="1:33" ht="16" x14ac:dyDescent="0.3">
      <c r="A87" s="1025"/>
      <c r="B87" s="261" t="s">
        <v>601</v>
      </c>
      <c r="C87" s="265"/>
      <c r="D87" s="266"/>
      <c r="E87" s="266"/>
      <c r="F87" s="266"/>
      <c r="G87" s="266"/>
      <c r="H87" s="266"/>
      <c r="I87" s="267"/>
      <c r="J87" s="267"/>
      <c r="K87" s="262"/>
      <c r="L87" s="262"/>
      <c r="M87" s="262"/>
      <c r="N87" s="262"/>
      <c r="O87" s="262"/>
      <c r="P87" s="262"/>
      <c r="Q87" s="262"/>
      <c r="R87" s="262"/>
      <c r="S87" s="43"/>
      <c r="T87" s="43"/>
      <c r="U87" s="43"/>
      <c r="V87" s="43"/>
      <c r="W87" s="43"/>
      <c r="X87" s="43"/>
      <c r="Y87" s="43"/>
      <c r="Z87" s="43"/>
      <c r="AA87" s="43"/>
      <c r="AB87" s="43"/>
      <c r="AC87" s="43"/>
      <c r="AD87" s="43"/>
      <c r="AE87" s="43"/>
      <c r="AF87" s="43"/>
      <c r="AG87" s="43"/>
    </row>
    <row r="88" spans="1:33" ht="16" x14ac:dyDescent="0.3">
      <c r="A88" s="1025"/>
      <c r="B88" s="261" t="s">
        <v>716</v>
      </c>
      <c r="C88" s="265"/>
      <c r="D88" s="266"/>
      <c r="E88" s="266"/>
      <c r="F88" s="266"/>
      <c r="G88" s="266"/>
      <c r="H88" s="266"/>
      <c r="I88" s="267"/>
      <c r="J88" s="267"/>
      <c r="K88" s="262"/>
      <c r="L88" s="262"/>
      <c r="M88" s="262"/>
      <c r="N88" s="262"/>
      <c r="O88" s="262"/>
      <c r="P88" s="262"/>
      <c r="Q88" s="262"/>
      <c r="R88" s="262"/>
      <c r="S88" s="43"/>
      <c r="T88" s="43"/>
      <c r="U88" s="43"/>
      <c r="V88" s="43"/>
      <c r="W88" s="43"/>
      <c r="X88" s="43"/>
      <c r="Y88" s="43"/>
      <c r="Z88" s="43"/>
      <c r="AA88" s="43"/>
      <c r="AB88" s="43"/>
      <c r="AC88" s="43"/>
      <c r="AD88" s="43"/>
      <c r="AE88" s="43"/>
      <c r="AF88" s="43"/>
      <c r="AG88" s="43"/>
    </row>
    <row r="89" spans="1:33" ht="15" customHeight="1" x14ac:dyDescent="0.3">
      <c r="A89" s="1025"/>
      <c r="B89" s="262"/>
      <c r="C89" s="264"/>
      <c r="D89" s="264"/>
      <c r="E89" s="264"/>
      <c r="F89" s="264"/>
      <c r="G89" s="264"/>
      <c r="H89" s="264"/>
      <c r="I89" s="262"/>
      <c r="J89" s="262"/>
      <c r="K89" s="262"/>
      <c r="L89" s="262"/>
      <c r="M89" s="262"/>
      <c r="N89" s="262"/>
      <c r="O89" s="262"/>
      <c r="P89" s="262"/>
      <c r="Q89" s="262"/>
      <c r="R89" s="262"/>
    </row>
    <row r="90" spans="1:33" ht="16" x14ac:dyDescent="0.3">
      <c r="A90" s="1025"/>
      <c r="B90" s="262"/>
      <c r="C90" s="264"/>
      <c r="D90" s="8"/>
      <c r="E90" s="8"/>
      <c r="F90" s="8"/>
      <c r="G90" s="8"/>
      <c r="H90" s="8"/>
      <c r="I90" s="1"/>
      <c r="J90" s="42"/>
      <c r="K90" s="1"/>
      <c r="L90" s="1"/>
      <c r="M90" s="42"/>
      <c r="N90" s="42"/>
      <c r="O90" s="1"/>
      <c r="P90" s="1"/>
      <c r="Q90" s="1"/>
      <c r="AG90" s="259" t="s">
        <v>10</v>
      </c>
    </row>
    <row r="91" spans="1:33" ht="13.75" customHeight="1" x14ac:dyDescent="0.3">
      <c r="A91" s="1025"/>
      <c r="B91" s="1661" t="s">
        <v>341</v>
      </c>
      <c r="C91" s="1661" t="s">
        <v>37</v>
      </c>
      <c r="D91" s="1788" t="s">
        <v>960</v>
      </c>
      <c r="E91" s="1789"/>
      <c r="F91" s="1789"/>
      <c r="G91" s="1789"/>
      <c r="H91" s="1790"/>
      <c r="I91" s="1788" t="s">
        <v>961</v>
      </c>
      <c r="J91" s="1789"/>
      <c r="K91" s="1789"/>
      <c r="L91" s="1789"/>
      <c r="M91" s="1790"/>
      <c r="N91" s="1782" t="s">
        <v>962</v>
      </c>
      <c r="O91" s="1782"/>
      <c r="P91" s="1782"/>
      <c r="Q91" s="1782"/>
      <c r="R91" s="1782"/>
      <c r="S91" s="1782" t="s">
        <v>963</v>
      </c>
      <c r="T91" s="1782"/>
      <c r="U91" s="1782"/>
      <c r="V91" s="1782"/>
      <c r="W91" s="1782"/>
    </row>
    <row r="92" spans="1:33" x14ac:dyDescent="0.3">
      <c r="A92" s="1025"/>
      <c r="B92" s="1661"/>
      <c r="C92" s="1661"/>
      <c r="D92" s="1791" t="s">
        <v>21</v>
      </c>
      <c r="E92" s="1792"/>
      <c r="F92" s="1792"/>
      <c r="G92" s="1792"/>
      <c r="H92" s="1793"/>
      <c r="I92" s="1791" t="s">
        <v>21</v>
      </c>
      <c r="J92" s="1792"/>
      <c r="K92" s="1792"/>
      <c r="L92" s="1792"/>
      <c r="M92" s="1793"/>
      <c r="N92" s="1785" t="s">
        <v>21</v>
      </c>
      <c r="O92" s="1786"/>
      <c r="P92" s="1786"/>
      <c r="Q92" s="1786"/>
      <c r="R92" s="1786"/>
      <c r="S92" s="1785" t="s">
        <v>21</v>
      </c>
      <c r="T92" s="1786"/>
      <c r="U92" s="1786"/>
      <c r="V92" s="1786"/>
      <c r="W92" s="1786"/>
    </row>
    <row r="93" spans="1:33" ht="56" x14ac:dyDescent="0.3">
      <c r="A93" s="1025"/>
      <c r="B93" s="1661"/>
      <c r="C93" s="1661"/>
      <c r="D93" s="928" t="s">
        <v>273</v>
      </c>
      <c r="E93" s="928" t="s">
        <v>268</v>
      </c>
      <c r="F93" s="263" t="s">
        <v>274</v>
      </c>
      <c r="G93" s="926" t="s">
        <v>590</v>
      </c>
      <c r="H93" s="928" t="s">
        <v>275</v>
      </c>
      <c r="I93" s="928" t="s">
        <v>267</v>
      </c>
      <c r="J93" s="928" t="s">
        <v>268</v>
      </c>
      <c r="K93" s="928" t="s">
        <v>269</v>
      </c>
      <c r="L93" s="926" t="s">
        <v>590</v>
      </c>
      <c r="M93" s="928" t="s">
        <v>270</v>
      </c>
      <c r="N93" s="928" t="s">
        <v>267</v>
      </c>
      <c r="O93" s="928" t="s">
        <v>268</v>
      </c>
      <c r="P93" s="928" t="s">
        <v>269</v>
      </c>
      <c r="Q93" s="926" t="s">
        <v>590</v>
      </c>
      <c r="R93" s="928" t="s">
        <v>270</v>
      </c>
      <c r="S93" s="928" t="s">
        <v>267</v>
      </c>
      <c r="T93" s="928" t="s">
        <v>268</v>
      </c>
      <c r="U93" s="928" t="s">
        <v>269</v>
      </c>
      <c r="V93" s="926" t="s">
        <v>590</v>
      </c>
      <c r="W93" s="928" t="s">
        <v>270</v>
      </c>
    </row>
    <row r="94" spans="1:33" ht="28" x14ac:dyDescent="0.3">
      <c r="A94" s="1025"/>
      <c r="B94" s="260"/>
      <c r="C94" s="260"/>
      <c r="D94" s="260" t="s">
        <v>663</v>
      </c>
      <c r="E94" s="260" t="s">
        <v>664</v>
      </c>
      <c r="F94" s="260" t="s">
        <v>665</v>
      </c>
      <c r="G94" s="260" t="s">
        <v>666</v>
      </c>
      <c r="H94" s="260" t="s">
        <v>667</v>
      </c>
      <c r="I94" s="260" t="s">
        <v>663</v>
      </c>
      <c r="J94" s="260" t="s">
        <v>664</v>
      </c>
      <c r="K94" s="260" t="s">
        <v>665</v>
      </c>
      <c r="L94" s="260" t="s">
        <v>666</v>
      </c>
      <c r="M94" s="260" t="s">
        <v>667</v>
      </c>
      <c r="N94" s="260" t="s">
        <v>663</v>
      </c>
      <c r="O94" s="260" t="s">
        <v>664</v>
      </c>
      <c r="P94" s="260" t="s">
        <v>665</v>
      </c>
      <c r="Q94" s="260" t="s">
        <v>666</v>
      </c>
      <c r="R94" s="260" t="s">
        <v>667</v>
      </c>
      <c r="S94" s="260" t="s">
        <v>663</v>
      </c>
      <c r="T94" s="260" t="s">
        <v>664</v>
      </c>
      <c r="U94" s="260" t="s">
        <v>665</v>
      </c>
      <c r="V94" s="260" t="s">
        <v>666</v>
      </c>
      <c r="W94" s="260" t="s">
        <v>667</v>
      </c>
    </row>
    <row r="95" spans="1:33" x14ac:dyDescent="0.3">
      <c r="A95" s="708"/>
      <c r="B95" s="92">
        <v>1</v>
      </c>
      <c r="C95" s="451" t="s">
        <v>841</v>
      </c>
      <c r="D95" s="946">
        <f t="shared" ref="D95:D111" si="26">W68</f>
        <v>1.29</v>
      </c>
      <c r="E95" s="709">
        <f>'F5'!E95+'F5.1 (N)'!J44</f>
        <v>0</v>
      </c>
      <c r="F95" s="709">
        <f>'F5'!F95+'F5.1 (N)'!K44</f>
        <v>0</v>
      </c>
      <c r="G95" s="709">
        <f>'F5'!G95+'F5.1 (N)'!L44</f>
        <v>0</v>
      </c>
      <c r="H95" s="946">
        <f>D95+E95-F95-G95</f>
        <v>1.29</v>
      </c>
      <c r="I95" s="937">
        <f>H95</f>
        <v>1.29</v>
      </c>
      <c r="J95" s="936">
        <f>'F5'!J95+'F5.1 (N)'!O44</f>
        <v>0</v>
      </c>
      <c r="K95" s="936">
        <f>'F5'!K95+'F5.1 (N)'!P44</f>
        <v>0</v>
      </c>
      <c r="L95" s="936">
        <f>'F5'!L95+'F5.1 (N)'!Q44</f>
        <v>0</v>
      </c>
      <c r="M95" s="937">
        <f>I95+J95-K95-L95</f>
        <v>1.29</v>
      </c>
      <c r="N95" s="937">
        <f>M95</f>
        <v>1.29</v>
      </c>
      <c r="O95" s="936">
        <f>'F5'!O95+'F5.1 (N)'!T44</f>
        <v>0</v>
      </c>
      <c r="P95" s="936">
        <f>'F5'!P95+'F5.1 (N)'!U44</f>
        <v>0</v>
      </c>
      <c r="Q95" s="936">
        <f>'F5'!Q95+'F5.1 (N)'!V44</f>
        <v>0</v>
      </c>
      <c r="R95" s="937">
        <f>N95+O95-P95-Q95</f>
        <v>1.29</v>
      </c>
      <c r="S95" s="937">
        <f>R95</f>
        <v>1.29</v>
      </c>
      <c r="T95" s="936">
        <f>'F5'!T95+'F5.1 (N)'!Y44</f>
        <v>0</v>
      </c>
      <c r="U95" s="936">
        <f>'F5'!U95+'F5.1 (N)'!Z44</f>
        <v>0</v>
      </c>
      <c r="V95" s="936">
        <f>'F5'!V95+'F5.1 (N)'!AA44</f>
        <v>0</v>
      </c>
      <c r="W95" s="937">
        <f>S95+T95-U95-V95</f>
        <v>1.29</v>
      </c>
    </row>
    <row r="96" spans="1:33" x14ac:dyDescent="0.3">
      <c r="A96" s="708"/>
      <c r="B96" s="92">
        <f>B95+1</f>
        <v>2</v>
      </c>
      <c r="C96" s="451" t="s">
        <v>842</v>
      </c>
      <c r="D96" s="946">
        <f t="shared" si="26"/>
        <v>67.592586223908455</v>
      </c>
      <c r="E96" s="709">
        <f>'F5'!E96+'F5.1 (N)'!J45</f>
        <v>1.1994441446113875</v>
      </c>
      <c r="F96" s="709">
        <f>'F5'!F96+'F5.1 (N)'!K45</f>
        <v>0</v>
      </c>
      <c r="G96" s="709">
        <f>'F5'!G96+'F5.1 (N)'!L45</f>
        <v>0</v>
      </c>
      <c r="H96" s="946">
        <f t="shared" ref="H96:H111" si="27">D96+E96-F96-G96</f>
        <v>68.792030368519846</v>
      </c>
      <c r="I96" s="937">
        <f t="shared" ref="I96:I111" si="28">H96</f>
        <v>68.792030368519846</v>
      </c>
      <c r="J96" s="936">
        <f>'F5'!J96+'F5.1 (N)'!O45</f>
        <v>1.1994441446113864</v>
      </c>
      <c r="K96" s="936">
        <f>'F5'!K96+'F5.1 (N)'!P45</f>
        <v>0</v>
      </c>
      <c r="L96" s="936">
        <f>'F5'!L96+'F5.1 (N)'!Q45</f>
        <v>0</v>
      </c>
      <c r="M96" s="937">
        <f t="shared" ref="M96:M111" si="29">I96+J96-K96-L96</f>
        <v>69.991474513131237</v>
      </c>
      <c r="N96" s="937">
        <f t="shared" ref="N96:N111" si="30">M96</f>
        <v>69.991474513131237</v>
      </c>
      <c r="O96" s="936">
        <f>'F5'!O96+'F5.1 (N)'!T45</f>
        <v>1.1994441446113839</v>
      </c>
      <c r="P96" s="936">
        <f>'F5'!P96+'F5.1 (N)'!U45</f>
        <v>0</v>
      </c>
      <c r="Q96" s="936">
        <f>'F5'!Q96+'F5.1 (N)'!V45</f>
        <v>0</v>
      </c>
      <c r="R96" s="937">
        <f t="shared" ref="R96:R111" si="31">N96+O96-P96-Q96</f>
        <v>71.190918657742628</v>
      </c>
      <c r="S96" s="937">
        <f t="shared" ref="S96:S111" si="32">R96</f>
        <v>71.190918657742628</v>
      </c>
      <c r="T96" s="936">
        <f>'F5'!T96+'F5.1 (N)'!Y45</f>
        <v>1.1994441446113768</v>
      </c>
      <c r="U96" s="936">
        <f>'F5'!U96+'F5.1 (N)'!Z45</f>
        <v>0</v>
      </c>
      <c r="V96" s="936">
        <f>'F5'!V96+'F5.1 (N)'!AA45</f>
        <v>0</v>
      </c>
      <c r="W96" s="937">
        <f t="shared" ref="W96:W111" si="33">S96+T96-U96-V96</f>
        <v>72.390362802354005</v>
      </c>
    </row>
    <row r="97" spans="1:23" x14ac:dyDescent="0.3">
      <c r="A97" s="708"/>
      <c r="B97" s="92">
        <f t="shared" ref="B97:B111" si="34">B96+1</f>
        <v>3</v>
      </c>
      <c r="C97" s="451" t="s">
        <v>843</v>
      </c>
      <c r="D97" s="946">
        <f t="shared" si="26"/>
        <v>0</v>
      </c>
      <c r="E97" s="709">
        <f>'F5'!E97+'F5.1 (N)'!J46</f>
        <v>0</v>
      </c>
      <c r="F97" s="709">
        <f>'F5'!F97+'F5.1 (N)'!K46</f>
        <v>0</v>
      </c>
      <c r="G97" s="709">
        <f>'F5'!G97+'F5.1 (N)'!L46</f>
        <v>0</v>
      </c>
      <c r="H97" s="946">
        <f t="shared" si="27"/>
        <v>0</v>
      </c>
      <c r="I97" s="937">
        <f t="shared" si="28"/>
        <v>0</v>
      </c>
      <c r="J97" s="936">
        <f>'F5'!J97+'F5.1 (N)'!O46</f>
        <v>0</v>
      </c>
      <c r="K97" s="936">
        <f>'F5'!K97+'F5.1 (N)'!P46</f>
        <v>0</v>
      </c>
      <c r="L97" s="936">
        <f>'F5'!L97+'F5.1 (N)'!Q46</f>
        <v>0</v>
      </c>
      <c r="M97" s="937">
        <f t="shared" si="29"/>
        <v>0</v>
      </c>
      <c r="N97" s="937">
        <f t="shared" si="30"/>
        <v>0</v>
      </c>
      <c r="O97" s="936">
        <f>'F5'!O97+'F5.1 (N)'!T46</f>
        <v>0</v>
      </c>
      <c r="P97" s="936">
        <f>'F5'!P97+'F5.1 (N)'!U46</f>
        <v>0</v>
      </c>
      <c r="Q97" s="936">
        <f>'F5'!Q97+'F5.1 (N)'!V46</f>
        <v>0</v>
      </c>
      <c r="R97" s="937">
        <f t="shared" si="31"/>
        <v>0</v>
      </c>
      <c r="S97" s="937">
        <f t="shared" si="32"/>
        <v>0</v>
      </c>
      <c r="T97" s="936">
        <f>'F5'!T97+'F5.1 (N)'!Y46</f>
        <v>0</v>
      </c>
      <c r="U97" s="936">
        <f>'F5'!U97+'F5.1 (N)'!Z46</f>
        <v>0</v>
      </c>
      <c r="V97" s="936">
        <f>'F5'!V97+'F5.1 (N)'!AA46</f>
        <v>0</v>
      </c>
      <c r="W97" s="937">
        <f t="shared" si="33"/>
        <v>0</v>
      </c>
    </row>
    <row r="98" spans="1:23" x14ac:dyDescent="0.3">
      <c r="A98" s="708"/>
      <c r="B98" s="92">
        <f t="shared" si="34"/>
        <v>4</v>
      </c>
      <c r="C98" s="451" t="s">
        <v>844</v>
      </c>
      <c r="D98" s="946">
        <f t="shared" si="26"/>
        <v>1.8863921128439773</v>
      </c>
      <c r="E98" s="709">
        <f>'F5'!E98+'F5.1 (N)'!J47</f>
        <v>2.7581542890057764E-3</v>
      </c>
      <c r="F98" s="709">
        <f>'F5'!F98+'F5.1 (N)'!K47</f>
        <v>0</v>
      </c>
      <c r="G98" s="709">
        <f>'F5'!G98+'F5.1 (N)'!L47</f>
        <v>0</v>
      </c>
      <c r="H98" s="946">
        <f t="shared" si="27"/>
        <v>1.8891502671329832</v>
      </c>
      <c r="I98" s="937">
        <f t="shared" si="28"/>
        <v>1.8891502671329832</v>
      </c>
      <c r="J98" s="936">
        <f>'F5'!J98+'F5.1 (N)'!O47</f>
        <v>2.7581542890057578E-3</v>
      </c>
      <c r="K98" s="936">
        <f>'F5'!K98+'F5.1 (N)'!P47</f>
        <v>0</v>
      </c>
      <c r="L98" s="936">
        <f>'F5'!L98+'F5.1 (N)'!Q47</f>
        <v>0</v>
      </c>
      <c r="M98" s="937">
        <f t="shared" si="29"/>
        <v>1.891908421421989</v>
      </c>
      <c r="N98" s="937">
        <f t="shared" si="30"/>
        <v>1.891908421421989</v>
      </c>
      <c r="O98" s="936">
        <f>'F5'!O98+'F5.1 (N)'!T47</f>
        <v>2.7581542890057209E-3</v>
      </c>
      <c r="P98" s="936">
        <f>'F5'!P98+'F5.1 (N)'!U47</f>
        <v>0</v>
      </c>
      <c r="Q98" s="936">
        <f>'F5'!Q98+'F5.1 (N)'!V47</f>
        <v>0</v>
      </c>
      <c r="R98" s="937">
        <f t="shared" si="31"/>
        <v>1.8946665757109948</v>
      </c>
      <c r="S98" s="937">
        <f t="shared" si="32"/>
        <v>1.8946665757109948</v>
      </c>
      <c r="T98" s="936">
        <f>'F5'!T98+'F5.1 (N)'!Y47</f>
        <v>2.7581542890056099E-3</v>
      </c>
      <c r="U98" s="936">
        <f>'F5'!U98+'F5.1 (N)'!Z47</f>
        <v>0</v>
      </c>
      <c r="V98" s="936">
        <f>'F5'!V98+'F5.1 (N)'!AA47</f>
        <v>0</v>
      </c>
      <c r="W98" s="937">
        <f t="shared" si="33"/>
        <v>1.8974247300000004</v>
      </c>
    </row>
    <row r="99" spans="1:23" x14ac:dyDescent="0.3">
      <c r="A99" s="708"/>
      <c r="B99" s="92">
        <f t="shared" si="34"/>
        <v>5</v>
      </c>
      <c r="C99" s="451" t="s">
        <v>845</v>
      </c>
      <c r="D99" s="946">
        <f t="shared" si="26"/>
        <v>9.792723614378259</v>
      </c>
      <c r="E99" s="709">
        <f>'F5'!E99+'F5.1 (N)'!J48</f>
        <v>0.74866921714249235</v>
      </c>
      <c r="F99" s="709">
        <f>'F5'!F99+'F5.1 (N)'!K48</f>
        <v>0</v>
      </c>
      <c r="G99" s="709">
        <f>'F5'!G99+'F5.1 (N)'!L48</f>
        <v>0</v>
      </c>
      <c r="H99" s="946">
        <f t="shared" si="27"/>
        <v>10.541392831520751</v>
      </c>
      <c r="I99" s="937">
        <f t="shared" si="28"/>
        <v>10.541392831520751</v>
      </c>
      <c r="J99" s="936">
        <f>'F5'!J99+'F5.1 (N)'!O48</f>
        <v>0.74866921714249235</v>
      </c>
      <c r="K99" s="936">
        <f>'F5'!K99+'F5.1 (N)'!P48</f>
        <v>0</v>
      </c>
      <c r="L99" s="936">
        <f>'F5'!L99+'F5.1 (N)'!Q48</f>
        <v>0</v>
      </c>
      <c r="M99" s="937">
        <f t="shared" si="29"/>
        <v>11.290062048663243</v>
      </c>
      <c r="N99" s="937">
        <f t="shared" si="30"/>
        <v>11.290062048663243</v>
      </c>
      <c r="O99" s="936">
        <f>'F5'!O99+'F5.1 (N)'!T48</f>
        <v>0.74866921714249235</v>
      </c>
      <c r="P99" s="936">
        <f>'F5'!P99+'F5.1 (N)'!U48</f>
        <v>0</v>
      </c>
      <c r="Q99" s="936">
        <f>'F5'!Q99+'F5.1 (N)'!V48</f>
        <v>0</v>
      </c>
      <c r="R99" s="937">
        <f t="shared" si="31"/>
        <v>12.038731265805735</v>
      </c>
      <c r="S99" s="937">
        <f t="shared" si="32"/>
        <v>12.038731265805735</v>
      </c>
      <c r="T99" s="936">
        <f>'F5'!T99+'F5.1 (N)'!Y48</f>
        <v>0.74866921714249235</v>
      </c>
      <c r="U99" s="936">
        <f>'F5'!U99+'F5.1 (N)'!Z48</f>
        <v>0</v>
      </c>
      <c r="V99" s="936">
        <f>'F5'!V99+'F5.1 (N)'!AA48</f>
        <v>0</v>
      </c>
      <c r="W99" s="937">
        <f t="shared" si="33"/>
        <v>12.787400482948227</v>
      </c>
    </row>
    <row r="100" spans="1:23" x14ac:dyDescent="0.3">
      <c r="A100" s="708"/>
      <c r="B100" s="92">
        <f t="shared" si="34"/>
        <v>6</v>
      </c>
      <c r="C100" s="451" t="s">
        <v>256</v>
      </c>
      <c r="D100" s="946">
        <f t="shared" si="26"/>
        <v>1427.752546381924</v>
      </c>
      <c r="E100" s="709">
        <f>'F5'!E100+'F5.1 (N)'!J49</f>
        <v>24.083549853916242</v>
      </c>
      <c r="F100" s="709">
        <f>'F5'!F100+'F5.1 (N)'!K49</f>
        <v>0</v>
      </c>
      <c r="G100" s="709">
        <f>'F5'!G100+'F5.1 (N)'!L49</f>
        <v>0</v>
      </c>
      <c r="H100" s="946">
        <f t="shared" si="27"/>
        <v>1451.8360962358404</v>
      </c>
      <c r="I100" s="937">
        <f t="shared" si="28"/>
        <v>1451.8360962358404</v>
      </c>
      <c r="J100" s="936">
        <f>'F5'!J100+'F5.1 (N)'!O49</f>
        <v>28.522989854059723</v>
      </c>
      <c r="K100" s="936">
        <f>'F5'!K100+'F5.1 (N)'!P49</f>
        <v>0</v>
      </c>
      <c r="L100" s="936">
        <f>'F5'!L100+'F5.1 (N)'!Q49</f>
        <v>0</v>
      </c>
      <c r="M100" s="937">
        <f t="shared" si="29"/>
        <v>1480.3590860899001</v>
      </c>
      <c r="N100" s="937">
        <f t="shared" si="30"/>
        <v>1480.3590860899001</v>
      </c>
      <c r="O100" s="936">
        <f>'F5'!O100+'F5.1 (N)'!T49</f>
        <v>33.221186187393059</v>
      </c>
      <c r="P100" s="936">
        <f>'F5'!P100+'F5.1 (N)'!U49</f>
        <v>0</v>
      </c>
      <c r="Q100" s="936">
        <f>'F5'!Q100+'F5.1 (N)'!V49</f>
        <v>0</v>
      </c>
      <c r="R100" s="937">
        <f t="shared" si="31"/>
        <v>1513.580272277293</v>
      </c>
      <c r="S100" s="937">
        <f t="shared" si="32"/>
        <v>1513.580272277293</v>
      </c>
      <c r="T100" s="936">
        <f>'F5'!T100+'F5.1 (N)'!Y49</f>
        <v>37.88245752072639</v>
      </c>
      <c r="U100" s="936">
        <f>'F5'!U100+'F5.1 (N)'!Z49</f>
        <v>0</v>
      </c>
      <c r="V100" s="936">
        <f>'F5'!V100+'F5.1 (N)'!AA49</f>
        <v>0</v>
      </c>
      <c r="W100" s="937">
        <f t="shared" si="33"/>
        <v>1551.4627297980194</v>
      </c>
    </row>
    <row r="101" spans="1:23" x14ac:dyDescent="0.3">
      <c r="A101" s="708"/>
      <c r="B101" s="92">
        <f t="shared" si="34"/>
        <v>7</v>
      </c>
      <c r="C101" s="451" t="s">
        <v>846</v>
      </c>
      <c r="D101" s="946">
        <f t="shared" si="26"/>
        <v>0</v>
      </c>
      <c r="E101" s="709">
        <f>'F5'!E101+'F5.1 (N)'!J50</f>
        <v>0</v>
      </c>
      <c r="F101" s="709">
        <f>'F5'!F101+'F5.1 (N)'!K50</f>
        <v>0</v>
      </c>
      <c r="G101" s="709">
        <f>'F5'!G101+'F5.1 (N)'!L50</f>
        <v>0</v>
      </c>
      <c r="H101" s="946">
        <f t="shared" si="27"/>
        <v>0</v>
      </c>
      <c r="I101" s="937">
        <f t="shared" si="28"/>
        <v>0</v>
      </c>
      <c r="J101" s="936">
        <f>'F5'!J101+'F5.1 (N)'!O50</f>
        <v>0</v>
      </c>
      <c r="K101" s="936">
        <f>'F5'!K101+'F5.1 (N)'!P50</f>
        <v>0</v>
      </c>
      <c r="L101" s="936">
        <f>'F5'!L101+'F5.1 (N)'!Q50</f>
        <v>0</v>
      </c>
      <c r="M101" s="937">
        <f t="shared" si="29"/>
        <v>0</v>
      </c>
      <c r="N101" s="937">
        <f t="shared" si="30"/>
        <v>0</v>
      </c>
      <c r="O101" s="936">
        <f>'F5'!O101+'F5.1 (N)'!T50</f>
        <v>0</v>
      </c>
      <c r="P101" s="936">
        <f>'F5'!P101+'F5.1 (N)'!U50</f>
        <v>0</v>
      </c>
      <c r="Q101" s="936">
        <f>'F5'!Q101+'F5.1 (N)'!V50</f>
        <v>0</v>
      </c>
      <c r="R101" s="937">
        <f t="shared" si="31"/>
        <v>0</v>
      </c>
      <c r="S101" s="937">
        <f t="shared" si="32"/>
        <v>0</v>
      </c>
      <c r="T101" s="936">
        <f>'F5'!T101+'F5.1 (N)'!Y50</f>
        <v>0</v>
      </c>
      <c r="U101" s="936">
        <f>'F5'!U101+'F5.1 (N)'!Z50</f>
        <v>0</v>
      </c>
      <c r="V101" s="936">
        <f>'F5'!V101+'F5.1 (N)'!AA50</f>
        <v>0</v>
      </c>
      <c r="W101" s="937">
        <f t="shared" si="33"/>
        <v>0</v>
      </c>
    </row>
    <row r="102" spans="1:23" x14ac:dyDescent="0.3">
      <c r="A102" s="708"/>
      <c r="B102" s="92">
        <f t="shared" si="34"/>
        <v>8</v>
      </c>
      <c r="C102" s="451" t="s">
        <v>847</v>
      </c>
      <c r="D102" s="946">
        <f t="shared" si="26"/>
        <v>0</v>
      </c>
      <c r="E102" s="709">
        <f>'F5'!E102+'F5.1 (N)'!J51</f>
        <v>0</v>
      </c>
      <c r="F102" s="709">
        <f>'F5'!F102+'F5.1 (N)'!K51</f>
        <v>0</v>
      </c>
      <c r="G102" s="709">
        <f>'F5'!G102+'F5.1 (N)'!L51</f>
        <v>0</v>
      </c>
      <c r="H102" s="946">
        <f t="shared" si="27"/>
        <v>0</v>
      </c>
      <c r="I102" s="937">
        <f t="shared" si="28"/>
        <v>0</v>
      </c>
      <c r="J102" s="936">
        <f>'F5'!J102+'F5.1 (N)'!O51</f>
        <v>0</v>
      </c>
      <c r="K102" s="936">
        <f>'F5'!K102+'F5.1 (N)'!P51</f>
        <v>0</v>
      </c>
      <c r="L102" s="936">
        <f>'F5'!L102+'F5.1 (N)'!Q51</f>
        <v>0</v>
      </c>
      <c r="M102" s="937">
        <f t="shared" si="29"/>
        <v>0</v>
      </c>
      <c r="N102" s="937">
        <f t="shared" si="30"/>
        <v>0</v>
      </c>
      <c r="O102" s="936">
        <f>'F5'!O102+'F5.1 (N)'!T51</f>
        <v>0</v>
      </c>
      <c r="P102" s="936">
        <f>'F5'!P102+'F5.1 (N)'!U51</f>
        <v>0</v>
      </c>
      <c r="Q102" s="936">
        <f>'F5'!Q102+'F5.1 (N)'!V51</f>
        <v>0</v>
      </c>
      <c r="R102" s="937">
        <f t="shared" si="31"/>
        <v>0</v>
      </c>
      <c r="S102" s="937">
        <f t="shared" si="32"/>
        <v>0</v>
      </c>
      <c r="T102" s="936">
        <f>'F5'!T102+'F5.1 (N)'!Y51</f>
        <v>0</v>
      </c>
      <c r="U102" s="936">
        <f>'F5'!U102+'F5.1 (N)'!Z51</f>
        <v>0</v>
      </c>
      <c r="V102" s="936">
        <f>'F5'!V102+'F5.1 (N)'!AA51</f>
        <v>0</v>
      </c>
      <c r="W102" s="937">
        <f t="shared" si="33"/>
        <v>0</v>
      </c>
    </row>
    <row r="103" spans="1:23" x14ac:dyDescent="0.3">
      <c r="A103" s="708"/>
      <c r="B103" s="92">
        <f t="shared" si="34"/>
        <v>9</v>
      </c>
      <c r="C103" s="451" t="s">
        <v>848</v>
      </c>
      <c r="D103" s="946">
        <f t="shared" si="26"/>
        <v>0.72000000000000008</v>
      </c>
      <c r="E103" s="709">
        <f>'F5'!E103+'F5.1 (N)'!J52</f>
        <v>0</v>
      </c>
      <c r="F103" s="709">
        <f>'F5'!F103+'F5.1 (N)'!K52</f>
        <v>0</v>
      </c>
      <c r="G103" s="709">
        <f>'F5'!G103+'F5.1 (N)'!L52</f>
        <v>0</v>
      </c>
      <c r="H103" s="946">
        <f t="shared" si="27"/>
        <v>0.72000000000000008</v>
      </c>
      <c r="I103" s="937">
        <f t="shared" si="28"/>
        <v>0.72000000000000008</v>
      </c>
      <c r="J103" s="936">
        <f>'F5'!J103+'F5.1 (N)'!O52</f>
        <v>0</v>
      </c>
      <c r="K103" s="936">
        <f>'F5'!K103+'F5.1 (N)'!P52</f>
        <v>0</v>
      </c>
      <c r="L103" s="936">
        <f>'F5'!L103+'F5.1 (N)'!Q52</f>
        <v>0</v>
      </c>
      <c r="M103" s="937">
        <f t="shared" si="29"/>
        <v>0.72000000000000008</v>
      </c>
      <c r="N103" s="937">
        <f t="shared" si="30"/>
        <v>0.72000000000000008</v>
      </c>
      <c r="O103" s="936">
        <f>'F5'!O103+'F5.1 (N)'!T52</f>
        <v>0</v>
      </c>
      <c r="P103" s="936">
        <f>'F5'!P103+'F5.1 (N)'!U52</f>
        <v>0</v>
      </c>
      <c r="Q103" s="936">
        <f>'F5'!Q103+'F5.1 (N)'!V52</f>
        <v>0</v>
      </c>
      <c r="R103" s="937">
        <f t="shared" si="31"/>
        <v>0.72000000000000008</v>
      </c>
      <c r="S103" s="937">
        <f t="shared" si="32"/>
        <v>0.72000000000000008</v>
      </c>
      <c r="T103" s="936">
        <f>'F5'!T103+'F5.1 (N)'!Y52</f>
        <v>0</v>
      </c>
      <c r="U103" s="936">
        <f>'F5'!U103+'F5.1 (N)'!Z52</f>
        <v>0</v>
      </c>
      <c r="V103" s="936">
        <f>'F5'!V103+'F5.1 (N)'!AA52</f>
        <v>0</v>
      </c>
      <c r="W103" s="937">
        <f t="shared" si="33"/>
        <v>0.72000000000000008</v>
      </c>
    </row>
    <row r="104" spans="1:23" x14ac:dyDescent="0.3">
      <c r="A104" s="708"/>
      <c r="B104" s="92">
        <f t="shared" si="34"/>
        <v>10</v>
      </c>
      <c r="C104" s="451" t="s">
        <v>259</v>
      </c>
      <c r="D104" s="946">
        <f t="shared" si="26"/>
        <v>2.3589370179193612</v>
      </c>
      <c r="E104" s="709">
        <f>'F5'!E104+'F5.1 (N)'!J53</f>
        <v>0.23847251238042233</v>
      </c>
      <c r="F104" s="709">
        <f>'F5'!F104+'F5.1 (N)'!K53</f>
        <v>0</v>
      </c>
      <c r="G104" s="709">
        <f>'F5'!G104+'F5.1 (N)'!L53</f>
        <v>0</v>
      </c>
      <c r="H104" s="946">
        <f t="shared" si="27"/>
        <v>2.5974095302997835</v>
      </c>
      <c r="I104" s="937">
        <f t="shared" si="28"/>
        <v>2.5974095302997835</v>
      </c>
      <c r="J104" s="936">
        <f>'F5'!J104+'F5.1 (N)'!O53</f>
        <v>0.23847251238042233</v>
      </c>
      <c r="K104" s="936">
        <f>'F5'!K104+'F5.1 (N)'!P53</f>
        <v>0</v>
      </c>
      <c r="L104" s="936">
        <f>'F5'!L104+'F5.1 (N)'!Q53</f>
        <v>0</v>
      </c>
      <c r="M104" s="937">
        <f t="shared" si="29"/>
        <v>2.8358820426802058</v>
      </c>
      <c r="N104" s="937">
        <f t="shared" si="30"/>
        <v>2.8358820426802058</v>
      </c>
      <c r="O104" s="936">
        <f>'F5'!O104+'F5.1 (N)'!T53</f>
        <v>0.23847251238042233</v>
      </c>
      <c r="P104" s="936">
        <f>'F5'!P104+'F5.1 (N)'!U53</f>
        <v>0</v>
      </c>
      <c r="Q104" s="936">
        <f>'F5'!Q104+'F5.1 (N)'!V53</f>
        <v>0</v>
      </c>
      <c r="R104" s="937">
        <f t="shared" si="31"/>
        <v>3.0743545550606282</v>
      </c>
      <c r="S104" s="937">
        <f t="shared" si="32"/>
        <v>3.0743545550606282</v>
      </c>
      <c r="T104" s="936">
        <f>'F5'!T104+'F5.1 (N)'!Y53</f>
        <v>0.23847251238042233</v>
      </c>
      <c r="U104" s="936">
        <f>'F5'!U104+'F5.1 (N)'!Z53</f>
        <v>0</v>
      </c>
      <c r="V104" s="936">
        <f>'F5'!V104+'F5.1 (N)'!AA53</f>
        <v>0</v>
      </c>
      <c r="W104" s="937">
        <f t="shared" si="33"/>
        <v>3.3128270674410505</v>
      </c>
    </row>
    <row r="105" spans="1:23" x14ac:dyDescent="0.3">
      <c r="A105" s="708"/>
      <c r="B105" s="92">
        <f t="shared" si="34"/>
        <v>11</v>
      </c>
      <c r="C105" s="451" t="s">
        <v>260</v>
      </c>
      <c r="D105" s="946">
        <f t="shared" si="26"/>
        <v>0.67076305142270787</v>
      </c>
      <c r="E105" s="709">
        <f>'F5'!E105+'F5.1 (N)'!J54</f>
        <v>3.9698163145586995E-3</v>
      </c>
      <c r="F105" s="709">
        <f>'F5'!F105+'F5.1 (N)'!K54</f>
        <v>0</v>
      </c>
      <c r="G105" s="709">
        <f>'F5'!G105+'F5.1 (N)'!L54</f>
        <v>0</v>
      </c>
      <c r="H105" s="946">
        <f t="shared" si="27"/>
        <v>0.6747328677372666</v>
      </c>
      <c r="I105" s="937">
        <f t="shared" si="28"/>
        <v>0.6747328677372666</v>
      </c>
      <c r="J105" s="936">
        <f>'F5'!J105+'F5.1 (N)'!O54</f>
        <v>3.96981631455869E-3</v>
      </c>
      <c r="K105" s="936">
        <f>'F5'!K105+'F5.1 (N)'!P54</f>
        <v>0</v>
      </c>
      <c r="L105" s="936">
        <f>'F5'!L105+'F5.1 (N)'!Q54</f>
        <v>0</v>
      </c>
      <c r="M105" s="937">
        <f t="shared" si="29"/>
        <v>0.67870268405182532</v>
      </c>
      <c r="N105" s="937">
        <f t="shared" si="30"/>
        <v>0.67870268405182532</v>
      </c>
      <c r="O105" s="936">
        <f>'F5'!O105+'F5.1 (N)'!T54</f>
        <v>3.9698163145586718E-3</v>
      </c>
      <c r="P105" s="936">
        <f>'F5'!P105+'F5.1 (N)'!U54</f>
        <v>0</v>
      </c>
      <c r="Q105" s="936">
        <f>'F5'!Q105+'F5.1 (N)'!V54</f>
        <v>0</v>
      </c>
      <c r="R105" s="937">
        <f t="shared" si="31"/>
        <v>0.68267250036638405</v>
      </c>
      <c r="S105" s="937">
        <f t="shared" si="32"/>
        <v>0.68267250036638405</v>
      </c>
      <c r="T105" s="936">
        <f>'F5'!T105+'F5.1 (N)'!Y54</f>
        <v>3.9698163145586163E-3</v>
      </c>
      <c r="U105" s="936">
        <f>'F5'!U105+'F5.1 (N)'!Z54</f>
        <v>0</v>
      </c>
      <c r="V105" s="936">
        <f>'F5'!V105+'F5.1 (N)'!AA54</f>
        <v>0</v>
      </c>
      <c r="W105" s="937">
        <f t="shared" si="33"/>
        <v>0.68664231668094267</v>
      </c>
    </row>
    <row r="106" spans="1:23" x14ac:dyDescent="0.3">
      <c r="A106" s="708"/>
      <c r="B106" s="92">
        <f t="shared" si="34"/>
        <v>12</v>
      </c>
      <c r="C106" s="451" t="s">
        <v>261</v>
      </c>
      <c r="D106" s="946">
        <f t="shared" si="26"/>
        <v>1.4547857571585285</v>
      </c>
      <c r="E106" s="709">
        <f>'F5'!E106+'F5.1 (N)'!J55</f>
        <v>6.93973262942435E-2</v>
      </c>
      <c r="F106" s="709">
        <f>'F5'!F106+'F5.1 (N)'!K55</f>
        <v>0</v>
      </c>
      <c r="G106" s="709">
        <f>'F5'!G106+'F5.1 (N)'!L55</f>
        <v>0</v>
      </c>
      <c r="H106" s="946">
        <f t="shared" si="27"/>
        <v>1.5241830834527721</v>
      </c>
      <c r="I106" s="937">
        <f t="shared" si="28"/>
        <v>1.5241830834527721</v>
      </c>
      <c r="J106" s="936">
        <f>'F5'!J106+'F5.1 (N)'!O55</f>
        <v>6.9397326294243486E-2</v>
      </c>
      <c r="K106" s="936">
        <f>'F5'!K106+'F5.1 (N)'!P55</f>
        <v>0</v>
      </c>
      <c r="L106" s="936">
        <f>'F5'!L106+'F5.1 (N)'!Q55</f>
        <v>0</v>
      </c>
      <c r="M106" s="937">
        <f t="shared" si="29"/>
        <v>1.5935804097470156</v>
      </c>
      <c r="N106" s="937">
        <f t="shared" si="30"/>
        <v>1.5935804097470156</v>
      </c>
      <c r="O106" s="936">
        <f>'F5'!O106+'F5.1 (N)'!T55</f>
        <v>6.9397326294243444E-2</v>
      </c>
      <c r="P106" s="936">
        <f>'F5'!P106+'F5.1 (N)'!U55</f>
        <v>0</v>
      </c>
      <c r="Q106" s="936">
        <f>'F5'!Q106+'F5.1 (N)'!V55</f>
        <v>0</v>
      </c>
      <c r="R106" s="937">
        <f t="shared" si="31"/>
        <v>1.6629777360412592</v>
      </c>
      <c r="S106" s="937">
        <f t="shared" si="32"/>
        <v>1.6629777360412592</v>
      </c>
      <c r="T106" s="936">
        <f>'F5'!T106+'F5.1 (N)'!Y55</f>
        <v>6.9397326294243333E-2</v>
      </c>
      <c r="U106" s="936">
        <f>'F5'!U106+'F5.1 (N)'!Z55</f>
        <v>0</v>
      </c>
      <c r="V106" s="936">
        <f>'F5'!V106+'F5.1 (N)'!AA55</f>
        <v>0</v>
      </c>
      <c r="W106" s="937">
        <f t="shared" si="33"/>
        <v>1.7323750623355025</v>
      </c>
    </row>
    <row r="107" spans="1:23" x14ac:dyDescent="0.3">
      <c r="A107" s="708"/>
      <c r="B107" s="92">
        <f t="shared" si="34"/>
        <v>13</v>
      </c>
      <c r="C107" s="473" t="s">
        <v>896</v>
      </c>
      <c r="D107" s="946">
        <f t="shared" si="26"/>
        <v>0</v>
      </c>
      <c r="E107" s="709">
        <f>'F5'!E107+'F5.1 (N)'!J56</f>
        <v>0</v>
      </c>
      <c r="F107" s="709">
        <f>'F5'!F107+'F5.1 (N)'!K56</f>
        <v>0</v>
      </c>
      <c r="G107" s="709">
        <f>'F5'!G107+'F5.1 (N)'!L56</f>
        <v>0</v>
      </c>
      <c r="H107" s="946">
        <f t="shared" si="27"/>
        <v>0</v>
      </c>
      <c r="I107" s="937">
        <f t="shared" si="28"/>
        <v>0</v>
      </c>
      <c r="J107" s="936">
        <f>'F5'!J107+'F5.1 (N)'!O56</f>
        <v>0</v>
      </c>
      <c r="K107" s="936">
        <f>'F5'!K107+'F5.1 (N)'!P56</f>
        <v>0</v>
      </c>
      <c r="L107" s="936">
        <f>'F5'!L107+'F5.1 (N)'!Q56</f>
        <v>0</v>
      </c>
      <c r="M107" s="937">
        <f t="shared" si="29"/>
        <v>0</v>
      </c>
      <c r="N107" s="937">
        <f t="shared" si="30"/>
        <v>0</v>
      </c>
      <c r="O107" s="936">
        <f>'F5'!O107+'F5.1 (N)'!T56</f>
        <v>0</v>
      </c>
      <c r="P107" s="936">
        <f>'F5'!P107+'F5.1 (N)'!U56</f>
        <v>0</v>
      </c>
      <c r="Q107" s="936">
        <f>'F5'!Q107+'F5.1 (N)'!V56</f>
        <v>0</v>
      </c>
      <c r="R107" s="937">
        <f t="shared" si="31"/>
        <v>0</v>
      </c>
      <c r="S107" s="937">
        <f t="shared" si="32"/>
        <v>0</v>
      </c>
      <c r="T107" s="936">
        <f>'F5'!T107+'F5.1 (N)'!Y56</f>
        <v>0</v>
      </c>
      <c r="U107" s="936">
        <f>'F5'!U107+'F5.1 (N)'!Z56</f>
        <v>0</v>
      </c>
      <c r="V107" s="936">
        <f>'F5'!V107+'F5.1 (N)'!AA56</f>
        <v>0</v>
      </c>
      <c r="W107" s="937">
        <f t="shared" si="33"/>
        <v>0</v>
      </c>
    </row>
    <row r="108" spans="1:23" x14ac:dyDescent="0.3">
      <c r="A108" s="708"/>
      <c r="B108" s="92">
        <f t="shared" si="34"/>
        <v>14</v>
      </c>
      <c r="C108" s="473" t="s">
        <v>897</v>
      </c>
      <c r="D108" s="946">
        <f t="shared" si="26"/>
        <v>5.0587779375000004</v>
      </c>
      <c r="E108" s="709">
        <f>'F5'!E108+'F5.1 (N)'!J57</f>
        <v>3.3725186250000001</v>
      </c>
      <c r="F108" s="709">
        <f>'F5'!F108+'F5.1 (N)'!K57</f>
        <v>0</v>
      </c>
      <c r="G108" s="709">
        <f>'F5'!G108+'F5.1 (N)'!L57</f>
        <v>0</v>
      </c>
      <c r="H108" s="946">
        <f t="shared" si="27"/>
        <v>8.4312965625</v>
      </c>
      <c r="I108" s="937">
        <f t="shared" si="28"/>
        <v>8.4312965625</v>
      </c>
      <c r="J108" s="936">
        <f>'F5'!J108+'F5.1 (N)'!O57</f>
        <v>3.3725186250000001</v>
      </c>
      <c r="K108" s="936">
        <f>'F5'!K108+'F5.1 (N)'!P57</f>
        <v>0</v>
      </c>
      <c r="L108" s="936">
        <f>'F5'!L108+'F5.1 (N)'!Q57</f>
        <v>0</v>
      </c>
      <c r="M108" s="937">
        <f t="shared" si="29"/>
        <v>11.8038151875</v>
      </c>
      <c r="N108" s="937">
        <f t="shared" si="30"/>
        <v>11.8038151875</v>
      </c>
      <c r="O108" s="936">
        <f>'F5'!O108+'F5.1 (N)'!T57</f>
        <v>3.3725186250000001</v>
      </c>
      <c r="P108" s="936">
        <f>'F5'!P108+'F5.1 (N)'!U57</f>
        <v>0</v>
      </c>
      <c r="Q108" s="936">
        <f>'F5'!Q108+'F5.1 (N)'!V57</f>
        <v>0</v>
      </c>
      <c r="R108" s="937">
        <f t="shared" si="31"/>
        <v>15.176333812499999</v>
      </c>
      <c r="S108" s="937">
        <f t="shared" si="32"/>
        <v>15.176333812499999</v>
      </c>
      <c r="T108" s="936">
        <f>'F5'!T108+'F5.1 (N)'!Y57</f>
        <v>3.3725186250000001</v>
      </c>
      <c r="U108" s="936">
        <f>'F5'!U108+'F5.1 (N)'!Z57</f>
        <v>0</v>
      </c>
      <c r="V108" s="936">
        <f>'F5'!V108+'F5.1 (N)'!AA57</f>
        <v>0</v>
      </c>
      <c r="W108" s="937">
        <f t="shared" si="33"/>
        <v>18.548852437499999</v>
      </c>
    </row>
    <row r="109" spans="1:23" x14ac:dyDescent="0.3">
      <c r="A109" s="708"/>
      <c r="B109" s="92">
        <f t="shared" si="34"/>
        <v>15</v>
      </c>
      <c r="C109" s="473" t="s">
        <v>898</v>
      </c>
      <c r="D109" s="946">
        <f t="shared" si="26"/>
        <v>0</v>
      </c>
      <c r="E109" s="709">
        <f>'F5'!E109+'F5.1 (N)'!J58</f>
        <v>0</v>
      </c>
      <c r="F109" s="709">
        <f>'F5'!F109+'F5.1 (N)'!K58</f>
        <v>0</v>
      </c>
      <c r="G109" s="709">
        <f>'F5'!G109+'F5.1 (N)'!L58</f>
        <v>0</v>
      </c>
      <c r="H109" s="946">
        <f t="shared" si="27"/>
        <v>0</v>
      </c>
      <c r="I109" s="937">
        <f t="shared" si="28"/>
        <v>0</v>
      </c>
      <c r="J109" s="936">
        <f>'F5'!J109+'F5.1 (N)'!O58</f>
        <v>0</v>
      </c>
      <c r="K109" s="936">
        <f>'F5'!K109+'F5.1 (N)'!P58</f>
        <v>0</v>
      </c>
      <c r="L109" s="936">
        <f>'F5'!L109+'F5.1 (N)'!Q58</f>
        <v>0</v>
      </c>
      <c r="M109" s="937">
        <f t="shared" si="29"/>
        <v>0</v>
      </c>
      <c r="N109" s="937">
        <f t="shared" si="30"/>
        <v>0</v>
      </c>
      <c r="O109" s="936">
        <f>'F5'!O109+'F5.1 (N)'!T58</f>
        <v>0</v>
      </c>
      <c r="P109" s="936">
        <f>'F5'!P109+'F5.1 (N)'!U58</f>
        <v>0</v>
      </c>
      <c r="Q109" s="936">
        <f>'F5'!Q109+'F5.1 (N)'!V58</f>
        <v>0</v>
      </c>
      <c r="R109" s="937">
        <f t="shared" si="31"/>
        <v>0</v>
      </c>
      <c r="S109" s="937">
        <f t="shared" si="32"/>
        <v>0</v>
      </c>
      <c r="T109" s="936">
        <f>'F5'!T109+'F5.1 (N)'!Y58</f>
        <v>0</v>
      </c>
      <c r="U109" s="936">
        <f>'F5'!U109+'F5.1 (N)'!Z58</f>
        <v>0</v>
      </c>
      <c r="V109" s="936">
        <f>'F5'!V109+'F5.1 (N)'!AA58</f>
        <v>0</v>
      </c>
      <c r="W109" s="937">
        <f t="shared" si="33"/>
        <v>0</v>
      </c>
    </row>
    <row r="110" spans="1:23" x14ac:dyDescent="0.3">
      <c r="A110" s="708"/>
      <c r="B110" s="92">
        <f t="shared" si="34"/>
        <v>16</v>
      </c>
      <c r="C110" s="473" t="s">
        <v>849</v>
      </c>
      <c r="D110" s="946">
        <f t="shared" si="26"/>
        <v>0</v>
      </c>
      <c r="E110" s="709">
        <f>'F5'!E110+'F5.1 (N)'!J59</f>
        <v>0</v>
      </c>
      <c r="F110" s="709">
        <f>'F5'!F110+'F5.1 (N)'!K59</f>
        <v>0</v>
      </c>
      <c r="G110" s="709">
        <f>'F5'!G110+'F5.1 (N)'!L59</f>
        <v>0</v>
      </c>
      <c r="H110" s="946">
        <f t="shared" si="27"/>
        <v>0</v>
      </c>
      <c r="I110" s="937">
        <f t="shared" si="28"/>
        <v>0</v>
      </c>
      <c r="J110" s="936">
        <f>'F5'!J110+'F5.1 (N)'!O59</f>
        <v>0</v>
      </c>
      <c r="K110" s="936">
        <f>'F5'!K110+'F5.1 (N)'!P59</f>
        <v>0</v>
      </c>
      <c r="L110" s="936">
        <f>'F5'!L110+'F5.1 (N)'!Q59</f>
        <v>0</v>
      </c>
      <c r="M110" s="937">
        <f t="shared" si="29"/>
        <v>0</v>
      </c>
      <c r="N110" s="937">
        <f t="shared" si="30"/>
        <v>0</v>
      </c>
      <c r="O110" s="936">
        <f>'F5'!O110+'F5.1 (N)'!T59</f>
        <v>0</v>
      </c>
      <c r="P110" s="936">
        <f>'F5'!P110+'F5.1 (N)'!U59</f>
        <v>0</v>
      </c>
      <c r="Q110" s="936">
        <f>'F5'!Q110+'F5.1 (N)'!V59</f>
        <v>0</v>
      </c>
      <c r="R110" s="937">
        <f t="shared" si="31"/>
        <v>0</v>
      </c>
      <c r="S110" s="937">
        <f t="shared" si="32"/>
        <v>0</v>
      </c>
      <c r="T110" s="936">
        <f>'F5'!T110+'F5.1 (N)'!Y59</f>
        <v>0</v>
      </c>
      <c r="U110" s="936">
        <f>'F5'!U110+'F5.1 (N)'!Z59</f>
        <v>0</v>
      </c>
      <c r="V110" s="936">
        <f>'F5'!V110+'F5.1 (N)'!AA59</f>
        <v>0</v>
      </c>
      <c r="W110" s="937">
        <f t="shared" si="33"/>
        <v>0</v>
      </c>
    </row>
    <row r="111" spans="1:23" x14ac:dyDescent="0.3">
      <c r="A111" s="708"/>
      <c r="B111" s="92">
        <f t="shared" si="34"/>
        <v>17</v>
      </c>
      <c r="C111" s="473" t="s">
        <v>899</v>
      </c>
      <c r="D111" s="946">
        <f t="shared" si="26"/>
        <v>0</v>
      </c>
      <c r="E111" s="709">
        <f>'F5'!E111+'F5.1 (N)'!J60</f>
        <v>0</v>
      </c>
      <c r="F111" s="709">
        <f>'F5'!F111+'F5.1 (N)'!K60</f>
        <v>0</v>
      </c>
      <c r="G111" s="709">
        <f>'F5'!G111+'F5.1 (N)'!L60</f>
        <v>0</v>
      </c>
      <c r="H111" s="946">
        <f t="shared" si="27"/>
        <v>0</v>
      </c>
      <c r="I111" s="937">
        <f t="shared" si="28"/>
        <v>0</v>
      </c>
      <c r="J111" s="936">
        <f>'F5'!J111+'F5.1 (N)'!O60</f>
        <v>0</v>
      </c>
      <c r="K111" s="936">
        <f>'F5'!K111+'F5.1 (N)'!P60</f>
        <v>0</v>
      </c>
      <c r="L111" s="936">
        <f>'F5'!L111+'F5.1 (N)'!Q60</f>
        <v>0</v>
      </c>
      <c r="M111" s="937">
        <f t="shared" si="29"/>
        <v>0</v>
      </c>
      <c r="N111" s="937">
        <f t="shared" si="30"/>
        <v>0</v>
      </c>
      <c r="O111" s="936">
        <f>'F5'!O111+'F5.1 (N)'!T60</f>
        <v>0</v>
      </c>
      <c r="P111" s="936">
        <f>'F5'!P111+'F5.1 (N)'!U60</f>
        <v>0</v>
      </c>
      <c r="Q111" s="936">
        <f>'F5'!Q111+'F5.1 (N)'!V60</f>
        <v>0</v>
      </c>
      <c r="R111" s="937">
        <f t="shared" si="31"/>
        <v>0</v>
      </c>
      <c r="S111" s="937">
        <f t="shared" si="32"/>
        <v>0</v>
      </c>
      <c r="T111" s="936">
        <f>'F5'!T111+'F5.1 (N)'!Y60</f>
        <v>0</v>
      </c>
      <c r="U111" s="936">
        <f>'F5'!U111+'F5.1 (N)'!Z60</f>
        <v>0</v>
      </c>
      <c r="V111" s="936">
        <f>'F5'!V111+'F5.1 (N)'!AA60</f>
        <v>0</v>
      </c>
      <c r="W111" s="937">
        <f t="shared" si="33"/>
        <v>0</v>
      </c>
    </row>
    <row r="112" spans="1:23" ht="16" x14ac:dyDescent="0.3">
      <c r="B112" s="80"/>
      <c r="C112" s="94" t="s">
        <v>271</v>
      </c>
      <c r="D112" s="948">
        <f t="shared" ref="D112:W112" si="35">SUM(D95:D111)</f>
        <v>1518.5775120970554</v>
      </c>
      <c r="E112" s="948">
        <f t="shared" si="35"/>
        <v>29.718779649948353</v>
      </c>
      <c r="F112" s="948">
        <f t="shared" si="35"/>
        <v>0</v>
      </c>
      <c r="G112" s="948">
        <f t="shared" si="35"/>
        <v>0</v>
      </c>
      <c r="H112" s="948">
        <f t="shared" si="35"/>
        <v>1548.2962917470036</v>
      </c>
      <c r="I112" s="948">
        <f t="shared" si="35"/>
        <v>1548.2962917470036</v>
      </c>
      <c r="J112" s="948">
        <f t="shared" si="35"/>
        <v>34.15821965009183</v>
      </c>
      <c r="K112" s="948">
        <f t="shared" si="35"/>
        <v>0</v>
      </c>
      <c r="L112" s="948">
        <f t="shared" si="35"/>
        <v>0</v>
      </c>
      <c r="M112" s="948">
        <f t="shared" si="35"/>
        <v>1582.4545113970958</v>
      </c>
      <c r="N112" s="948">
        <f t="shared" si="35"/>
        <v>1582.4545113970958</v>
      </c>
      <c r="O112" s="948">
        <f t="shared" si="35"/>
        <v>38.856415983425165</v>
      </c>
      <c r="P112" s="948">
        <f t="shared" si="35"/>
        <v>0</v>
      </c>
      <c r="Q112" s="948">
        <f t="shared" si="35"/>
        <v>0</v>
      </c>
      <c r="R112" s="948">
        <f t="shared" si="35"/>
        <v>1621.3109273805208</v>
      </c>
      <c r="S112" s="948">
        <f t="shared" si="35"/>
        <v>1621.3109273805208</v>
      </c>
      <c r="T112" s="948">
        <f t="shared" si="35"/>
        <v>43.517687316758483</v>
      </c>
      <c r="U112" s="948">
        <f t="shared" si="35"/>
        <v>0</v>
      </c>
      <c r="V112" s="948">
        <f t="shared" si="35"/>
        <v>0</v>
      </c>
      <c r="W112" s="948">
        <f t="shared" si="35"/>
        <v>1664.8286146972791</v>
      </c>
    </row>
    <row r="113" spans="2:23" ht="16" x14ac:dyDescent="0.3">
      <c r="B113" s="262"/>
      <c r="C113" s="264"/>
      <c r="D113" s="1145"/>
      <c r="E113" s="1144"/>
      <c r="F113" s="1145"/>
      <c r="G113" s="1145"/>
      <c r="H113" s="1145"/>
    </row>
    <row r="114" spans="2:23" x14ac:dyDescent="0.3">
      <c r="B114" s="1"/>
      <c r="C114" s="1"/>
      <c r="D114" s="1"/>
      <c r="E114" s="1"/>
      <c r="F114" s="1"/>
      <c r="G114" s="1"/>
      <c r="H114" s="1"/>
      <c r="I114" s="1"/>
      <c r="J114" s="1"/>
      <c r="K114" s="1"/>
      <c r="L114" s="1"/>
      <c r="M114" s="1"/>
      <c r="N114" s="1"/>
      <c r="O114" s="1"/>
      <c r="P114" s="1"/>
      <c r="Q114" s="1"/>
      <c r="R114" s="1"/>
    </row>
    <row r="115" spans="2:23" x14ac:dyDescent="0.3">
      <c r="B115" s="927" t="s">
        <v>342</v>
      </c>
      <c r="C115" s="1"/>
      <c r="D115" s="1"/>
      <c r="E115" s="1"/>
      <c r="F115" s="1"/>
      <c r="G115" s="1"/>
      <c r="H115" s="1"/>
      <c r="I115" s="1"/>
      <c r="J115" s="1"/>
      <c r="K115" s="1"/>
      <c r="L115" s="1"/>
      <c r="M115" s="1"/>
      <c r="N115" s="1"/>
      <c r="O115" s="1"/>
      <c r="P115" s="1"/>
      <c r="Q115" s="1"/>
      <c r="R115" s="1"/>
    </row>
    <row r="116" spans="2:23" x14ac:dyDescent="0.3">
      <c r="B116" s="927"/>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2"/>
      <c r="K117" s="1"/>
      <c r="L117" s="1"/>
      <c r="M117" s="259" t="s">
        <v>10</v>
      </c>
      <c r="O117" s="1"/>
      <c r="P117" s="1"/>
      <c r="Q117" s="1"/>
    </row>
    <row r="118" spans="2:23" ht="15" customHeight="1" x14ac:dyDescent="0.3">
      <c r="B118" s="1661" t="s">
        <v>341</v>
      </c>
      <c r="C118" s="1661" t="s">
        <v>37</v>
      </c>
      <c r="D118" s="1791" t="s">
        <v>509</v>
      </c>
      <c r="E118" s="1792"/>
      <c r="F118" s="1792"/>
      <c r="G118" s="1792"/>
      <c r="H118" s="1793"/>
      <c r="I118" s="1785" t="s">
        <v>510</v>
      </c>
      <c r="J118" s="1785"/>
      <c r="K118" s="1785"/>
      <c r="L118" s="1785"/>
      <c r="M118" s="1785"/>
      <c r="N118" s="1782" t="s">
        <v>511</v>
      </c>
      <c r="O118" s="1782"/>
      <c r="P118" s="1782"/>
      <c r="Q118" s="1782"/>
      <c r="R118" s="1782"/>
      <c r="S118" s="1782" t="s">
        <v>959</v>
      </c>
      <c r="T118" s="1782"/>
      <c r="U118" s="1782"/>
      <c r="V118" s="1782"/>
      <c r="W118" s="1782"/>
    </row>
    <row r="119" spans="2:23" x14ac:dyDescent="0.3">
      <c r="B119" s="1661"/>
      <c r="C119" s="1661"/>
      <c r="D119" s="1783" t="s">
        <v>7</v>
      </c>
      <c r="E119" s="1784"/>
      <c r="F119" s="1784"/>
      <c r="G119" s="1784"/>
      <c r="H119" s="1784"/>
      <c r="I119" s="1783" t="s">
        <v>7</v>
      </c>
      <c r="J119" s="1784"/>
      <c r="K119" s="1784"/>
      <c r="L119" s="1784"/>
      <c r="M119" s="1784"/>
      <c r="N119" s="1785" t="s">
        <v>12</v>
      </c>
      <c r="O119" s="1786"/>
      <c r="P119" s="1786"/>
      <c r="Q119" s="1786"/>
      <c r="R119" s="1786"/>
      <c r="S119" s="1785" t="s">
        <v>21</v>
      </c>
      <c r="T119" s="1786"/>
      <c r="U119" s="1786"/>
      <c r="V119" s="1786"/>
      <c r="W119" s="1786"/>
    </row>
    <row r="120" spans="2:23" ht="42" x14ac:dyDescent="0.3">
      <c r="B120" s="1661"/>
      <c r="C120" s="1661"/>
      <c r="D120" s="928" t="s">
        <v>267</v>
      </c>
      <c r="E120" s="928" t="s">
        <v>268</v>
      </c>
      <c r="F120" s="263" t="s">
        <v>274</v>
      </c>
      <c r="G120" s="926" t="s">
        <v>590</v>
      </c>
      <c r="H120" s="928" t="s">
        <v>270</v>
      </c>
      <c r="I120" s="928" t="s">
        <v>267</v>
      </c>
      <c r="J120" s="928" t="s">
        <v>268</v>
      </c>
      <c r="K120" s="263" t="s">
        <v>274</v>
      </c>
      <c r="L120" s="926" t="s">
        <v>590</v>
      </c>
      <c r="M120" s="928" t="s">
        <v>270</v>
      </c>
      <c r="N120" s="928" t="s">
        <v>267</v>
      </c>
      <c r="O120" s="928" t="s">
        <v>268</v>
      </c>
      <c r="P120" s="263" t="s">
        <v>274</v>
      </c>
      <c r="Q120" s="926" t="s">
        <v>590</v>
      </c>
      <c r="R120" s="928" t="s">
        <v>270</v>
      </c>
      <c r="S120" s="928" t="s">
        <v>267</v>
      </c>
      <c r="T120" s="928" t="s">
        <v>268</v>
      </c>
      <c r="U120" s="263" t="s">
        <v>274</v>
      </c>
      <c r="V120" s="926" t="s">
        <v>590</v>
      </c>
      <c r="W120" s="928" t="s">
        <v>270</v>
      </c>
    </row>
    <row r="121" spans="2:23" ht="28" x14ac:dyDescent="0.3">
      <c r="B121" s="260"/>
      <c r="C121" s="260"/>
      <c r="D121" s="260" t="s">
        <v>81</v>
      </c>
      <c r="E121" s="260" t="s">
        <v>82</v>
      </c>
      <c r="F121" s="260" t="s">
        <v>462</v>
      </c>
      <c r="G121" s="260" t="s">
        <v>392</v>
      </c>
      <c r="H121" s="260" t="s">
        <v>591</v>
      </c>
      <c r="I121" s="260" t="s">
        <v>410</v>
      </c>
      <c r="J121" s="260" t="s">
        <v>512</v>
      </c>
      <c r="K121" s="260" t="s">
        <v>411</v>
      </c>
      <c r="L121" s="260" t="s">
        <v>412</v>
      </c>
      <c r="M121" s="260" t="s">
        <v>654</v>
      </c>
      <c r="N121" s="260" t="s">
        <v>597</v>
      </c>
      <c r="O121" s="260" t="s">
        <v>598</v>
      </c>
      <c r="P121" s="260" t="s">
        <v>599</v>
      </c>
      <c r="Q121" s="260" t="s">
        <v>656</v>
      </c>
      <c r="R121" s="260" t="s">
        <v>657</v>
      </c>
      <c r="S121" s="260" t="s">
        <v>658</v>
      </c>
      <c r="T121" s="260" t="s">
        <v>659</v>
      </c>
      <c r="U121" s="260" t="s">
        <v>660</v>
      </c>
      <c r="V121" s="260" t="s">
        <v>661</v>
      </c>
      <c r="W121" s="260" t="s">
        <v>662</v>
      </c>
    </row>
    <row r="122" spans="2:23" x14ac:dyDescent="0.3">
      <c r="B122" s="92">
        <v>1</v>
      </c>
      <c r="C122" s="451" t="s">
        <v>841</v>
      </c>
      <c r="D122" s="709">
        <f>D14-D68</f>
        <v>53.87</v>
      </c>
      <c r="E122" s="709">
        <f>E14-E68</f>
        <v>0</v>
      </c>
      <c r="F122" s="709">
        <f>F14-F68</f>
        <v>0</v>
      </c>
      <c r="G122" s="709">
        <f>G14-G68</f>
        <v>0</v>
      </c>
      <c r="H122" s="709">
        <f>D122+E122-F122-G122</f>
        <v>53.87</v>
      </c>
      <c r="I122" s="709">
        <f t="shared" ref="I122:L137" si="36">I14-I68</f>
        <v>53.87</v>
      </c>
      <c r="J122" s="709">
        <f t="shared" si="36"/>
        <v>0</v>
      </c>
      <c r="K122" s="709">
        <f t="shared" si="36"/>
        <v>0</v>
      </c>
      <c r="L122" s="709">
        <f t="shared" si="36"/>
        <v>0</v>
      </c>
      <c r="M122" s="946">
        <f>I122+J122-K122-L122</f>
        <v>53.87</v>
      </c>
      <c r="N122" s="709">
        <f t="shared" ref="N122:Q137" si="37">N14-N68</f>
        <v>53.87</v>
      </c>
      <c r="O122" s="709">
        <f t="shared" si="37"/>
        <v>0</v>
      </c>
      <c r="P122" s="709">
        <f t="shared" si="37"/>
        <v>0</v>
      </c>
      <c r="Q122" s="709">
        <f t="shared" si="37"/>
        <v>0</v>
      </c>
      <c r="R122" s="709">
        <f>N122+O122-P122-Q122</f>
        <v>53.87</v>
      </c>
      <c r="S122" s="709">
        <f t="shared" ref="S122:V137" si="38">S14-S68</f>
        <v>53.87</v>
      </c>
      <c r="T122" s="709">
        <f t="shared" si="38"/>
        <v>0</v>
      </c>
      <c r="U122" s="709">
        <f t="shared" si="38"/>
        <v>0</v>
      </c>
      <c r="V122" s="709">
        <f t="shared" si="38"/>
        <v>0</v>
      </c>
      <c r="W122" s="946">
        <f>S122+T122-U122-V122</f>
        <v>53.87</v>
      </c>
    </row>
    <row r="123" spans="2:23" x14ac:dyDescent="0.3">
      <c r="B123" s="92">
        <f>B122+1</f>
        <v>2</v>
      </c>
      <c r="C123" s="451" t="s">
        <v>842</v>
      </c>
      <c r="D123" s="709">
        <f t="shared" ref="D123:G138" si="39">D15-D69</f>
        <v>7.3242757468151467</v>
      </c>
      <c r="E123" s="709">
        <f t="shared" si="39"/>
        <v>-6.9714167414200497E-3</v>
      </c>
      <c r="F123" s="709">
        <f t="shared" si="39"/>
        <v>8.8680957507011771E-2</v>
      </c>
      <c r="G123" s="709">
        <f t="shared" si="39"/>
        <v>0</v>
      </c>
      <c r="H123" s="709">
        <f t="shared" ref="H123:H138" si="40">D123+E123-F123-G123</f>
        <v>7.2286233725667151</v>
      </c>
      <c r="I123" s="709">
        <f t="shared" si="36"/>
        <v>7.2286233725667159</v>
      </c>
      <c r="J123" s="709">
        <f t="shared" si="36"/>
        <v>3.3795047107476135</v>
      </c>
      <c r="K123" s="709">
        <f t="shared" si="36"/>
        <v>0</v>
      </c>
      <c r="L123" s="709">
        <f t="shared" si="36"/>
        <v>0</v>
      </c>
      <c r="M123" s="946">
        <f t="shared" ref="M123:M138" si="41">I123+J123-K123-L123</f>
        <v>10.60812808331433</v>
      </c>
      <c r="N123" s="709">
        <f t="shared" si="37"/>
        <v>10.608128083314327</v>
      </c>
      <c r="O123" s="709">
        <f t="shared" si="37"/>
        <v>3.432466284448612</v>
      </c>
      <c r="P123" s="709">
        <f t="shared" si="37"/>
        <v>0</v>
      </c>
      <c r="Q123" s="709">
        <f t="shared" si="37"/>
        <v>0</v>
      </c>
      <c r="R123" s="709">
        <f t="shared" ref="R123:R138" si="42">N123+O123-P123-Q123</f>
        <v>14.040594367762939</v>
      </c>
      <c r="S123" s="709">
        <f t="shared" si="38"/>
        <v>14.040594367762935</v>
      </c>
      <c r="T123" s="1142">
        <f t="shared" si="38"/>
        <v>-1.1994441446113882</v>
      </c>
      <c r="U123" s="709">
        <f t="shared" si="38"/>
        <v>0</v>
      </c>
      <c r="V123" s="709">
        <f t="shared" si="38"/>
        <v>0</v>
      </c>
      <c r="W123" s="946">
        <f t="shared" ref="W123:W138" si="43">S123+T123-U123-V123</f>
        <v>12.841150223151548</v>
      </c>
    </row>
    <row r="124" spans="2:23" x14ac:dyDescent="0.3">
      <c r="B124" s="92">
        <f t="shared" ref="B124:B138" si="44">B123+1</f>
        <v>3</v>
      </c>
      <c r="C124" s="451" t="s">
        <v>843</v>
      </c>
      <c r="D124" s="709">
        <f t="shared" si="39"/>
        <v>0</v>
      </c>
      <c r="E124" s="709">
        <f t="shared" si="39"/>
        <v>0</v>
      </c>
      <c r="F124" s="709">
        <f t="shared" si="39"/>
        <v>0</v>
      </c>
      <c r="G124" s="709">
        <f t="shared" si="39"/>
        <v>0</v>
      </c>
      <c r="H124" s="709">
        <f t="shared" si="40"/>
        <v>0</v>
      </c>
      <c r="I124" s="709">
        <f t="shared" si="36"/>
        <v>0</v>
      </c>
      <c r="J124" s="709">
        <f t="shared" si="36"/>
        <v>0</v>
      </c>
      <c r="K124" s="709">
        <f t="shared" si="36"/>
        <v>0</v>
      </c>
      <c r="L124" s="709">
        <f t="shared" si="36"/>
        <v>0</v>
      </c>
      <c r="M124" s="946">
        <f t="shared" si="41"/>
        <v>0</v>
      </c>
      <c r="N124" s="709">
        <f t="shared" si="37"/>
        <v>0</v>
      </c>
      <c r="O124" s="709">
        <f t="shared" si="37"/>
        <v>0</v>
      </c>
      <c r="P124" s="709">
        <f t="shared" si="37"/>
        <v>0</v>
      </c>
      <c r="Q124" s="709">
        <f t="shared" si="37"/>
        <v>0</v>
      </c>
      <c r="R124" s="709">
        <f t="shared" si="42"/>
        <v>0</v>
      </c>
      <c r="S124" s="709">
        <f t="shared" si="38"/>
        <v>0</v>
      </c>
      <c r="T124" s="709">
        <f t="shared" si="38"/>
        <v>0</v>
      </c>
      <c r="U124" s="709">
        <f t="shared" si="38"/>
        <v>0</v>
      </c>
      <c r="V124" s="709">
        <f t="shared" si="38"/>
        <v>0</v>
      </c>
      <c r="W124" s="946">
        <f t="shared" si="43"/>
        <v>0</v>
      </c>
    </row>
    <row r="125" spans="2:23" x14ac:dyDescent="0.3">
      <c r="B125" s="92">
        <f t="shared" si="44"/>
        <v>4</v>
      </c>
      <c r="C125" s="451" t="s">
        <v>844</v>
      </c>
      <c r="D125" s="709">
        <f t="shared" si="39"/>
        <v>0.23373148011161282</v>
      </c>
      <c r="E125" s="709">
        <f t="shared" si="39"/>
        <v>-3.5994300885722951E-3</v>
      </c>
      <c r="F125" s="709">
        <f t="shared" si="39"/>
        <v>0</v>
      </c>
      <c r="G125" s="709">
        <f t="shared" si="39"/>
        <v>0</v>
      </c>
      <c r="H125" s="709">
        <f t="shared" si="40"/>
        <v>0.23013205002304052</v>
      </c>
      <c r="I125" s="709">
        <f t="shared" si="36"/>
        <v>0.2301320500230406</v>
      </c>
      <c r="J125" s="709">
        <f t="shared" si="36"/>
        <v>-2.7581542890058003E-3</v>
      </c>
      <c r="K125" s="709">
        <f t="shared" si="36"/>
        <v>0</v>
      </c>
      <c r="L125" s="709">
        <f t="shared" si="36"/>
        <v>0</v>
      </c>
      <c r="M125" s="946">
        <f t="shared" si="41"/>
        <v>0.2273738957340348</v>
      </c>
      <c r="N125" s="709">
        <f t="shared" si="37"/>
        <v>0.22737389573403477</v>
      </c>
      <c r="O125" s="709">
        <f t="shared" si="37"/>
        <v>-2.7581542890057951E-3</v>
      </c>
      <c r="P125" s="709">
        <f t="shared" si="37"/>
        <v>0</v>
      </c>
      <c r="Q125" s="709">
        <f t="shared" si="37"/>
        <v>0</v>
      </c>
      <c r="R125" s="709">
        <f t="shared" si="42"/>
        <v>0.22461574144502897</v>
      </c>
      <c r="S125" s="709">
        <f t="shared" si="38"/>
        <v>0.22461574144502894</v>
      </c>
      <c r="T125" s="709">
        <f t="shared" si="38"/>
        <v>-2.7581542890057877E-3</v>
      </c>
      <c r="U125" s="709">
        <f t="shared" si="38"/>
        <v>0</v>
      </c>
      <c r="V125" s="709">
        <f t="shared" si="38"/>
        <v>0</v>
      </c>
      <c r="W125" s="946">
        <f t="shared" si="43"/>
        <v>0.22185758715602316</v>
      </c>
    </row>
    <row r="126" spans="2:23" x14ac:dyDescent="0.3">
      <c r="B126" s="92">
        <f t="shared" si="44"/>
        <v>5</v>
      </c>
      <c r="C126" s="451" t="s">
        <v>845</v>
      </c>
      <c r="D126" s="709">
        <f t="shared" si="39"/>
        <v>14.526902021776618</v>
      </c>
      <c r="E126" s="709">
        <f t="shared" si="39"/>
        <v>-0.71399068337889227</v>
      </c>
      <c r="F126" s="709">
        <f t="shared" si="39"/>
        <v>0</v>
      </c>
      <c r="G126" s="709">
        <f t="shared" si="39"/>
        <v>0</v>
      </c>
      <c r="H126" s="709">
        <f t="shared" si="40"/>
        <v>13.812911338397726</v>
      </c>
      <c r="I126" s="709">
        <f t="shared" si="36"/>
        <v>13.812911338397726</v>
      </c>
      <c r="J126" s="709">
        <f t="shared" si="36"/>
        <v>0.30694950373930774</v>
      </c>
      <c r="K126" s="709">
        <f t="shared" si="36"/>
        <v>0</v>
      </c>
      <c r="L126" s="709">
        <f t="shared" si="36"/>
        <v>0</v>
      </c>
      <c r="M126" s="946">
        <f t="shared" si="41"/>
        <v>14.119860842137033</v>
      </c>
      <c r="N126" s="709">
        <f t="shared" si="37"/>
        <v>14.119860842137035</v>
      </c>
      <c r="O126" s="709">
        <f t="shared" si="37"/>
        <v>-0.74866921714249235</v>
      </c>
      <c r="P126" s="709">
        <f t="shared" si="37"/>
        <v>0</v>
      </c>
      <c r="Q126" s="709">
        <f t="shared" si="37"/>
        <v>0</v>
      </c>
      <c r="R126" s="709">
        <f t="shared" si="42"/>
        <v>13.371191624994543</v>
      </c>
      <c r="S126" s="709">
        <f t="shared" si="38"/>
        <v>13.371191624994543</v>
      </c>
      <c r="T126" s="709">
        <f t="shared" si="38"/>
        <v>-0.74866921714249235</v>
      </c>
      <c r="U126" s="709">
        <f t="shared" si="38"/>
        <v>0</v>
      </c>
      <c r="V126" s="709">
        <f t="shared" si="38"/>
        <v>0</v>
      </c>
      <c r="W126" s="946">
        <f t="shared" si="43"/>
        <v>12.622522407852051</v>
      </c>
    </row>
    <row r="127" spans="2:23" x14ac:dyDescent="0.3">
      <c r="B127" s="92">
        <f t="shared" si="44"/>
        <v>6</v>
      </c>
      <c r="C127" s="451" t="s">
        <v>256</v>
      </c>
      <c r="D127" s="709">
        <f t="shared" si="39"/>
        <v>164.48199729272847</v>
      </c>
      <c r="E127" s="709">
        <f t="shared" si="39"/>
        <v>11.238803847324297</v>
      </c>
      <c r="F127" s="709">
        <f t="shared" si="39"/>
        <v>0</v>
      </c>
      <c r="G127" s="709">
        <f t="shared" si="39"/>
        <v>0</v>
      </c>
      <c r="H127" s="709">
        <f t="shared" si="40"/>
        <v>175.72080114005277</v>
      </c>
      <c r="I127" s="709">
        <f t="shared" si="36"/>
        <v>175.7208011400528</v>
      </c>
      <c r="J127" s="709">
        <f t="shared" si="36"/>
        <v>11.898394962308871</v>
      </c>
      <c r="K127" s="709">
        <f t="shared" si="36"/>
        <v>0</v>
      </c>
      <c r="L127" s="709">
        <f t="shared" si="36"/>
        <v>0</v>
      </c>
      <c r="M127" s="946">
        <f t="shared" si="41"/>
        <v>187.61919610236168</v>
      </c>
      <c r="N127" s="709">
        <f t="shared" si="37"/>
        <v>187.61919610236168</v>
      </c>
      <c r="O127" s="709">
        <f t="shared" si="37"/>
        <v>50.580497996208884</v>
      </c>
      <c r="P127" s="709">
        <f t="shared" si="37"/>
        <v>0</v>
      </c>
      <c r="Q127" s="709">
        <f t="shared" si="37"/>
        <v>0</v>
      </c>
      <c r="R127" s="709">
        <f t="shared" si="42"/>
        <v>238.19969409857057</v>
      </c>
      <c r="S127" s="709">
        <f t="shared" si="38"/>
        <v>238.19969409857049</v>
      </c>
      <c r="T127" s="709">
        <f t="shared" si="38"/>
        <v>67.191666282322217</v>
      </c>
      <c r="U127" s="709">
        <f t="shared" si="38"/>
        <v>0</v>
      </c>
      <c r="V127" s="709">
        <f t="shared" si="38"/>
        <v>0</v>
      </c>
      <c r="W127" s="946">
        <f t="shared" si="43"/>
        <v>305.39136038089271</v>
      </c>
    </row>
    <row r="128" spans="2:23" x14ac:dyDescent="0.3">
      <c r="B128" s="92">
        <f t="shared" si="44"/>
        <v>7</v>
      </c>
      <c r="C128" s="451" t="s">
        <v>846</v>
      </c>
      <c r="D128" s="709">
        <f t="shared" si="39"/>
        <v>0</v>
      </c>
      <c r="E128" s="709">
        <f t="shared" si="39"/>
        <v>0</v>
      </c>
      <c r="F128" s="709">
        <f t="shared" si="39"/>
        <v>0</v>
      </c>
      <c r="G128" s="709">
        <f t="shared" si="39"/>
        <v>0</v>
      </c>
      <c r="H128" s="709">
        <f t="shared" si="40"/>
        <v>0</v>
      </c>
      <c r="I128" s="709">
        <f t="shared" si="36"/>
        <v>0</v>
      </c>
      <c r="J128" s="709">
        <f t="shared" si="36"/>
        <v>0</v>
      </c>
      <c r="K128" s="709">
        <f t="shared" si="36"/>
        <v>0</v>
      </c>
      <c r="L128" s="709">
        <f t="shared" si="36"/>
        <v>0</v>
      </c>
      <c r="M128" s="946">
        <f t="shared" si="41"/>
        <v>0</v>
      </c>
      <c r="N128" s="709">
        <f t="shared" si="37"/>
        <v>0</v>
      </c>
      <c r="O128" s="709">
        <f t="shared" si="37"/>
        <v>0</v>
      </c>
      <c r="P128" s="709">
        <f t="shared" si="37"/>
        <v>0</v>
      </c>
      <c r="Q128" s="709">
        <f t="shared" si="37"/>
        <v>0</v>
      </c>
      <c r="R128" s="709">
        <f t="shared" si="42"/>
        <v>0</v>
      </c>
      <c r="S128" s="709">
        <f t="shared" si="38"/>
        <v>0</v>
      </c>
      <c r="T128" s="709">
        <f t="shared" si="38"/>
        <v>0</v>
      </c>
      <c r="U128" s="709">
        <f t="shared" si="38"/>
        <v>0</v>
      </c>
      <c r="V128" s="709">
        <f t="shared" si="38"/>
        <v>0</v>
      </c>
      <c r="W128" s="946">
        <f t="shared" si="43"/>
        <v>0</v>
      </c>
    </row>
    <row r="129" spans="2:33" x14ac:dyDescent="0.3">
      <c r="B129" s="92">
        <f t="shared" si="44"/>
        <v>8</v>
      </c>
      <c r="C129" s="451" t="s">
        <v>847</v>
      </c>
      <c r="D129" s="709">
        <f t="shared" si="39"/>
        <v>0</v>
      </c>
      <c r="E129" s="709">
        <f t="shared" si="39"/>
        <v>0</v>
      </c>
      <c r="F129" s="709">
        <f t="shared" si="39"/>
        <v>0</v>
      </c>
      <c r="G129" s="709">
        <f t="shared" si="39"/>
        <v>0</v>
      </c>
      <c r="H129" s="709">
        <f t="shared" si="40"/>
        <v>0</v>
      </c>
      <c r="I129" s="709">
        <f t="shared" si="36"/>
        <v>0</v>
      </c>
      <c r="J129" s="709">
        <f t="shared" si="36"/>
        <v>0</v>
      </c>
      <c r="K129" s="709">
        <f t="shared" si="36"/>
        <v>0</v>
      </c>
      <c r="L129" s="709">
        <f t="shared" si="36"/>
        <v>0</v>
      </c>
      <c r="M129" s="946">
        <f t="shared" si="41"/>
        <v>0</v>
      </c>
      <c r="N129" s="709">
        <f t="shared" si="37"/>
        <v>0</v>
      </c>
      <c r="O129" s="709">
        <f t="shared" si="37"/>
        <v>0</v>
      </c>
      <c r="P129" s="709">
        <f t="shared" si="37"/>
        <v>0</v>
      </c>
      <c r="Q129" s="709">
        <f t="shared" si="37"/>
        <v>0</v>
      </c>
      <c r="R129" s="709">
        <f t="shared" si="42"/>
        <v>0</v>
      </c>
      <c r="S129" s="709">
        <f t="shared" si="38"/>
        <v>0</v>
      </c>
      <c r="T129" s="709">
        <f t="shared" si="38"/>
        <v>0</v>
      </c>
      <c r="U129" s="709">
        <f t="shared" si="38"/>
        <v>0</v>
      </c>
      <c r="V129" s="709">
        <f t="shared" si="38"/>
        <v>0</v>
      </c>
      <c r="W129" s="946">
        <f t="shared" si="43"/>
        <v>0</v>
      </c>
    </row>
    <row r="130" spans="2:33" x14ac:dyDescent="0.3">
      <c r="B130" s="92">
        <f t="shared" si="44"/>
        <v>9</v>
      </c>
      <c r="C130" s="451" t="s">
        <v>848</v>
      </c>
      <c r="D130" s="709">
        <f t="shared" si="39"/>
        <v>7.999999999999996E-2</v>
      </c>
      <c r="E130" s="709">
        <f t="shared" si="39"/>
        <v>0</v>
      </c>
      <c r="F130" s="709">
        <f t="shared" si="39"/>
        <v>0</v>
      </c>
      <c r="G130" s="709">
        <f t="shared" si="39"/>
        <v>0</v>
      </c>
      <c r="H130" s="709">
        <f t="shared" si="40"/>
        <v>7.999999999999996E-2</v>
      </c>
      <c r="I130" s="709">
        <f t="shared" si="36"/>
        <v>7.999999999999996E-2</v>
      </c>
      <c r="J130" s="709">
        <f t="shared" si="36"/>
        <v>0</v>
      </c>
      <c r="K130" s="709">
        <f t="shared" si="36"/>
        <v>0</v>
      </c>
      <c r="L130" s="709">
        <f t="shared" si="36"/>
        <v>0</v>
      </c>
      <c r="M130" s="946">
        <f t="shared" si="41"/>
        <v>7.999999999999996E-2</v>
      </c>
      <c r="N130" s="709">
        <f t="shared" si="37"/>
        <v>7.999999999999996E-2</v>
      </c>
      <c r="O130" s="709">
        <f t="shared" si="37"/>
        <v>0</v>
      </c>
      <c r="P130" s="709">
        <f t="shared" si="37"/>
        <v>0</v>
      </c>
      <c r="Q130" s="709">
        <f t="shared" si="37"/>
        <v>0</v>
      </c>
      <c r="R130" s="709">
        <f t="shared" si="42"/>
        <v>7.999999999999996E-2</v>
      </c>
      <c r="S130" s="709">
        <f t="shared" si="38"/>
        <v>7.999999999999996E-2</v>
      </c>
      <c r="T130" s="709">
        <f t="shared" si="38"/>
        <v>0</v>
      </c>
      <c r="U130" s="709">
        <f t="shared" si="38"/>
        <v>0</v>
      </c>
      <c r="V130" s="709">
        <f t="shared" si="38"/>
        <v>0</v>
      </c>
      <c r="W130" s="946">
        <f t="shared" si="43"/>
        <v>7.999999999999996E-2</v>
      </c>
    </row>
    <row r="131" spans="2:33" x14ac:dyDescent="0.3">
      <c r="B131" s="92">
        <f t="shared" si="44"/>
        <v>10</v>
      </c>
      <c r="C131" s="451" t="s">
        <v>259</v>
      </c>
      <c r="D131" s="709">
        <f t="shared" si="39"/>
        <v>0.38772406710941554</v>
      </c>
      <c r="E131" s="709">
        <f t="shared" si="39"/>
        <v>1.9833197834842784</v>
      </c>
      <c r="F131" s="709">
        <f t="shared" si="39"/>
        <v>0</v>
      </c>
      <c r="G131" s="709">
        <f t="shared" si="39"/>
        <v>0</v>
      </c>
      <c r="H131" s="709">
        <f t="shared" si="40"/>
        <v>2.3710438505936939</v>
      </c>
      <c r="I131" s="709">
        <f t="shared" si="36"/>
        <v>2.3710438505936939</v>
      </c>
      <c r="J131" s="709">
        <f t="shared" si="36"/>
        <v>-0.34968730156322197</v>
      </c>
      <c r="K131" s="709">
        <f t="shared" si="36"/>
        <v>0</v>
      </c>
      <c r="L131" s="709">
        <f t="shared" si="36"/>
        <v>0</v>
      </c>
      <c r="M131" s="946">
        <f t="shared" si="41"/>
        <v>2.0213565490304721</v>
      </c>
      <c r="N131" s="709">
        <f t="shared" si="37"/>
        <v>2.0213565490304717</v>
      </c>
      <c r="O131" s="709">
        <f t="shared" si="37"/>
        <v>-0.34968730156322197</v>
      </c>
      <c r="P131" s="709">
        <f t="shared" si="37"/>
        <v>0</v>
      </c>
      <c r="Q131" s="709">
        <f t="shared" si="37"/>
        <v>0</v>
      </c>
      <c r="R131" s="709">
        <f t="shared" si="42"/>
        <v>1.6716692474672497</v>
      </c>
      <c r="S131" s="709">
        <f t="shared" si="38"/>
        <v>1.6716692474672499</v>
      </c>
      <c r="T131" s="709">
        <f t="shared" si="38"/>
        <v>-0.34968730156322197</v>
      </c>
      <c r="U131" s="709">
        <f t="shared" si="38"/>
        <v>0</v>
      </c>
      <c r="V131" s="709">
        <f t="shared" si="38"/>
        <v>0</v>
      </c>
      <c r="W131" s="946">
        <f t="shared" si="43"/>
        <v>1.3219819459040278</v>
      </c>
    </row>
    <row r="132" spans="2:33" x14ac:dyDescent="0.3">
      <c r="B132" s="92">
        <f t="shared" si="44"/>
        <v>11</v>
      </c>
      <c r="C132" s="451" t="s">
        <v>260</v>
      </c>
      <c r="D132" s="709">
        <f t="shared" si="39"/>
        <v>0.10926297099533067</v>
      </c>
      <c r="E132" s="709">
        <f t="shared" si="39"/>
        <v>-5.1806660510926332E-3</v>
      </c>
      <c r="F132" s="709">
        <f t="shared" si="39"/>
        <v>0</v>
      </c>
      <c r="G132" s="709">
        <f t="shared" si="39"/>
        <v>0</v>
      </c>
      <c r="H132" s="709">
        <f t="shared" si="40"/>
        <v>0.10408230494423804</v>
      </c>
      <c r="I132" s="709">
        <f t="shared" si="36"/>
        <v>0.10408230494423798</v>
      </c>
      <c r="J132" s="709">
        <f t="shared" si="36"/>
        <v>-3.9698163145587117E-3</v>
      </c>
      <c r="K132" s="709">
        <f t="shared" si="36"/>
        <v>0</v>
      </c>
      <c r="L132" s="709">
        <f t="shared" si="36"/>
        <v>0</v>
      </c>
      <c r="M132" s="946">
        <f t="shared" si="41"/>
        <v>0.10011248862967927</v>
      </c>
      <c r="N132" s="709">
        <f t="shared" si="37"/>
        <v>0.10011248862967925</v>
      </c>
      <c r="O132" s="709">
        <f t="shared" si="37"/>
        <v>-3.9698163145587091E-3</v>
      </c>
      <c r="P132" s="709">
        <f t="shared" si="37"/>
        <v>0</v>
      </c>
      <c r="Q132" s="709">
        <f t="shared" si="37"/>
        <v>0</v>
      </c>
      <c r="R132" s="709">
        <f t="shared" si="42"/>
        <v>9.6142672315120539E-2</v>
      </c>
      <c r="S132" s="709">
        <f t="shared" si="38"/>
        <v>9.6142672315120525E-2</v>
      </c>
      <c r="T132" s="709">
        <f t="shared" si="38"/>
        <v>-3.9698163145587047E-3</v>
      </c>
      <c r="U132" s="709">
        <f t="shared" si="38"/>
        <v>0</v>
      </c>
      <c r="V132" s="709">
        <f t="shared" si="38"/>
        <v>0</v>
      </c>
      <c r="W132" s="946">
        <f t="shared" si="43"/>
        <v>9.2172856000561826E-2</v>
      </c>
    </row>
    <row r="133" spans="2:33" x14ac:dyDescent="0.3">
      <c r="B133" s="92">
        <f t="shared" si="44"/>
        <v>12</v>
      </c>
      <c r="C133" s="451" t="s">
        <v>261</v>
      </c>
      <c r="D133" s="709">
        <f t="shared" si="39"/>
        <v>0.39529788793651277</v>
      </c>
      <c r="E133" s="709">
        <f t="shared" si="39"/>
        <v>0.23281304639160302</v>
      </c>
      <c r="F133" s="709">
        <f t="shared" si="39"/>
        <v>2.712601087257982E-2</v>
      </c>
      <c r="G133" s="709">
        <f t="shared" si="39"/>
        <v>0</v>
      </c>
      <c r="H133" s="709">
        <f t="shared" si="40"/>
        <v>0.600984923455536</v>
      </c>
      <c r="I133" s="709">
        <f t="shared" si="36"/>
        <v>0.60098492345553622</v>
      </c>
      <c r="J133" s="709">
        <f t="shared" si="36"/>
        <v>7.8851523472029811E-3</v>
      </c>
      <c r="K133" s="709">
        <f t="shared" si="36"/>
        <v>0</v>
      </c>
      <c r="L133" s="709">
        <f t="shared" si="36"/>
        <v>0</v>
      </c>
      <c r="M133" s="946">
        <f t="shared" si="41"/>
        <v>0.60887007580273922</v>
      </c>
      <c r="N133" s="709">
        <f t="shared" si="37"/>
        <v>0.60887007580273922</v>
      </c>
      <c r="O133" s="709">
        <f t="shared" si="37"/>
        <v>-6.9397326294243514E-2</v>
      </c>
      <c r="P133" s="709">
        <f t="shared" si="37"/>
        <v>0</v>
      </c>
      <c r="Q133" s="709">
        <f t="shared" si="37"/>
        <v>0</v>
      </c>
      <c r="R133" s="709">
        <f t="shared" si="42"/>
        <v>0.53947274950849566</v>
      </c>
      <c r="S133" s="709">
        <f t="shared" si="38"/>
        <v>0.53947274950849566</v>
      </c>
      <c r="T133" s="709">
        <f t="shared" si="38"/>
        <v>-6.9397326294243514E-2</v>
      </c>
      <c r="U133" s="709">
        <f t="shared" si="38"/>
        <v>0</v>
      </c>
      <c r="V133" s="709">
        <f t="shared" si="38"/>
        <v>0</v>
      </c>
      <c r="W133" s="946">
        <f t="shared" si="43"/>
        <v>0.47007542321425216</v>
      </c>
    </row>
    <row r="134" spans="2:33" x14ac:dyDescent="0.3">
      <c r="B134" s="92">
        <f t="shared" si="44"/>
        <v>13</v>
      </c>
      <c r="C134" s="473" t="s">
        <v>896</v>
      </c>
      <c r="D134" s="709">
        <f t="shared" si="39"/>
        <v>0</v>
      </c>
      <c r="E134" s="709">
        <f t="shared" si="39"/>
        <v>0</v>
      </c>
      <c r="F134" s="709">
        <f t="shared" si="39"/>
        <v>0</v>
      </c>
      <c r="G134" s="709">
        <f t="shared" si="39"/>
        <v>0</v>
      </c>
      <c r="H134" s="709">
        <f t="shared" si="40"/>
        <v>0</v>
      </c>
      <c r="I134" s="709">
        <f t="shared" si="36"/>
        <v>0</v>
      </c>
      <c r="J134" s="709">
        <f t="shared" si="36"/>
        <v>0</v>
      </c>
      <c r="K134" s="709">
        <f t="shared" si="36"/>
        <v>0</v>
      </c>
      <c r="L134" s="709">
        <f t="shared" si="36"/>
        <v>0</v>
      </c>
      <c r="M134" s="946">
        <f t="shared" si="41"/>
        <v>0</v>
      </c>
      <c r="N134" s="709">
        <f t="shared" si="37"/>
        <v>0</v>
      </c>
      <c r="O134" s="709">
        <f t="shared" si="37"/>
        <v>0</v>
      </c>
      <c r="P134" s="709">
        <f t="shared" si="37"/>
        <v>0</v>
      </c>
      <c r="Q134" s="709">
        <f t="shared" si="37"/>
        <v>0</v>
      </c>
      <c r="R134" s="709">
        <f t="shared" si="42"/>
        <v>0</v>
      </c>
      <c r="S134" s="709">
        <f t="shared" si="38"/>
        <v>0</v>
      </c>
      <c r="T134" s="709">
        <f t="shared" si="38"/>
        <v>0</v>
      </c>
      <c r="U134" s="709">
        <f t="shared" si="38"/>
        <v>0</v>
      </c>
      <c r="V134" s="709">
        <f t="shared" si="38"/>
        <v>0</v>
      </c>
      <c r="W134" s="946">
        <f t="shared" si="43"/>
        <v>0</v>
      </c>
    </row>
    <row r="135" spans="2:33" x14ac:dyDescent="0.3">
      <c r="B135" s="92">
        <f t="shared" si="44"/>
        <v>14</v>
      </c>
      <c r="C135" s="473" t="s">
        <v>897</v>
      </c>
      <c r="D135" s="709">
        <f t="shared" si="39"/>
        <v>0</v>
      </c>
      <c r="E135" s="709">
        <f t="shared" si="39"/>
        <v>0</v>
      </c>
      <c r="F135" s="709">
        <f t="shared" si="39"/>
        <v>0</v>
      </c>
      <c r="G135" s="709">
        <f t="shared" si="39"/>
        <v>0</v>
      </c>
      <c r="H135" s="709">
        <f t="shared" si="40"/>
        <v>0</v>
      </c>
      <c r="I135" s="709">
        <f t="shared" si="36"/>
        <v>0</v>
      </c>
      <c r="J135" s="709">
        <f t="shared" si="36"/>
        <v>0</v>
      </c>
      <c r="K135" s="709">
        <f t="shared" si="36"/>
        <v>0</v>
      </c>
      <c r="L135" s="709">
        <f t="shared" si="36"/>
        <v>0</v>
      </c>
      <c r="M135" s="946">
        <f t="shared" si="41"/>
        <v>0</v>
      </c>
      <c r="N135" s="709">
        <f t="shared" si="37"/>
        <v>0</v>
      </c>
      <c r="O135" s="709">
        <f t="shared" si="37"/>
        <v>20.797198187500001</v>
      </c>
      <c r="P135" s="709">
        <f t="shared" si="37"/>
        <v>0</v>
      </c>
      <c r="Q135" s="709">
        <f t="shared" si="37"/>
        <v>0</v>
      </c>
      <c r="R135" s="709">
        <f t="shared" si="42"/>
        <v>20.797198187500001</v>
      </c>
      <c r="S135" s="709">
        <f t="shared" si="38"/>
        <v>20.797198187500001</v>
      </c>
      <c r="T135" s="709">
        <f t="shared" si="38"/>
        <v>-3.3725186250000001</v>
      </c>
      <c r="U135" s="709">
        <f t="shared" si="38"/>
        <v>0</v>
      </c>
      <c r="V135" s="709">
        <f t="shared" si="38"/>
        <v>0</v>
      </c>
      <c r="W135" s="946">
        <f t="shared" si="43"/>
        <v>17.4246795625</v>
      </c>
    </row>
    <row r="136" spans="2:33" x14ac:dyDescent="0.3">
      <c r="B136" s="92">
        <f t="shared" si="44"/>
        <v>15</v>
      </c>
      <c r="C136" s="473" t="s">
        <v>898</v>
      </c>
      <c r="D136" s="709">
        <f t="shared" si="39"/>
        <v>0</v>
      </c>
      <c r="E136" s="709">
        <f t="shared" si="39"/>
        <v>0</v>
      </c>
      <c r="F136" s="709">
        <f t="shared" si="39"/>
        <v>0</v>
      </c>
      <c r="G136" s="709">
        <f t="shared" si="39"/>
        <v>0</v>
      </c>
      <c r="H136" s="709">
        <f t="shared" si="40"/>
        <v>0</v>
      </c>
      <c r="I136" s="709">
        <f t="shared" si="36"/>
        <v>0</v>
      </c>
      <c r="J136" s="709">
        <f t="shared" si="36"/>
        <v>0</v>
      </c>
      <c r="K136" s="709">
        <f t="shared" si="36"/>
        <v>0</v>
      </c>
      <c r="L136" s="709">
        <f t="shared" si="36"/>
        <v>0</v>
      </c>
      <c r="M136" s="946">
        <f t="shared" si="41"/>
        <v>0</v>
      </c>
      <c r="N136" s="709">
        <f t="shared" si="37"/>
        <v>0</v>
      </c>
      <c r="O136" s="709">
        <f t="shared" si="37"/>
        <v>0</v>
      </c>
      <c r="P136" s="709">
        <f t="shared" si="37"/>
        <v>0</v>
      </c>
      <c r="Q136" s="709">
        <f t="shared" si="37"/>
        <v>0</v>
      </c>
      <c r="R136" s="709">
        <f t="shared" si="42"/>
        <v>0</v>
      </c>
      <c r="S136" s="709">
        <f t="shared" si="38"/>
        <v>0</v>
      </c>
      <c r="T136" s="709">
        <f t="shared" si="38"/>
        <v>0</v>
      </c>
      <c r="U136" s="709">
        <f t="shared" si="38"/>
        <v>0</v>
      </c>
      <c r="V136" s="709">
        <f t="shared" si="38"/>
        <v>0</v>
      </c>
      <c r="W136" s="946">
        <f t="shared" si="43"/>
        <v>0</v>
      </c>
    </row>
    <row r="137" spans="2:33" x14ac:dyDescent="0.3">
      <c r="B137" s="92">
        <f t="shared" si="44"/>
        <v>16</v>
      </c>
      <c r="C137" s="473" t="s">
        <v>849</v>
      </c>
      <c r="D137" s="709">
        <f t="shared" si="39"/>
        <v>0</v>
      </c>
      <c r="E137" s="709">
        <f t="shared" si="39"/>
        <v>0</v>
      </c>
      <c r="F137" s="709">
        <f t="shared" si="39"/>
        <v>0</v>
      </c>
      <c r="G137" s="709">
        <f t="shared" si="39"/>
        <v>0</v>
      </c>
      <c r="H137" s="709">
        <f t="shared" si="40"/>
        <v>0</v>
      </c>
      <c r="I137" s="709">
        <f t="shared" si="36"/>
        <v>0</v>
      </c>
      <c r="J137" s="709">
        <f t="shared" si="36"/>
        <v>0</v>
      </c>
      <c r="K137" s="709">
        <f t="shared" si="36"/>
        <v>0</v>
      </c>
      <c r="L137" s="709">
        <f t="shared" si="36"/>
        <v>0</v>
      </c>
      <c r="M137" s="946">
        <f t="shared" si="41"/>
        <v>0</v>
      </c>
      <c r="N137" s="709">
        <f t="shared" si="37"/>
        <v>0</v>
      </c>
      <c r="O137" s="709">
        <f t="shared" si="37"/>
        <v>0</v>
      </c>
      <c r="P137" s="709">
        <f t="shared" si="37"/>
        <v>0</v>
      </c>
      <c r="Q137" s="709">
        <f t="shared" si="37"/>
        <v>0</v>
      </c>
      <c r="R137" s="709">
        <f t="shared" si="42"/>
        <v>0</v>
      </c>
      <c r="S137" s="709">
        <f t="shared" si="38"/>
        <v>0</v>
      </c>
      <c r="T137" s="709">
        <f t="shared" si="38"/>
        <v>0</v>
      </c>
      <c r="U137" s="709">
        <f t="shared" si="38"/>
        <v>0</v>
      </c>
      <c r="V137" s="709">
        <f t="shared" si="38"/>
        <v>0</v>
      </c>
      <c r="W137" s="946">
        <f t="shared" si="43"/>
        <v>0</v>
      </c>
    </row>
    <row r="138" spans="2:33" x14ac:dyDescent="0.3">
      <c r="B138" s="92">
        <f t="shared" si="44"/>
        <v>17</v>
      </c>
      <c r="C138" s="473" t="s">
        <v>899</v>
      </c>
      <c r="D138" s="709">
        <f t="shared" si="39"/>
        <v>0</v>
      </c>
      <c r="E138" s="709">
        <f t="shared" si="39"/>
        <v>0</v>
      </c>
      <c r="F138" s="709">
        <f t="shared" si="39"/>
        <v>0</v>
      </c>
      <c r="G138" s="709">
        <f t="shared" si="39"/>
        <v>0</v>
      </c>
      <c r="H138" s="709">
        <f t="shared" si="40"/>
        <v>0</v>
      </c>
      <c r="I138" s="709">
        <f t="shared" ref="I138:L138" si="45">I30-I84</f>
        <v>0</v>
      </c>
      <c r="J138" s="709">
        <f t="shared" si="45"/>
        <v>0</v>
      </c>
      <c r="K138" s="709">
        <f t="shared" si="45"/>
        <v>0</v>
      </c>
      <c r="L138" s="709">
        <f t="shared" si="45"/>
        <v>0</v>
      </c>
      <c r="M138" s="946">
        <f t="shared" si="41"/>
        <v>0</v>
      </c>
      <c r="N138" s="709">
        <f t="shared" ref="N138:Q138" si="46">N30-N84</f>
        <v>0</v>
      </c>
      <c r="O138" s="709">
        <f t="shared" si="46"/>
        <v>0</v>
      </c>
      <c r="P138" s="709">
        <f t="shared" si="46"/>
        <v>0</v>
      </c>
      <c r="Q138" s="709">
        <f t="shared" si="46"/>
        <v>0</v>
      </c>
      <c r="R138" s="709">
        <f t="shared" si="42"/>
        <v>0</v>
      </c>
      <c r="S138" s="709">
        <f t="shared" ref="S138:V138" si="47">S30-S84</f>
        <v>0</v>
      </c>
      <c r="T138" s="709">
        <f t="shared" si="47"/>
        <v>0</v>
      </c>
      <c r="U138" s="709">
        <f t="shared" si="47"/>
        <v>0</v>
      </c>
      <c r="V138" s="709">
        <f t="shared" si="47"/>
        <v>0</v>
      </c>
      <c r="W138" s="946">
        <f t="shared" si="43"/>
        <v>0</v>
      </c>
    </row>
    <row r="139" spans="2:33" ht="16" x14ac:dyDescent="0.3">
      <c r="B139" s="80"/>
      <c r="C139" s="94" t="s">
        <v>271</v>
      </c>
      <c r="D139" s="948">
        <f>SUM(D122:D137)</f>
        <v>241.40919146747311</v>
      </c>
      <c r="E139" s="948">
        <f t="shared" ref="E139:W139" si="48">SUM(E122:E137)</f>
        <v>12.725194480940202</v>
      </c>
      <c r="F139" s="948">
        <f t="shared" si="48"/>
        <v>0.11580696837959159</v>
      </c>
      <c r="G139" s="948">
        <f t="shared" si="48"/>
        <v>0</v>
      </c>
      <c r="H139" s="948">
        <f t="shared" si="48"/>
        <v>254.01857898003374</v>
      </c>
      <c r="I139" s="948">
        <f t="shared" si="48"/>
        <v>254.01857898003377</v>
      </c>
      <c r="J139" s="948">
        <f t="shared" si="48"/>
        <v>15.236319056976209</v>
      </c>
      <c r="K139" s="948">
        <f t="shared" si="48"/>
        <v>0</v>
      </c>
      <c r="L139" s="948">
        <f t="shared" si="48"/>
        <v>0</v>
      </c>
      <c r="M139" s="948">
        <f t="shared" si="48"/>
        <v>269.25489803700998</v>
      </c>
      <c r="N139" s="948">
        <f t="shared" si="48"/>
        <v>269.25489803700992</v>
      </c>
      <c r="O139" s="948">
        <f t="shared" si="48"/>
        <v>73.635680652553972</v>
      </c>
      <c r="P139" s="948">
        <f t="shared" si="48"/>
        <v>0</v>
      </c>
      <c r="Q139" s="948">
        <f t="shared" si="48"/>
        <v>0</v>
      </c>
      <c r="R139" s="948">
        <f t="shared" si="48"/>
        <v>342.89057868956394</v>
      </c>
      <c r="S139" s="948">
        <f t="shared" si="48"/>
        <v>342.89057868956388</v>
      </c>
      <c r="T139" s="948">
        <f t="shared" si="48"/>
        <v>61.445221697107328</v>
      </c>
      <c r="U139" s="948">
        <f t="shared" si="48"/>
        <v>0</v>
      </c>
      <c r="V139" s="948">
        <f t="shared" si="48"/>
        <v>0</v>
      </c>
      <c r="W139" s="948">
        <f t="shared" si="48"/>
        <v>404.33580038667117</v>
      </c>
    </row>
    <row r="140" spans="2:33" ht="16" x14ac:dyDescent="0.3">
      <c r="B140" s="262"/>
      <c r="C140" s="264"/>
      <c r="D140" s="264"/>
      <c r="E140" s="264"/>
      <c r="F140" s="264"/>
      <c r="G140" s="264"/>
      <c r="H140" s="264"/>
      <c r="I140" s="262"/>
      <c r="J140" s="262"/>
      <c r="K140" s="262"/>
      <c r="L140" s="262"/>
      <c r="M140" s="262"/>
      <c r="N140" s="262"/>
      <c r="O140" s="262"/>
      <c r="P140" s="262"/>
      <c r="Q140" s="262"/>
      <c r="R140" s="262"/>
      <c r="S140" s="43"/>
      <c r="T140" s="43"/>
      <c r="U140" s="43"/>
      <c r="V140" s="43"/>
      <c r="W140" s="43"/>
      <c r="X140" s="43"/>
      <c r="Y140" s="43"/>
      <c r="Z140" s="43"/>
      <c r="AA140" s="43"/>
      <c r="AB140" s="43"/>
      <c r="AC140" s="43"/>
      <c r="AD140" s="43"/>
      <c r="AE140" s="43"/>
      <c r="AF140" s="43"/>
      <c r="AG140" s="43"/>
    </row>
    <row r="141" spans="2:33" ht="16" x14ac:dyDescent="0.3">
      <c r="B141" s="261" t="s">
        <v>602</v>
      </c>
      <c r="C141" s="266"/>
      <c r="D141" s="266"/>
      <c r="E141" s="266"/>
      <c r="F141" s="266"/>
      <c r="G141" s="264"/>
      <c r="H141" s="264"/>
      <c r="I141" s="262"/>
      <c r="J141" s="262"/>
      <c r="K141" s="262"/>
      <c r="L141" s="262"/>
      <c r="M141" s="262"/>
      <c r="N141" s="262"/>
      <c r="O141" s="262"/>
      <c r="P141" s="262"/>
      <c r="Q141" s="262"/>
      <c r="R141" s="262"/>
      <c r="S141" s="43"/>
      <c r="T141" s="43"/>
      <c r="U141" s="43"/>
      <c r="V141" s="43"/>
      <c r="W141" s="43"/>
      <c r="X141" s="43"/>
      <c r="Y141" s="43"/>
      <c r="Z141" s="43"/>
      <c r="AA141" s="43"/>
      <c r="AB141" s="43"/>
      <c r="AC141" s="43"/>
      <c r="AD141" s="43"/>
      <c r="AE141" s="43"/>
      <c r="AF141" s="43"/>
      <c r="AG141" s="43"/>
    </row>
    <row r="142" spans="2:33" ht="16" x14ac:dyDescent="0.3">
      <c r="B142" s="262"/>
      <c r="C142" s="264"/>
      <c r="D142" s="264"/>
      <c r="E142" s="264"/>
      <c r="F142" s="264"/>
      <c r="G142" s="264"/>
      <c r="H142" s="264"/>
      <c r="I142" s="262"/>
      <c r="J142" s="262"/>
      <c r="K142" s="262"/>
      <c r="L142" s="262"/>
      <c r="M142" s="262"/>
      <c r="N142" s="262"/>
      <c r="O142" s="262"/>
      <c r="P142" s="262"/>
      <c r="Q142" s="262"/>
      <c r="R142" s="262"/>
      <c r="S142" s="43"/>
      <c r="T142" s="43"/>
      <c r="U142" s="43"/>
      <c r="V142" s="43"/>
      <c r="W142" s="43"/>
      <c r="X142" s="43"/>
      <c r="Y142" s="43"/>
      <c r="Z142" s="43"/>
      <c r="AA142" s="43"/>
      <c r="AB142" s="43"/>
      <c r="AC142" s="43"/>
      <c r="AD142" s="43"/>
      <c r="AE142" s="43"/>
      <c r="AF142" s="43"/>
      <c r="AG142" s="43"/>
    </row>
    <row r="143" spans="2:33" ht="15" customHeight="1" x14ac:dyDescent="0.3">
      <c r="B143" s="262"/>
      <c r="C143" s="264"/>
      <c r="D143" s="8"/>
      <c r="E143" s="8"/>
      <c r="F143" s="8"/>
      <c r="G143" s="8"/>
      <c r="H143" s="8"/>
      <c r="I143" s="1"/>
      <c r="J143" s="42"/>
      <c r="K143" s="1"/>
      <c r="L143" s="1"/>
      <c r="M143" s="42"/>
      <c r="N143" s="42"/>
      <c r="O143" s="1"/>
      <c r="P143" s="1"/>
      <c r="Q143" s="1"/>
      <c r="AG143" s="259" t="s">
        <v>10</v>
      </c>
    </row>
    <row r="144" spans="2:33" ht="13.75" customHeight="1" x14ac:dyDescent="0.3">
      <c r="B144" s="1661" t="s">
        <v>341</v>
      </c>
      <c r="C144" s="1661" t="s">
        <v>37</v>
      </c>
      <c r="D144" s="1788" t="s">
        <v>960</v>
      </c>
      <c r="E144" s="1789"/>
      <c r="F144" s="1789"/>
      <c r="G144" s="1789"/>
      <c r="H144" s="1790"/>
      <c r="I144" s="1788" t="s">
        <v>961</v>
      </c>
      <c r="J144" s="1789"/>
      <c r="K144" s="1789"/>
      <c r="L144" s="1789"/>
      <c r="M144" s="1790"/>
      <c r="N144" s="1782" t="s">
        <v>962</v>
      </c>
      <c r="O144" s="1782"/>
      <c r="P144" s="1782"/>
      <c r="Q144" s="1782"/>
      <c r="R144" s="1782"/>
      <c r="S144" s="1782" t="s">
        <v>963</v>
      </c>
      <c r="T144" s="1782"/>
      <c r="U144" s="1782"/>
      <c r="V144" s="1782"/>
      <c r="W144" s="1782"/>
    </row>
    <row r="145" spans="2:23" x14ac:dyDescent="0.3">
      <c r="B145" s="1661"/>
      <c r="C145" s="1661"/>
      <c r="D145" s="1791" t="s">
        <v>21</v>
      </c>
      <c r="E145" s="1792"/>
      <c r="F145" s="1792"/>
      <c r="G145" s="1792"/>
      <c r="H145" s="1793"/>
      <c r="I145" s="1791" t="s">
        <v>21</v>
      </c>
      <c r="J145" s="1792"/>
      <c r="K145" s="1792"/>
      <c r="L145" s="1792"/>
      <c r="M145" s="1793"/>
      <c r="N145" s="1785" t="s">
        <v>21</v>
      </c>
      <c r="O145" s="1786"/>
      <c r="P145" s="1786"/>
      <c r="Q145" s="1786"/>
      <c r="R145" s="1786"/>
      <c r="S145" s="1785" t="s">
        <v>21</v>
      </c>
      <c r="T145" s="1786"/>
      <c r="U145" s="1786"/>
      <c r="V145" s="1786"/>
      <c r="W145" s="1786"/>
    </row>
    <row r="146" spans="2:23" ht="42" x14ac:dyDescent="0.3">
      <c r="B146" s="1661"/>
      <c r="C146" s="1661"/>
      <c r="D146" s="928" t="s">
        <v>267</v>
      </c>
      <c r="E146" s="928" t="s">
        <v>268</v>
      </c>
      <c r="F146" s="263" t="s">
        <v>274</v>
      </c>
      <c r="G146" s="926" t="s">
        <v>590</v>
      </c>
      <c r="H146" s="928" t="s">
        <v>270</v>
      </c>
      <c r="I146" s="928" t="s">
        <v>267</v>
      </c>
      <c r="J146" s="928" t="s">
        <v>268</v>
      </c>
      <c r="K146" s="928" t="s">
        <v>269</v>
      </c>
      <c r="L146" s="926" t="s">
        <v>590</v>
      </c>
      <c r="M146" s="928" t="s">
        <v>270</v>
      </c>
      <c r="N146" s="928" t="s">
        <v>267</v>
      </c>
      <c r="O146" s="928" t="s">
        <v>268</v>
      </c>
      <c r="P146" s="928" t="s">
        <v>269</v>
      </c>
      <c r="Q146" s="926" t="s">
        <v>590</v>
      </c>
      <c r="R146" s="928" t="s">
        <v>270</v>
      </c>
      <c r="S146" s="928" t="s">
        <v>267</v>
      </c>
      <c r="T146" s="928" t="s">
        <v>268</v>
      </c>
      <c r="U146" s="928" t="s">
        <v>269</v>
      </c>
      <c r="V146" s="926" t="s">
        <v>590</v>
      </c>
      <c r="W146" s="928" t="s">
        <v>270</v>
      </c>
    </row>
    <row r="147" spans="2:23" ht="28" x14ac:dyDescent="0.3">
      <c r="B147" s="260"/>
      <c r="C147" s="260"/>
      <c r="D147" s="260" t="s">
        <v>663</v>
      </c>
      <c r="E147" s="260" t="s">
        <v>664</v>
      </c>
      <c r="F147" s="260" t="s">
        <v>665</v>
      </c>
      <c r="G147" s="260" t="s">
        <v>666</v>
      </c>
      <c r="H147" s="260" t="s">
        <v>667</v>
      </c>
      <c r="I147" s="260" t="s">
        <v>663</v>
      </c>
      <c r="J147" s="260" t="s">
        <v>664</v>
      </c>
      <c r="K147" s="260" t="s">
        <v>665</v>
      </c>
      <c r="L147" s="260" t="s">
        <v>666</v>
      </c>
      <c r="M147" s="260" t="s">
        <v>667</v>
      </c>
      <c r="N147" s="260" t="s">
        <v>663</v>
      </c>
      <c r="O147" s="260" t="s">
        <v>664</v>
      </c>
      <c r="P147" s="260" t="s">
        <v>665</v>
      </c>
      <c r="Q147" s="260" t="s">
        <v>666</v>
      </c>
      <c r="R147" s="260" t="s">
        <v>667</v>
      </c>
      <c r="S147" s="260" t="s">
        <v>663</v>
      </c>
      <c r="T147" s="260" t="s">
        <v>664</v>
      </c>
      <c r="U147" s="260" t="s">
        <v>665</v>
      </c>
      <c r="V147" s="260" t="s">
        <v>666</v>
      </c>
      <c r="W147" s="260" t="s">
        <v>667</v>
      </c>
    </row>
    <row r="148" spans="2:23" x14ac:dyDescent="0.3">
      <c r="B148" s="92">
        <v>1</v>
      </c>
      <c r="C148" s="451" t="s">
        <v>841</v>
      </c>
      <c r="D148" s="709">
        <f t="shared" ref="D148:G163" si="49">D40-D95</f>
        <v>53.87</v>
      </c>
      <c r="E148" s="709">
        <f t="shared" si="49"/>
        <v>0</v>
      </c>
      <c r="F148" s="709">
        <f t="shared" si="49"/>
        <v>0</v>
      </c>
      <c r="G148" s="709">
        <f t="shared" si="49"/>
        <v>0</v>
      </c>
      <c r="H148" s="946">
        <f>D148+E148-F148-G148</f>
        <v>53.87</v>
      </c>
      <c r="I148" s="937">
        <f>H148</f>
        <v>53.87</v>
      </c>
      <c r="J148" s="936"/>
      <c r="K148" s="937"/>
      <c r="L148" s="936"/>
      <c r="M148" s="937">
        <f>I148+J148-K148-L148</f>
        <v>53.87</v>
      </c>
      <c r="N148" s="937">
        <f>M148</f>
        <v>53.87</v>
      </c>
      <c r="O148" s="936"/>
      <c r="P148" s="937"/>
      <c r="Q148" s="936"/>
      <c r="R148" s="937">
        <f>N148+O148-P148-Q148</f>
        <v>53.87</v>
      </c>
      <c r="S148" s="937">
        <f>R148</f>
        <v>53.87</v>
      </c>
      <c r="T148" s="936"/>
      <c r="U148" s="937"/>
      <c r="V148" s="936"/>
      <c r="W148" s="937">
        <f>S148+T148-U148-V148</f>
        <v>53.87</v>
      </c>
    </row>
    <row r="149" spans="2:23" x14ac:dyDescent="0.3">
      <c r="B149" s="92">
        <f>B148+1</f>
        <v>2</v>
      </c>
      <c r="C149" s="451" t="s">
        <v>842</v>
      </c>
      <c r="D149" s="709">
        <f t="shared" si="49"/>
        <v>12.841150223151544</v>
      </c>
      <c r="E149" s="709">
        <f t="shared" si="49"/>
        <v>-1.1994441446113875</v>
      </c>
      <c r="F149" s="709">
        <f t="shared" si="49"/>
        <v>0</v>
      </c>
      <c r="G149" s="709">
        <f t="shared" si="49"/>
        <v>0</v>
      </c>
      <c r="H149" s="946">
        <f t="shared" ref="H149:H164" si="50">D149+E149-F149-G149</f>
        <v>11.641706078540157</v>
      </c>
      <c r="I149" s="937">
        <f t="shared" ref="I149:I164" si="51">H149</f>
        <v>11.641706078540157</v>
      </c>
      <c r="J149" s="936"/>
      <c r="K149" s="937"/>
      <c r="L149" s="936"/>
      <c r="M149" s="937">
        <f t="shared" ref="M149:M164" si="52">I149+J149-K149-L149</f>
        <v>11.641706078540157</v>
      </c>
      <c r="N149" s="937">
        <f t="shared" ref="N149:N164" si="53">M149</f>
        <v>11.641706078540157</v>
      </c>
      <c r="O149" s="936"/>
      <c r="P149" s="937"/>
      <c r="Q149" s="936"/>
      <c r="R149" s="937">
        <f t="shared" ref="R149:R164" si="54">N149+O149-P149-Q149</f>
        <v>11.641706078540157</v>
      </c>
      <c r="S149" s="937">
        <f t="shared" ref="S149:S164" si="55">R149</f>
        <v>11.641706078540157</v>
      </c>
      <c r="T149" s="936"/>
      <c r="U149" s="937"/>
      <c r="V149" s="936"/>
      <c r="W149" s="937">
        <f t="shared" ref="W149:W164" si="56">S149+T149-U149-V149</f>
        <v>11.641706078540157</v>
      </c>
    </row>
    <row r="150" spans="2:23" x14ac:dyDescent="0.3">
      <c r="B150" s="92">
        <f t="shared" ref="B150:B164" si="57">B149+1</f>
        <v>3</v>
      </c>
      <c r="C150" s="451" t="s">
        <v>843</v>
      </c>
      <c r="D150" s="709">
        <f t="shared" si="49"/>
        <v>0</v>
      </c>
      <c r="E150" s="709">
        <f t="shared" si="49"/>
        <v>0</v>
      </c>
      <c r="F150" s="709">
        <f t="shared" si="49"/>
        <v>0</v>
      </c>
      <c r="G150" s="709">
        <f t="shared" si="49"/>
        <v>0</v>
      </c>
      <c r="H150" s="946">
        <f t="shared" si="50"/>
        <v>0</v>
      </c>
      <c r="I150" s="937">
        <f t="shared" si="51"/>
        <v>0</v>
      </c>
      <c r="J150" s="936"/>
      <c r="K150" s="937"/>
      <c r="L150" s="936"/>
      <c r="M150" s="937">
        <f t="shared" si="52"/>
        <v>0</v>
      </c>
      <c r="N150" s="937">
        <f t="shared" si="53"/>
        <v>0</v>
      </c>
      <c r="O150" s="936"/>
      <c r="P150" s="937"/>
      <c r="Q150" s="936"/>
      <c r="R150" s="937">
        <f t="shared" si="54"/>
        <v>0</v>
      </c>
      <c r="S150" s="937">
        <f t="shared" si="55"/>
        <v>0</v>
      </c>
      <c r="T150" s="936"/>
      <c r="U150" s="937"/>
      <c r="V150" s="936"/>
      <c r="W150" s="937">
        <f t="shared" si="56"/>
        <v>0</v>
      </c>
    </row>
    <row r="151" spans="2:23" x14ac:dyDescent="0.3">
      <c r="B151" s="92">
        <f t="shared" si="57"/>
        <v>4</v>
      </c>
      <c r="C151" s="451" t="s">
        <v>844</v>
      </c>
      <c r="D151" s="709">
        <f t="shared" si="49"/>
        <v>0.22185758715602311</v>
      </c>
      <c r="E151" s="709">
        <f t="shared" si="49"/>
        <v>-2.7581542890057764E-3</v>
      </c>
      <c r="F151" s="709">
        <f t="shared" si="49"/>
        <v>0</v>
      </c>
      <c r="G151" s="709">
        <f t="shared" si="49"/>
        <v>0</v>
      </c>
      <c r="H151" s="946">
        <f t="shared" si="50"/>
        <v>0.21909943286701733</v>
      </c>
      <c r="I151" s="937">
        <f t="shared" si="51"/>
        <v>0.21909943286701733</v>
      </c>
      <c r="J151" s="936"/>
      <c r="K151" s="937"/>
      <c r="L151" s="936"/>
      <c r="M151" s="937">
        <f t="shared" si="52"/>
        <v>0.21909943286701733</v>
      </c>
      <c r="N151" s="937">
        <f t="shared" si="53"/>
        <v>0.21909943286701733</v>
      </c>
      <c r="O151" s="936"/>
      <c r="P151" s="937"/>
      <c r="Q151" s="936"/>
      <c r="R151" s="937">
        <f t="shared" si="54"/>
        <v>0.21909943286701733</v>
      </c>
      <c r="S151" s="937">
        <f t="shared" si="55"/>
        <v>0.21909943286701733</v>
      </c>
      <c r="T151" s="936"/>
      <c r="U151" s="937"/>
      <c r="V151" s="936"/>
      <c r="W151" s="937">
        <f t="shared" si="56"/>
        <v>0.21909943286701733</v>
      </c>
    </row>
    <row r="152" spans="2:23" x14ac:dyDescent="0.3">
      <c r="B152" s="92">
        <f t="shared" si="57"/>
        <v>5</v>
      </c>
      <c r="C152" s="451" t="s">
        <v>845</v>
      </c>
      <c r="D152" s="709">
        <f t="shared" si="49"/>
        <v>12.622522407852051</v>
      </c>
      <c r="E152" s="709">
        <f t="shared" si="49"/>
        <v>-0.74866921714249235</v>
      </c>
      <c r="F152" s="709">
        <f t="shared" si="49"/>
        <v>0</v>
      </c>
      <c r="G152" s="709">
        <f t="shared" si="49"/>
        <v>0</v>
      </c>
      <c r="H152" s="946">
        <f t="shared" si="50"/>
        <v>11.873853190709559</v>
      </c>
      <c r="I152" s="937">
        <f t="shared" si="51"/>
        <v>11.873853190709559</v>
      </c>
      <c r="J152" s="936"/>
      <c r="K152" s="937"/>
      <c r="L152" s="936"/>
      <c r="M152" s="937">
        <f t="shared" si="52"/>
        <v>11.873853190709559</v>
      </c>
      <c r="N152" s="937">
        <f t="shared" si="53"/>
        <v>11.873853190709559</v>
      </c>
      <c r="O152" s="936"/>
      <c r="P152" s="937"/>
      <c r="Q152" s="936"/>
      <c r="R152" s="937">
        <f t="shared" si="54"/>
        <v>11.873853190709559</v>
      </c>
      <c r="S152" s="937">
        <f t="shared" si="55"/>
        <v>11.873853190709559</v>
      </c>
      <c r="T152" s="936"/>
      <c r="U152" s="937"/>
      <c r="V152" s="936"/>
      <c r="W152" s="937">
        <f t="shared" si="56"/>
        <v>11.873853190709559</v>
      </c>
    </row>
    <row r="153" spans="2:23" x14ac:dyDescent="0.3">
      <c r="B153" s="92">
        <f t="shared" si="57"/>
        <v>6</v>
      </c>
      <c r="C153" s="451" t="s">
        <v>256</v>
      </c>
      <c r="D153" s="709">
        <f t="shared" si="49"/>
        <v>305.39136038089282</v>
      </c>
      <c r="E153" s="709">
        <f t="shared" si="49"/>
        <v>59.977532227883771</v>
      </c>
      <c r="F153" s="709">
        <f t="shared" si="49"/>
        <v>0</v>
      </c>
      <c r="G153" s="709">
        <f t="shared" si="49"/>
        <v>0</v>
      </c>
      <c r="H153" s="946">
        <f t="shared" si="50"/>
        <v>365.3688926087766</v>
      </c>
      <c r="I153" s="937">
        <f t="shared" si="51"/>
        <v>365.3688926087766</v>
      </c>
      <c r="J153" s="936"/>
      <c r="K153" s="937"/>
      <c r="L153" s="936"/>
      <c r="M153" s="937">
        <f t="shared" si="52"/>
        <v>365.3688926087766</v>
      </c>
      <c r="N153" s="937">
        <f t="shared" si="53"/>
        <v>365.3688926087766</v>
      </c>
      <c r="O153" s="936"/>
      <c r="P153" s="937"/>
      <c r="Q153" s="936"/>
      <c r="R153" s="937">
        <f t="shared" si="54"/>
        <v>365.3688926087766</v>
      </c>
      <c r="S153" s="937">
        <f t="shared" si="55"/>
        <v>365.3688926087766</v>
      </c>
      <c r="T153" s="936"/>
      <c r="U153" s="937"/>
      <c r="V153" s="936"/>
      <c r="W153" s="937">
        <f t="shared" si="56"/>
        <v>365.3688926087766</v>
      </c>
    </row>
    <row r="154" spans="2:23" x14ac:dyDescent="0.3">
      <c r="B154" s="92">
        <f t="shared" si="57"/>
        <v>7</v>
      </c>
      <c r="C154" s="451" t="s">
        <v>846</v>
      </c>
      <c r="D154" s="709">
        <f t="shared" si="49"/>
        <v>0</v>
      </c>
      <c r="E154" s="709">
        <f t="shared" si="49"/>
        <v>0</v>
      </c>
      <c r="F154" s="709">
        <f t="shared" si="49"/>
        <v>0</v>
      </c>
      <c r="G154" s="709">
        <f t="shared" si="49"/>
        <v>0</v>
      </c>
      <c r="H154" s="946">
        <f t="shared" si="50"/>
        <v>0</v>
      </c>
      <c r="I154" s="937">
        <f t="shared" si="51"/>
        <v>0</v>
      </c>
      <c r="J154" s="936"/>
      <c r="K154" s="937"/>
      <c r="L154" s="936"/>
      <c r="M154" s="937">
        <f t="shared" si="52"/>
        <v>0</v>
      </c>
      <c r="N154" s="937">
        <f t="shared" si="53"/>
        <v>0</v>
      </c>
      <c r="O154" s="936"/>
      <c r="P154" s="937"/>
      <c r="Q154" s="936"/>
      <c r="R154" s="937">
        <f t="shared" si="54"/>
        <v>0</v>
      </c>
      <c r="S154" s="937">
        <f t="shared" si="55"/>
        <v>0</v>
      </c>
      <c r="T154" s="936"/>
      <c r="U154" s="937"/>
      <c r="V154" s="936"/>
      <c r="W154" s="937">
        <f t="shared" si="56"/>
        <v>0</v>
      </c>
    </row>
    <row r="155" spans="2:23" x14ac:dyDescent="0.3">
      <c r="B155" s="92">
        <f t="shared" si="57"/>
        <v>8</v>
      </c>
      <c r="C155" s="451" t="s">
        <v>847</v>
      </c>
      <c r="D155" s="709">
        <f t="shared" si="49"/>
        <v>0</v>
      </c>
      <c r="E155" s="709">
        <f t="shared" si="49"/>
        <v>0</v>
      </c>
      <c r="F155" s="709">
        <f t="shared" si="49"/>
        <v>0</v>
      </c>
      <c r="G155" s="709">
        <f t="shared" si="49"/>
        <v>0</v>
      </c>
      <c r="H155" s="946">
        <f t="shared" si="50"/>
        <v>0</v>
      </c>
      <c r="I155" s="937">
        <f t="shared" si="51"/>
        <v>0</v>
      </c>
      <c r="J155" s="936"/>
      <c r="K155" s="937"/>
      <c r="L155" s="936"/>
      <c r="M155" s="937">
        <f t="shared" si="52"/>
        <v>0</v>
      </c>
      <c r="N155" s="937">
        <f t="shared" si="53"/>
        <v>0</v>
      </c>
      <c r="O155" s="936"/>
      <c r="P155" s="937"/>
      <c r="Q155" s="936"/>
      <c r="R155" s="937">
        <f t="shared" si="54"/>
        <v>0</v>
      </c>
      <c r="S155" s="937">
        <f t="shared" si="55"/>
        <v>0</v>
      </c>
      <c r="T155" s="936"/>
      <c r="U155" s="937"/>
      <c r="V155" s="936"/>
      <c r="W155" s="937">
        <f t="shared" si="56"/>
        <v>0</v>
      </c>
    </row>
    <row r="156" spans="2:23" x14ac:dyDescent="0.3">
      <c r="B156" s="92">
        <f t="shared" si="57"/>
        <v>9</v>
      </c>
      <c r="C156" s="451" t="s">
        <v>848</v>
      </c>
      <c r="D156" s="709">
        <f t="shared" si="49"/>
        <v>7.999999999999996E-2</v>
      </c>
      <c r="E156" s="709">
        <f t="shared" si="49"/>
        <v>0</v>
      </c>
      <c r="F156" s="709">
        <f t="shared" si="49"/>
        <v>0</v>
      </c>
      <c r="G156" s="709">
        <f t="shared" si="49"/>
        <v>0</v>
      </c>
      <c r="H156" s="946">
        <f t="shared" si="50"/>
        <v>7.999999999999996E-2</v>
      </c>
      <c r="I156" s="937">
        <f t="shared" si="51"/>
        <v>7.999999999999996E-2</v>
      </c>
      <c r="J156" s="936"/>
      <c r="K156" s="937"/>
      <c r="L156" s="936"/>
      <c r="M156" s="937">
        <f t="shared" si="52"/>
        <v>7.999999999999996E-2</v>
      </c>
      <c r="N156" s="937">
        <f t="shared" si="53"/>
        <v>7.999999999999996E-2</v>
      </c>
      <c r="O156" s="936"/>
      <c r="P156" s="937"/>
      <c r="Q156" s="936"/>
      <c r="R156" s="937">
        <f t="shared" si="54"/>
        <v>7.999999999999996E-2</v>
      </c>
      <c r="S156" s="937">
        <f t="shared" si="55"/>
        <v>7.999999999999996E-2</v>
      </c>
      <c r="T156" s="936"/>
      <c r="U156" s="937"/>
      <c r="V156" s="936"/>
      <c r="W156" s="937">
        <f t="shared" si="56"/>
        <v>7.999999999999996E-2</v>
      </c>
    </row>
    <row r="157" spans="2:23" x14ac:dyDescent="0.3">
      <c r="B157" s="92">
        <f t="shared" si="57"/>
        <v>10</v>
      </c>
      <c r="C157" s="451" t="s">
        <v>259</v>
      </c>
      <c r="D157" s="709">
        <f t="shared" si="49"/>
        <v>1.3219819459040281</v>
      </c>
      <c r="E157" s="709">
        <f t="shared" si="49"/>
        <v>-0.23847251238042233</v>
      </c>
      <c r="F157" s="709">
        <f t="shared" si="49"/>
        <v>0</v>
      </c>
      <c r="G157" s="709">
        <f t="shared" si="49"/>
        <v>0</v>
      </c>
      <c r="H157" s="946">
        <f t="shared" si="50"/>
        <v>1.0835094335236057</v>
      </c>
      <c r="I157" s="937">
        <f t="shared" si="51"/>
        <v>1.0835094335236057</v>
      </c>
      <c r="J157" s="936"/>
      <c r="K157" s="937"/>
      <c r="L157" s="936"/>
      <c r="M157" s="937">
        <f t="shared" si="52"/>
        <v>1.0835094335236057</v>
      </c>
      <c r="N157" s="937">
        <f t="shared" si="53"/>
        <v>1.0835094335236057</v>
      </c>
      <c r="O157" s="936"/>
      <c r="P157" s="937"/>
      <c r="Q157" s="936"/>
      <c r="R157" s="937">
        <f t="shared" si="54"/>
        <v>1.0835094335236057</v>
      </c>
      <c r="S157" s="937">
        <f t="shared" si="55"/>
        <v>1.0835094335236057</v>
      </c>
      <c r="T157" s="936"/>
      <c r="U157" s="937"/>
      <c r="V157" s="936"/>
      <c r="W157" s="937">
        <f t="shared" si="56"/>
        <v>1.0835094335236057</v>
      </c>
    </row>
    <row r="158" spans="2:23" x14ac:dyDescent="0.3">
      <c r="B158" s="92">
        <f t="shared" si="57"/>
        <v>11</v>
      </c>
      <c r="C158" s="451" t="s">
        <v>260</v>
      </c>
      <c r="D158" s="709">
        <f t="shared" si="49"/>
        <v>9.2172856000561798E-2</v>
      </c>
      <c r="E158" s="709">
        <f t="shared" si="49"/>
        <v>-3.9698163145586995E-3</v>
      </c>
      <c r="F158" s="709">
        <f t="shared" si="49"/>
        <v>0</v>
      </c>
      <c r="G158" s="709">
        <f t="shared" si="49"/>
        <v>0</v>
      </c>
      <c r="H158" s="946">
        <f t="shared" si="50"/>
        <v>8.8203039686003099E-2</v>
      </c>
      <c r="I158" s="937">
        <f t="shared" si="51"/>
        <v>8.8203039686003099E-2</v>
      </c>
      <c r="J158" s="936"/>
      <c r="K158" s="937"/>
      <c r="L158" s="936"/>
      <c r="M158" s="937">
        <f t="shared" si="52"/>
        <v>8.8203039686003099E-2</v>
      </c>
      <c r="N158" s="937">
        <f t="shared" si="53"/>
        <v>8.8203039686003099E-2</v>
      </c>
      <c r="O158" s="936"/>
      <c r="P158" s="937"/>
      <c r="Q158" s="936"/>
      <c r="R158" s="937">
        <f t="shared" si="54"/>
        <v>8.8203039686003099E-2</v>
      </c>
      <c r="S158" s="937">
        <f t="shared" si="55"/>
        <v>8.8203039686003099E-2</v>
      </c>
      <c r="T158" s="936"/>
      <c r="U158" s="937"/>
      <c r="V158" s="936"/>
      <c r="W158" s="937">
        <f t="shared" si="56"/>
        <v>8.8203039686003099E-2</v>
      </c>
    </row>
    <row r="159" spans="2:23" x14ac:dyDescent="0.3">
      <c r="B159" s="92">
        <f t="shared" si="57"/>
        <v>12</v>
      </c>
      <c r="C159" s="451" t="s">
        <v>261</v>
      </c>
      <c r="D159" s="709">
        <f t="shared" si="49"/>
        <v>0.47007542321425211</v>
      </c>
      <c r="E159" s="709">
        <f t="shared" si="49"/>
        <v>-6.93973262942435E-2</v>
      </c>
      <c r="F159" s="709">
        <f t="shared" si="49"/>
        <v>0</v>
      </c>
      <c r="G159" s="709">
        <f t="shared" si="49"/>
        <v>0</v>
      </c>
      <c r="H159" s="946">
        <f t="shared" si="50"/>
        <v>0.40067809692000861</v>
      </c>
      <c r="I159" s="937">
        <f t="shared" si="51"/>
        <v>0.40067809692000861</v>
      </c>
      <c r="J159" s="936"/>
      <c r="K159" s="937"/>
      <c r="L159" s="936"/>
      <c r="M159" s="937">
        <f t="shared" si="52"/>
        <v>0.40067809692000861</v>
      </c>
      <c r="N159" s="937">
        <f t="shared" si="53"/>
        <v>0.40067809692000861</v>
      </c>
      <c r="O159" s="936"/>
      <c r="P159" s="937"/>
      <c r="Q159" s="936"/>
      <c r="R159" s="937">
        <f t="shared" si="54"/>
        <v>0.40067809692000861</v>
      </c>
      <c r="S159" s="937">
        <f t="shared" si="55"/>
        <v>0.40067809692000861</v>
      </c>
      <c r="T159" s="936"/>
      <c r="U159" s="937"/>
      <c r="V159" s="936"/>
      <c r="W159" s="937">
        <f t="shared" si="56"/>
        <v>0.40067809692000861</v>
      </c>
    </row>
    <row r="160" spans="2:23" x14ac:dyDescent="0.3">
      <c r="B160" s="92">
        <f t="shared" si="57"/>
        <v>13</v>
      </c>
      <c r="C160" s="473" t="s">
        <v>896</v>
      </c>
      <c r="D160" s="709">
        <f t="shared" si="49"/>
        <v>0</v>
      </c>
      <c r="E160" s="709">
        <f t="shared" si="49"/>
        <v>0</v>
      </c>
      <c r="F160" s="709">
        <f t="shared" si="49"/>
        <v>0</v>
      </c>
      <c r="G160" s="709">
        <f t="shared" si="49"/>
        <v>0</v>
      </c>
      <c r="H160" s="946">
        <f t="shared" si="50"/>
        <v>0</v>
      </c>
      <c r="I160" s="937">
        <f t="shared" si="51"/>
        <v>0</v>
      </c>
      <c r="J160" s="936"/>
      <c r="K160" s="937"/>
      <c r="L160" s="936"/>
      <c r="M160" s="937">
        <f t="shared" si="52"/>
        <v>0</v>
      </c>
      <c r="N160" s="937">
        <f t="shared" si="53"/>
        <v>0</v>
      </c>
      <c r="O160" s="936"/>
      <c r="P160" s="937"/>
      <c r="Q160" s="936"/>
      <c r="R160" s="937">
        <f t="shared" si="54"/>
        <v>0</v>
      </c>
      <c r="S160" s="937">
        <f t="shared" si="55"/>
        <v>0</v>
      </c>
      <c r="T160" s="936"/>
      <c r="U160" s="937"/>
      <c r="V160" s="936"/>
      <c r="W160" s="937">
        <f t="shared" si="56"/>
        <v>0</v>
      </c>
    </row>
    <row r="161" spans="2:23" x14ac:dyDescent="0.3">
      <c r="B161" s="92">
        <f t="shared" si="57"/>
        <v>14</v>
      </c>
      <c r="C161" s="473" t="s">
        <v>897</v>
      </c>
      <c r="D161" s="709">
        <f t="shared" si="49"/>
        <v>17.4246795625</v>
      </c>
      <c r="E161" s="709">
        <f t="shared" si="49"/>
        <v>-3.3725186250000001</v>
      </c>
      <c r="F161" s="709">
        <f t="shared" si="49"/>
        <v>0</v>
      </c>
      <c r="G161" s="709">
        <f t="shared" si="49"/>
        <v>0</v>
      </c>
      <c r="H161" s="946">
        <f t="shared" si="50"/>
        <v>14.0521609375</v>
      </c>
      <c r="I161" s="937">
        <f t="shared" si="51"/>
        <v>14.0521609375</v>
      </c>
      <c r="J161" s="936"/>
      <c r="K161" s="937"/>
      <c r="L161" s="936"/>
      <c r="M161" s="937">
        <f t="shared" si="52"/>
        <v>14.0521609375</v>
      </c>
      <c r="N161" s="937">
        <f t="shared" si="53"/>
        <v>14.0521609375</v>
      </c>
      <c r="O161" s="936"/>
      <c r="P161" s="937"/>
      <c r="Q161" s="936"/>
      <c r="R161" s="937">
        <f t="shared" si="54"/>
        <v>14.0521609375</v>
      </c>
      <c r="S161" s="937">
        <f t="shared" si="55"/>
        <v>14.0521609375</v>
      </c>
      <c r="T161" s="936"/>
      <c r="U161" s="937"/>
      <c r="V161" s="936"/>
      <c r="W161" s="937">
        <f t="shared" si="56"/>
        <v>14.0521609375</v>
      </c>
    </row>
    <row r="162" spans="2:23" x14ac:dyDescent="0.3">
      <c r="B162" s="92">
        <f t="shared" si="57"/>
        <v>15</v>
      </c>
      <c r="C162" s="473" t="s">
        <v>898</v>
      </c>
      <c r="D162" s="709">
        <f t="shared" si="49"/>
        <v>0</v>
      </c>
      <c r="E162" s="709">
        <f t="shared" si="49"/>
        <v>0</v>
      </c>
      <c r="F162" s="709">
        <f t="shared" si="49"/>
        <v>0</v>
      </c>
      <c r="G162" s="709">
        <f t="shared" si="49"/>
        <v>0</v>
      </c>
      <c r="H162" s="946">
        <f t="shared" si="50"/>
        <v>0</v>
      </c>
      <c r="I162" s="937">
        <f t="shared" si="51"/>
        <v>0</v>
      </c>
      <c r="J162" s="936"/>
      <c r="K162" s="937"/>
      <c r="L162" s="936"/>
      <c r="M162" s="937">
        <f t="shared" si="52"/>
        <v>0</v>
      </c>
      <c r="N162" s="937">
        <f t="shared" si="53"/>
        <v>0</v>
      </c>
      <c r="O162" s="936"/>
      <c r="P162" s="937"/>
      <c r="Q162" s="936"/>
      <c r="R162" s="937">
        <f t="shared" si="54"/>
        <v>0</v>
      </c>
      <c r="S162" s="937">
        <f t="shared" si="55"/>
        <v>0</v>
      </c>
      <c r="T162" s="936"/>
      <c r="U162" s="937"/>
      <c r="V162" s="936"/>
      <c r="W162" s="937">
        <f t="shared" si="56"/>
        <v>0</v>
      </c>
    </row>
    <row r="163" spans="2:23" x14ac:dyDescent="0.3">
      <c r="B163" s="92">
        <f t="shared" si="57"/>
        <v>16</v>
      </c>
      <c r="C163" s="473" t="s">
        <v>849</v>
      </c>
      <c r="D163" s="709">
        <f t="shared" si="49"/>
        <v>0</v>
      </c>
      <c r="E163" s="709">
        <f t="shared" si="49"/>
        <v>0</v>
      </c>
      <c r="F163" s="709">
        <f t="shared" si="49"/>
        <v>0</v>
      </c>
      <c r="G163" s="709">
        <f t="shared" si="49"/>
        <v>0</v>
      </c>
      <c r="H163" s="946">
        <f t="shared" si="50"/>
        <v>0</v>
      </c>
      <c r="I163" s="937">
        <f t="shared" si="51"/>
        <v>0</v>
      </c>
      <c r="J163" s="936"/>
      <c r="K163" s="937"/>
      <c r="L163" s="936"/>
      <c r="M163" s="937">
        <f t="shared" si="52"/>
        <v>0</v>
      </c>
      <c r="N163" s="937">
        <f t="shared" si="53"/>
        <v>0</v>
      </c>
      <c r="O163" s="936"/>
      <c r="P163" s="937"/>
      <c r="Q163" s="936"/>
      <c r="R163" s="937">
        <f t="shared" si="54"/>
        <v>0</v>
      </c>
      <c r="S163" s="937">
        <f t="shared" si="55"/>
        <v>0</v>
      </c>
      <c r="T163" s="936"/>
      <c r="U163" s="937"/>
      <c r="V163" s="936"/>
      <c r="W163" s="937">
        <f t="shared" si="56"/>
        <v>0</v>
      </c>
    </row>
    <row r="164" spans="2:23" x14ac:dyDescent="0.3">
      <c r="B164" s="92">
        <f t="shared" si="57"/>
        <v>17</v>
      </c>
      <c r="C164" s="473" t="s">
        <v>899</v>
      </c>
      <c r="D164" s="709">
        <f t="shared" ref="D164:G164" si="58">D56-D111</f>
        <v>0</v>
      </c>
      <c r="E164" s="709">
        <f t="shared" si="58"/>
        <v>0</v>
      </c>
      <c r="F164" s="709">
        <f t="shared" si="58"/>
        <v>0</v>
      </c>
      <c r="G164" s="709">
        <f t="shared" si="58"/>
        <v>0</v>
      </c>
      <c r="H164" s="946">
        <f t="shared" si="50"/>
        <v>0</v>
      </c>
      <c r="I164" s="937">
        <f t="shared" si="51"/>
        <v>0</v>
      </c>
      <c r="J164" s="936"/>
      <c r="K164" s="937"/>
      <c r="L164" s="936"/>
      <c r="M164" s="937">
        <f t="shared" si="52"/>
        <v>0</v>
      </c>
      <c r="N164" s="937">
        <f t="shared" si="53"/>
        <v>0</v>
      </c>
      <c r="O164" s="936"/>
      <c r="P164" s="937"/>
      <c r="Q164" s="936"/>
      <c r="R164" s="937">
        <f t="shared" si="54"/>
        <v>0</v>
      </c>
      <c r="S164" s="937">
        <f t="shared" si="55"/>
        <v>0</v>
      </c>
      <c r="T164" s="936"/>
      <c r="U164" s="937"/>
      <c r="V164" s="936"/>
      <c r="W164" s="937">
        <f t="shared" si="56"/>
        <v>0</v>
      </c>
    </row>
    <row r="165" spans="2:23" ht="16" x14ac:dyDescent="0.3">
      <c r="B165" s="80"/>
      <c r="C165" s="94" t="s">
        <v>271</v>
      </c>
      <c r="D165" s="948">
        <f>SUM(D148:D163)</f>
        <v>404.33580038667128</v>
      </c>
      <c r="E165" s="948">
        <f>SUM(E148:E163)</f>
        <v>54.342302431851664</v>
      </c>
      <c r="F165" s="948">
        <f>SUM(F148:F163)</f>
        <v>0</v>
      </c>
      <c r="G165" s="948">
        <f>SUM(G148:G163)</f>
        <v>0</v>
      </c>
      <c r="H165" s="948">
        <f>SUM(H148:H163)</f>
        <v>458.67810281852286</v>
      </c>
      <c r="I165" s="948">
        <f t="shared" ref="I165:W165" si="59">SUM(I148:I164)</f>
        <v>458.67810281852286</v>
      </c>
      <c r="J165" s="948">
        <f t="shared" si="59"/>
        <v>0</v>
      </c>
      <c r="K165" s="948">
        <f t="shared" si="59"/>
        <v>0</v>
      </c>
      <c r="L165" s="948">
        <f t="shared" si="59"/>
        <v>0</v>
      </c>
      <c r="M165" s="948">
        <f t="shared" si="59"/>
        <v>458.67810281852286</v>
      </c>
      <c r="N165" s="948">
        <f t="shared" si="59"/>
        <v>458.67810281852286</v>
      </c>
      <c r="O165" s="948">
        <f t="shared" si="59"/>
        <v>0</v>
      </c>
      <c r="P165" s="948">
        <f t="shared" si="59"/>
        <v>0</v>
      </c>
      <c r="Q165" s="948">
        <f t="shared" si="59"/>
        <v>0</v>
      </c>
      <c r="R165" s="948">
        <f t="shared" si="59"/>
        <v>458.67810281852286</v>
      </c>
      <c r="S165" s="948">
        <f t="shared" si="59"/>
        <v>458.67810281852286</v>
      </c>
      <c r="T165" s="948">
        <f t="shared" si="59"/>
        <v>0</v>
      </c>
      <c r="U165" s="948">
        <f t="shared" si="59"/>
        <v>0</v>
      </c>
      <c r="V165" s="948">
        <f t="shared" si="59"/>
        <v>0</v>
      </c>
      <c r="W165" s="948">
        <f t="shared" si="59"/>
        <v>458.67810281852286</v>
      </c>
    </row>
    <row r="166" spans="2:23" x14ac:dyDescent="0.3">
      <c r="B166" s="268"/>
      <c r="C166" s="76"/>
      <c r="D166" s="76"/>
      <c r="E166" s="76"/>
      <c r="F166" s="76"/>
    </row>
  </sheetData>
  <mergeCells count="61">
    <mergeCell ref="S144:W144"/>
    <mergeCell ref="D145:H145"/>
    <mergeCell ref="I145:M145"/>
    <mergeCell ref="N145:R145"/>
    <mergeCell ref="S145:W145"/>
    <mergeCell ref="S118:W118"/>
    <mergeCell ref="D119:H119"/>
    <mergeCell ref="I119:M119"/>
    <mergeCell ref="N119:R119"/>
    <mergeCell ref="S119:W119"/>
    <mergeCell ref="B144:B146"/>
    <mergeCell ref="C144:C146"/>
    <mergeCell ref="D144:H144"/>
    <mergeCell ref="I144:M144"/>
    <mergeCell ref="N144:R144"/>
    <mergeCell ref="S91:W91"/>
    <mergeCell ref="D92:H92"/>
    <mergeCell ref="I92:M92"/>
    <mergeCell ref="N92:R92"/>
    <mergeCell ref="S92:W92"/>
    <mergeCell ref="B118:B120"/>
    <mergeCell ref="C118:C120"/>
    <mergeCell ref="D118:H118"/>
    <mergeCell ref="I118:M118"/>
    <mergeCell ref="N118:R118"/>
    <mergeCell ref="S64:W64"/>
    <mergeCell ref="D65:H65"/>
    <mergeCell ref="I65:M65"/>
    <mergeCell ref="N65:R65"/>
    <mergeCell ref="S65:W65"/>
    <mergeCell ref="B91:B93"/>
    <mergeCell ref="C91:C93"/>
    <mergeCell ref="D91:H91"/>
    <mergeCell ref="I91:M91"/>
    <mergeCell ref="N91:R91"/>
    <mergeCell ref="S36:W36"/>
    <mergeCell ref="D37:H37"/>
    <mergeCell ref="I37:M37"/>
    <mergeCell ref="N37:R37"/>
    <mergeCell ref="S37:W37"/>
    <mergeCell ref="N36:R36"/>
    <mergeCell ref="B64:B66"/>
    <mergeCell ref="C64:C66"/>
    <mergeCell ref="D64:H64"/>
    <mergeCell ref="I64:M64"/>
    <mergeCell ref="N64:R64"/>
    <mergeCell ref="B33:G33"/>
    <mergeCell ref="B36:B38"/>
    <mergeCell ref="C36:C38"/>
    <mergeCell ref="D36:H36"/>
    <mergeCell ref="I36:M36"/>
    <mergeCell ref="B10:B12"/>
    <mergeCell ref="C10:C12"/>
    <mergeCell ref="D10:H10"/>
    <mergeCell ref="I10:M10"/>
    <mergeCell ref="N10:R10"/>
    <mergeCell ref="S10:W10"/>
    <mergeCell ref="D11:H11"/>
    <mergeCell ref="I11:M11"/>
    <mergeCell ref="N11:R11"/>
    <mergeCell ref="S11:W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A60" zoomScale="68" zoomScaleNormal="68" zoomScaleSheetLayoutView="68" workbookViewId="0">
      <selection activeCell="T84" sqref="T84"/>
    </sheetView>
  </sheetViews>
  <sheetFormatPr defaultColWidth="9.453125" defaultRowHeight="14" x14ac:dyDescent="0.3"/>
  <cols>
    <col min="1" max="1" width="35.36328125" style="5" customWidth="1"/>
    <col min="2" max="2" width="6.453125" style="5" customWidth="1"/>
    <col min="3" max="3" width="43" style="5" customWidth="1"/>
    <col min="4" max="4" width="29.81640625" style="5" customWidth="1"/>
    <col min="5" max="5" width="29.36328125" style="5" customWidth="1"/>
    <col min="6" max="6" width="30.81640625" style="5" customWidth="1"/>
    <col min="7"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0"/>
    </row>
    <row r="2" spans="1:23" x14ac:dyDescent="0.3">
      <c r="B2" s="50"/>
    </row>
    <row r="3" spans="1:23" x14ac:dyDescent="0.3">
      <c r="B3" s="50"/>
    </row>
    <row r="4" spans="1:23" x14ac:dyDescent="0.3">
      <c r="B4" s="19"/>
      <c r="I4" s="18"/>
      <c r="J4" s="18"/>
      <c r="K4" s="370" t="str">
        <f>Index!B2</f>
        <v xml:space="preserve">      Maharashtra State Power Generation Company Ltd.</v>
      </c>
      <c r="L4" s="366"/>
      <c r="M4" s="18"/>
      <c r="N4" s="18"/>
      <c r="O4" s="18"/>
      <c r="P4" s="18"/>
      <c r="Q4" s="18"/>
      <c r="R4" s="18"/>
    </row>
    <row r="5" spans="1:23" x14ac:dyDescent="0.3">
      <c r="B5" s="19"/>
      <c r="I5" s="62"/>
      <c r="J5" s="62"/>
      <c r="K5" s="366" t="str">
        <f>Index!B3</f>
        <v>MYT Petition Formats for Uran</v>
      </c>
      <c r="L5" s="366"/>
      <c r="M5" s="62"/>
      <c r="N5" s="62"/>
      <c r="O5" s="62"/>
      <c r="P5" s="62"/>
      <c r="Q5" s="62"/>
      <c r="R5" s="62"/>
    </row>
    <row r="6" spans="1:23" x14ac:dyDescent="0.3">
      <c r="B6" s="18"/>
      <c r="I6" s="63"/>
      <c r="J6" s="64"/>
      <c r="K6" s="127" t="s">
        <v>1087</v>
      </c>
      <c r="L6" s="69"/>
      <c r="M6" s="64"/>
      <c r="N6" s="19"/>
      <c r="O6" s="18"/>
      <c r="P6" s="18"/>
      <c r="Q6" s="18"/>
      <c r="R6" s="18"/>
    </row>
    <row r="7" spans="1:23" x14ac:dyDescent="0.3">
      <c r="C7" s="19"/>
      <c r="D7" s="19"/>
      <c r="E7" s="19"/>
      <c r="F7" s="19"/>
      <c r="G7" s="19"/>
      <c r="H7" s="19"/>
      <c r="J7" s="6"/>
      <c r="M7" s="6"/>
      <c r="N7" s="6"/>
    </row>
    <row r="8" spans="1:23" x14ac:dyDescent="0.3">
      <c r="A8" s="5" t="s">
        <v>265</v>
      </c>
      <c r="B8" s="368" t="s">
        <v>266</v>
      </c>
      <c r="C8" s="368"/>
      <c r="D8" s="368"/>
      <c r="E8" s="368"/>
      <c r="F8" s="368"/>
      <c r="G8" s="368"/>
      <c r="H8" s="368"/>
      <c r="I8" s="1"/>
      <c r="J8" s="42"/>
      <c r="K8" s="1"/>
      <c r="L8" s="1"/>
      <c r="M8" s="42"/>
      <c r="N8" s="42"/>
      <c r="O8" s="1"/>
      <c r="P8" s="1"/>
      <c r="Q8" s="1"/>
      <c r="R8" s="251"/>
    </row>
    <row r="9" spans="1:23" x14ac:dyDescent="0.3">
      <c r="B9" s="258"/>
      <c r="C9" s="8"/>
      <c r="D9" s="8"/>
      <c r="E9" s="8"/>
      <c r="F9" s="8"/>
      <c r="G9" s="8"/>
      <c r="H9" s="8"/>
      <c r="I9" s="1"/>
      <c r="J9" s="42"/>
      <c r="K9" s="1"/>
      <c r="L9" s="1"/>
      <c r="M9" s="259" t="s">
        <v>10</v>
      </c>
      <c r="N9" s="42"/>
      <c r="O9" s="1"/>
      <c r="P9" s="1"/>
      <c r="Q9" s="1"/>
    </row>
    <row r="10" spans="1:23" ht="15.75" customHeight="1" x14ac:dyDescent="0.3">
      <c r="B10" s="1661" t="s">
        <v>341</v>
      </c>
      <c r="C10" s="1661" t="s">
        <v>37</v>
      </c>
      <c r="D10" s="1785" t="s">
        <v>509</v>
      </c>
      <c r="E10" s="1785"/>
      <c r="F10" s="1785"/>
      <c r="G10" s="1785"/>
      <c r="H10" s="1785"/>
      <c r="I10" s="1785" t="s">
        <v>510</v>
      </c>
      <c r="J10" s="1785"/>
      <c r="K10" s="1785"/>
      <c r="L10" s="1785"/>
      <c r="M10" s="1785"/>
      <c r="N10" s="1782" t="s">
        <v>511</v>
      </c>
      <c r="O10" s="1782"/>
      <c r="P10" s="1782"/>
      <c r="Q10" s="1782"/>
      <c r="R10" s="1782"/>
      <c r="S10" s="1782" t="s">
        <v>959</v>
      </c>
      <c r="T10" s="1782"/>
      <c r="U10" s="1782"/>
      <c r="V10" s="1782"/>
      <c r="W10" s="1782"/>
    </row>
    <row r="11" spans="1:23" ht="15.75" customHeight="1" x14ac:dyDescent="0.3">
      <c r="B11" s="1661"/>
      <c r="C11" s="1661"/>
      <c r="D11" s="1783" t="s">
        <v>7</v>
      </c>
      <c r="E11" s="1784"/>
      <c r="F11" s="1784"/>
      <c r="G11" s="1784"/>
      <c r="H11" s="1784"/>
      <c r="I11" s="1783" t="s">
        <v>7</v>
      </c>
      <c r="J11" s="1784"/>
      <c r="K11" s="1784"/>
      <c r="L11" s="1784"/>
      <c r="M11" s="1784"/>
      <c r="N11" s="1783" t="s">
        <v>12</v>
      </c>
      <c r="O11" s="1784"/>
      <c r="P11" s="1784"/>
      <c r="Q11" s="1784"/>
      <c r="R11" s="1784"/>
      <c r="S11" s="1785" t="s">
        <v>21</v>
      </c>
      <c r="T11" s="1786"/>
      <c r="U11" s="1786"/>
      <c r="V11" s="1786"/>
      <c r="W11" s="1786"/>
    </row>
    <row r="12" spans="1:23" s="35" customFormat="1" ht="42" x14ac:dyDescent="0.3">
      <c r="B12" s="1661"/>
      <c r="C12" s="1661"/>
      <c r="D12" s="367" t="s">
        <v>267</v>
      </c>
      <c r="E12" s="367" t="s">
        <v>268</v>
      </c>
      <c r="F12" s="367" t="s">
        <v>269</v>
      </c>
      <c r="G12" s="834" t="s">
        <v>590</v>
      </c>
      <c r="H12" s="367" t="s">
        <v>270</v>
      </c>
      <c r="I12" s="715" t="s">
        <v>267</v>
      </c>
      <c r="J12" s="715" t="s">
        <v>268</v>
      </c>
      <c r="K12" s="715" t="s">
        <v>269</v>
      </c>
      <c r="L12" s="715" t="s">
        <v>590</v>
      </c>
      <c r="M12" s="715" t="s">
        <v>270</v>
      </c>
      <c r="N12" s="369" t="s">
        <v>267</v>
      </c>
      <c r="O12" s="369" t="s">
        <v>268</v>
      </c>
      <c r="P12" s="369" t="s">
        <v>269</v>
      </c>
      <c r="Q12" s="367" t="s">
        <v>590</v>
      </c>
      <c r="R12" s="369" t="s">
        <v>270</v>
      </c>
      <c r="S12" s="369" t="s">
        <v>267</v>
      </c>
      <c r="T12" s="369" t="s">
        <v>268</v>
      </c>
      <c r="U12" s="369" t="s">
        <v>269</v>
      </c>
      <c r="V12" s="367" t="s">
        <v>590</v>
      </c>
      <c r="W12" s="369" t="s">
        <v>270</v>
      </c>
    </row>
    <row r="13" spans="1:23" s="36" customFormat="1" ht="28" x14ac:dyDescent="0.25">
      <c r="B13" s="260"/>
      <c r="C13" s="260"/>
      <c r="D13" s="260" t="s">
        <v>81</v>
      </c>
      <c r="E13" s="260" t="s">
        <v>82</v>
      </c>
      <c r="F13" s="260" t="s">
        <v>462</v>
      </c>
      <c r="G13" s="260" t="s">
        <v>392</v>
      </c>
      <c r="H13" s="260" t="s">
        <v>591</v>
      </c>
      <c r="I13" s="260" t="s">
        <v>410</v>
      </c>
      <c r="J13" s="260" t="s">
        <v>512</v>
      </c>
      <c r="K13" s="260" t="s">
        <v>411</v>
      </c>
      <c r="L13" s="260" t="s">
        <v>412</v>
      </c>
      <c r="M13" s="260" t="s">
        <v>654</v>
      </c>
      <c r="N13" s="260" t="s">
        <v>597</v>
      </c>
      <c r="O13" s="260" t="s">
        <v>598</v>
      </c>
      <c r="P13" s="260" t="s">
        <v>599</v>
      </c>
      <c r="Q13" s="260" t="s">
        <v>656</v>
      </c>
      <c r="R13" s="260" t="s">
        <v>657</v>
      </c>
      <c r="S13" s="260" t="s">
        <v>658</v>
      </c>
      <c r="T13" s="260" t="s">
        <v>659</v>
      </c>
      <c r="U13" s="260" t="s">
        <v>660</v>
      </c>
      <c r="V13" s="260" t="s">
        <v>661</v>
      </c>
      <c r="W13" s="260" t="s">
        <v>662</v>
      </c>
    </row>
    <row r="14" spans="1:23" s="423" customFormat="1" x14ac:dyDescent="0.3">
      <c r="B14" s="471">
        <v>1</v>
      </c>
      <c r="C14" s="473" t="s">
        <v>841</v>
      </c>
      <c r="D14" s="474">
        <v>55.16</v>
      </c>
      <c r="E14" s="474">
        <v>0</v>
      </c>
      <c r="F14" s="474">
        <v>0</v>
      </c>
      <c r="G14" s="474"/>
      <c r="H14" s="474">
        <f>D14+E14-F14-G14</f>
        <v>55.16</v>
      </c>
      <c r="I14" s="447">
        <f>H14</f>
        <v>55.16</v>
      </c>
      <c r="J14" s="474">
        <v>0</v>
      </c>
      <c r="K14" s="474">
        <v>0</v>
      </c>
      <c r="L14" s="474"/>
      <c r="M14" s="447">
        <f>I14+J14-K14-L14</f>
        <v>55.16</v>
      </c>
      <c r="N14" s="474">
        <f>M14</f>
        <v>55.16</v>
      </c>
      <c r="O14" s="474">
        <v>0</v>
      </c>
      <c r="P14" s="474">
        <v>0</v>
      </c>
      <c r="Q14" s="474"/>
      <c r="R14" s="474">
        <f>N14+O14-P14-Q14</f>
        <v>55.16</v>
      </c>
      <c r="S14" s="447">
        <f>R14</f>
        <v>55.16</v>
      </c>
      <c r="T14" s="936">
        <v>0</v>
      </c>
      <c r="U14" s="937">
        <v>0</v>
      </c>
      <c r="V14" s="474"/>
      <c r="W14" s="447">
        <f>S14+T14-U14-V14</f>
        <v>55.16</v>
      </c>
    </row>
    <row r="15" spans="1:23" s="423" customFormat="1" x14ac:dyDescent="0.3">
      <c r="B15" s="471">
        <f>B14+1</f>
        <v>2</v>
      </c>
      <c r="C15" s="473" t="s">
        <v>842</v>
      </c>
      <c r="D15" s="474">
        <v>72.7991016</v>
      </c>
      <c r="E15" s="474">
        <v>0</v>
      </c>
      <c r="F15" s="474">
        <v>0.88143787300000009</v>
      </c>
      <c r="G15" s="474"/>
      <c r="H15" s="474">
        <f t="shared" ref="H15:H30" si="0">D15+E15-F15-G15</f>
        <v>71.917663727000004</v>
      </c>
      <c r="I15" s="447">
        <f t="shared" ref="I15:I30" si="1">H15</f>
        <v>71.917663727000004</v>
      </c>
      <c r="J15" s="474">
        <v>3.884162291</v>
      </c>
      <c r="K15" s="474">
        <v>0</v>
      </c>
      <c r="L15" s="474"/>
      <c r="M15" s="447">
        <f t="shared" ref="M15:M30" si="2">I15+J15-K15-L15</f>
        <v>75.801826018</v>
      </c>
      <c r="N15" s="474">
        <f t="shared" ref="N15:N30" si="3">M15</f>
        <v>75.801826018</v>
      </c>
      <c r="O15" s="474">
        <v>4.6319104290600004</v>
      </c>
      <c r="P15" s="474">
        <v>0</v>
      </c>
      <c r="Q15" s="474"/>
      <c r="R15" s="474">
        <f t="shared" ref="R15:R30" si="4">N15+O15-P15-Q15</f>
        <v>80.433736447059999</v>
      </c>
      <c r="S15" s="447">
        <f t="shared" ref="S15:S30" si="5">R15</f>
        <v>80.433736447059999</v>
      </c>
      <c r="T15" s="936">
        <v>0</v>
      </c>
      <c r="U15" s="937">
        <v>0</v>
      </c>
      <c r="V15" s="474"/>
      <c r="W15" s="447">
        <f t="shared" ref="W15:W25" si="6">S15+T15-U15-V15</f>
        <v>80.433736447059999</v>
      </c>
    </row>
    <row r="16" spans="1:23" s="423" customFormat="1" x14ac:dyDescent="0.3">
      <c r="B16" s="471">
        <f t="shared" ref="B16:B30" si="7">B15+1</f>
        <v>3</v>
      </c>
      <c r="C16" s="473" t="s">
        <v>843</v>
      </c>
      <c r="D16" s="474">
        <v>0</v>
      </c>
      <c r="E16" s="474">
        <v>0</v>
      </c>
      <c r="F16" s="475">
        <v>0</v>
      </c>
      <c r="G16" s="475"/>
      <c r="H16" s="474">
        <f t="shared" si="0"/>
        <v>0</v>
      </c>
      <c r="I16" s="447">
        <f t="shared" si="1"/>
        <v>0</v>
      </c>
      <c r="J16" s="474">
        <v>0</v>
      </c>
      <c r="K16" s="475">
        <v>0</v>
      </c>
      <c r="L16" s="475"/>
      <c r="M16" s="447">
        <f t="shared" si="2"/>
        <v>0</v>
      </c>
      <c r="N16" s="474">
        <f t="shared" si="3"/>
        <v>0</v>
      </c>
      <c r="O16" s="474">
        <v>0</v>
      </c>
      <c r="P16" s="475">
        <v>0</v>
      </c>
      <c r="Q16" s="474"/>
      <c r="R16" s="474">
        <f t="shared" si="4"/>
        <v>0</v>
      </c>
      <c r="S16" s="447">
        <f t="shared" si="5"/>
        <v>0</v>
      </c>
      <c r="T16" s="936">
        <v>0</v>
      </c>
      <c r="U16" s="937">
        <v>0</v>
      </c>
      <c r="V16" s="474"/>
      <c r="W16" s="447">
        <f t="shared" si="6"/>
        <v>0</v>
      </c>
    </row>
    <row r="17" spans="2:23" s="423" customFormat="1" x14ac:dyDescent="0.3">
      <c r="B17" s="471">
        <f t="shared" si="7"/>
        <v>4</v>
      </c>
      <c r="C17" s="473" t="s">
        <v>844</v>
      </c>
      <c r="D17" s="474">
        <v>2.1082497000000004</v>
      </c>
      <c r="E17" s="474">
        <v>0</v>
      </c>
      <c r="F17" s="475">
        <v>0</v>
      </c>
      <c r="G17" s="475"/>
      <c r="H17" s="474">
        <f t="shared" si="0"/>
        <v>2.1082497000000004</v>
      </c>
      <c r="I17" s="447">
        <f t="shared" si="1"/>
        <v>2.1082497000000004</v>
      </c>
      <c r="J17" s="474">
        <v>0</v>
      </c>
      <c r="K17" s="475">
        <v>0</v>
      </c>
      <c r="L17" s="475"/>
      <c r="M17" s="447">
        <f t="shared" si="2"/>
        <v>2.1082497000000004</v>
      </c>
      <c r="N17" s="474">
        <f t="shared" si="3"/>
        <v>2.1082497000000004</v>
      </c>
      <c r="O17" s="474">
        <v>0</v>
      </c>
      <c r="P17" s="475">
        <v>0</v>
      </c>
      <c r="Q17" s="474"/>
      <c r="R17" s="474">
        <f t="shared" si="4"/>
        <v>2.1082497000000004</v>
      </c>
      <c r="S17" s="447">
        <f t="shared" si="5"/>
        <v>2.1082497000000004</v>
      </c>
      <c r="T17" s="936">
        <v>0</v>
      </c>
      <c r="U17" s="937">
        <v>0</v>
      </c>
      <c r="V17" s="474"/>
      <c r="W17" s="447">
        <f t="shared" si="6"/>
        <v>2.1082497000000004</v>
      </c>
    </row>
    <row r="18" spans="2:23" s="423" customFormat="1" x14ac:dyDescent="0.3">
      <c r="B18" s="471">
        <f t="shared" si="7"/>
        <v>5</v>
      </c>
      <c r="C18" s="473" t="s">
        <v>845</v>
      </c>
      <c r="D18" s="474">
        <v>21.376966568230308</v>
      </c>
      <c r="E18" s="474">
        <v>0</v>
      </c>
      <c r="F18" s="475">
        <v>0</v>
      </c>
      <c r="G18" s="475"/>
      <c r="H18" s="474">
        <f t="shared" si="0"/>
        <v>21.376966568230308</v>
      </c>
      <c r="I18" s="447">
        <f t="shared" si="1"/>
        <v>21.376966568230308</v>
      </c>
      <c r="J18" s="474">
        <v>1.038279454</v>
      </c>
      <c r="K18" s="475">
        <v>0</v>
      </c>
      <c r="L18" s="475"/>
      <c r="M18" s="447">
        <f t="shared" si="2"/>
        <v>22.41524602223031</v>
      </c>
      <c r="N18" s="474">
        <f t="shared" si="3"/>
        <v>22.41524602223031</v>
      </c>
      <c r="O18" s="474">
        <v>0</v>
      </c>
      <c r="P18" s="475">
        <v>0</v>
      </c>
      <c r="Q18" s="474"/>
      <c r="R18" s="474">
        <f t="shared" si="4"/>
        <v>22.41524602223031</v>
      </c>
      <c r="S18" s="447">
        <f t="shared" si="5"/>
        <v>22.41524602223031</v>
      </c>
      <c r="T18" s="936">
        <v>0</v>
      </c>
      <c r="U18" s="937">
        <v>0</v>
      </c>
      <c r="V18" s="474"/>
      <c r="W18" s="447">
        <f t="shared" si="6"/>
        <v>22.41524602223031</v>
      </c>
    </row>
    <row r="19" spans="2:23" s="11" customFormat="1" x14ac:dyDescent="0.3">
      <c r="B19" s="471">
        <f t="shared" si="7"/>
        <v>6</v>
      </c>
      <c r="C19" s="473" t="s">
        <v>256</v>
      </c>
      <c r="D19" s="474">
        <v>1549.6251213771502</v>
      </c>
      <c r="E19" s="474">
        <v>14.832264893000001</v>
      </c>
      <c r="F19" s="474">
        <v>0</v>
      </c>
      <c r="G19" s="474"/>
      <c r="H19" s="474">
        <f t="shared" si="0"/>
        <v>1564.4573862701502</v>
      </c>
      <c r="I19" s="447">
        <f t="shared" si="1"/>
        <v>1564.4573862701502</v>
      </c>
      <c r="J19" s="474">
        <v>16.813742172000001</v>
      </c>
      <c r="K19" s="474">
        <v>0</v>
      </c>
      <c r="L19" s="474"/>
      <c r="M19" s="447">
        <f t="shared" si="2"/>
        <v>1581.2711284421503</v>
      </c>
      <c r="N19" s="474">
        <f t="shared" si="3"/>
        <v>1581.2711284421503</v>
      </c>
      <c r="O19" s="474">
        <v>65.289229653999996</v>
      </c>
      <c r="P19" s="474">
        <v>0</v>
      </c>
      <c r="Q19" s="474"/>
      <c r="R19" s="474">
        <f t="shared" si="4"/>
        <v>1646.5603580961501</v>
      </c>
      <c r="S19" s="447">
        <f t="shared" si="5"/>
        <v>1646.5603580961501</v>
      </c>
      <c r="T19" s="936">
        <v>17.975065133333331</v>
      </c>
      <c r="U19" s="937">
        <v>0</v>
      </c>
      <c r="V19" s="474"/>
      <c r="W19" s="447">
        <f t="shared" si="6"/>
        <v>1664.5354232294835</v>
      </c>
    </row>
    <row r="20" spans="2:23" s="11" customFormat="1" x14ac:dyDescent="0.3">
      <c r="B20" s="471">
        <f t="shared" si="7"/>
        <v>7</v>
      </c>
      <c r="C20" s="473" t="s">
        <v>846</v>
      </c>
      <c r="D20" s="474">
        <v>0</v>
      </c>
      <c r="E20" s="474">
        <v>0</v>
      </c>
      <c r="F20" s="474">
        <v>0</v>
      </c>
      <c r="G20" s="474"/>
      <c r="H20" s="474">
        <f t="shared" si="0"/>
        <v>0</v>
      </c>
      <c r="I20" s="447">
        <f t="shared" si="1"/>
        <v>0</v>
      </c>
      <c r="J20" s="474">
        <v>0</v>
      </c>
      <c r="K20" s="474">
        <v>0</v>
      </c>
      <c r="L20" s="474"/>
      <c r="M20" s="447">
        <f t="shared" si="2"/>
        <v>0</v>
      </c>
      <c r="N20" s="474">
        <f t="shared" si="3"/>
        <v>0</v>
      </c>
      <c r="O20" s="474">
        <v>0</v>
      </c>
      <c r="P20" s="474">
        <v>0</v>
      </c>
      <c r="Q20" s="474"/>
      <c r="R20" s="474">
        <f t="shared" si="4"/>
        <v>0</v>
      </c>
      <c r="S20" s="447">
        <f t="shared" si="5"/>
        <v>0</v>
      </c>
      <c r="T20" s="936">
        <v>0</v>
      </c>
      <c r="U20" s="937">
        <v>0</v>
      </c>
      <c r="V20" s="474"/>
      <c r="W20" s="447">
        <f t="shared" si="6"/>
        <v>0</v>
      </c>
    </row>
    <row r="21" spans="2:23" s="11" customFormat="1" x14ac:dyDescent="0.3">
      <c r="B21" s="471">
        <f t="shared" si="7"/>
        <v>8</v>
      </c>
      <c r="C21" s="473" t="s">
        <v>847</v>
      </c>
      <c r="D21" s="474">
        <v>0</v>
      </c>
      <c r="E21" s="474">
        <v>0</v>
      </c>
      <c r="F21" s="474">
        <v>0</v>
      </c>
      <c r="G21" s="474"/>
      <c r="H21" s="474">
        <f t="shared" si="0"/>
        <v>0</v>
      </c>
      <c r="I21" s="447">
        <f t="shared" si="1"/>
        <v>0</v>
      </c>
      <c r="J21" s="474">
        <v>0</v>
      </c>
      <c r="K21" s="474">
        <v>0</v>
      </c>
      <c r="L21" s="474"/>
      <c r="M21" s="447">
        <f t="shared" si="2"/>
        <v>0</v>
      </c>
      <c r="N21" s="474">
        <f t="shared" si="3"/>
        <v>0</v>
      </c>
      <c r="O21" s="474">
        <v>0</v>
      </c>
      <c r="P21" s="474">
        <v>0</v>
      </c>
      <c r="Q21" s="474"/>
      <c r="R21" s="474">
        <f t="shared" si="4"/>
        <v>0</v>
      </c>
      <c r="S21" s="447">
        <f t="shared" si="5"/>
        <v>0</v>
      </c>
      <c r="T21" s="936">
        <v>0</v>
      </c>
      <c r="U21" s="937">
        <v>0</v>
      </c>
      <c r="V21" s="474"/>
      <c r="W21" s="447">
        <f t="shared" si="6"/>
        <v>0</v>
      </c>
    </row>
    <row r="22" spans="2:23" s="11" customFormat="1" x14ac:dyDescent="0.3">
      <c r="B22" s="471">
        <f t="shared" si="7"/>
        <v>9</v>
      </c>
      <c r="C22" s="473" t="s">
        <v>848</v>
      </c>
      <c r="D22" s="474">
        <v>0.8</v>
      </c>
      <c r="E22" s="474">
        <v>0</v>
      </c>
      <c r="F22" s="474">
        <v>0</v>
      </c>
      <c r="G22" s="474"/>
      <c r="H22" s="474">
        <f t="shared" si="0"/>
        <v>0.8</v>
      </c>
      <c r="I22" s="447">
        <f t="shared" si="1"/>
        <v>0.8</v>
      </c>
      <c r="J22" s="474">
        <v>0</v>
      </c>
      <c r="K22" s="474">
        <v>0</v>
      </c>
      <c r="L22" s="474"/>
      <c r="M22" s="447">
        <f t="shared" si="2"/>
        <v>0.8</v>
      </c>
      <c r="N22" s="474">
        <f t="shared" si="3"/>
        <v>0.8</v>
      </c>
      <c r="O22" s="474">
        <v>0</v>
      </c>
      <c r="P22" s="474">
        <v>0</v>
      </c>
      <c r="Q22" s="474"/>
      <c r="R22" s="474">
        <f t="shared" si="4"/>
        <v>0.8</v>
      </c>
      <c r="S22" s="447">
        <f t="shared" si="5"/>
        <v>0.8</v>
      </c>
      <c r="T22" s="936">
        <v>0</v>
      </c>
      <c r="U22" s="937">
        <v>0</v>
      </c>
      <c r="V22" s="474"/>
      <c r="W22" s="447">
        <f t="shared" si="6"/>
        <v>0.8</v>
      </c>
    </row>
    <row r="23" spans="2:23" s="11" customFormat="1" x14ac:dyDescent="0.3">
      <c r="B23" s="471">
        <f t="shared" si="7"/>
        <v>10</v>
      </c>
      <c r="C23" s="473" t="s">
        <v>259</v>
      </c>
      <c r="D23" s="474">
        <v>1.4537045628233889</v>
      </c>
      <c r="E23" s="474">
        <v>2.2272144010000003</v>
      </c>
      <c r="F23" s="474">
        <v>0</v>
      </c>
      <c r="G23" s="474"/>
      <c r="H23" s="474">
        <f t="shared" si="0"/>
        <v>3.6809189638233892</v>
      </c>
      <c r="I23" s="447">
        <f t="shared" si="1"/>
        <v>3.6809189638233892</v>
      </c>
      <c r="J23" s="474">
        <v>0</v>
      </c>
      <c r="K23" s="474">
        <v>0</v>
      </c>
      <c r="L23" s="474"/>
      <c r="M23" s="447">
        <f t="shared" si="2"/>
        <v>3.6809189638233892</v>
      </c>
      <c r="N23" s="474">
        <f t="shared" si="3"/>
        <v>3.6809189638233892</v>
      </c>
      <c r="O23" s="474">
        <v>0</v>
      </c>
      <c r="P23" s="474">
        <v>0</v>
      </c>
      <c r="Q23" s="474"/>
      <c r="R23" s="474">
        <f t="shared" si="4"/>
        <v>3.6809189638233892</v>
      </c>
      <c r="S23" s="447">
        <f t="shared" si="5"/>
        <v>3.6809189638233892</v>
      </c>
      <c r="T23" s="936">
        <v>0</v>
      </c>
      <c r="U23" s="937">
        <v>0</v>
      </c>
      <c r="V23" s="474"/>
      <c r="W23" s="447">
        <f t="shared" si="6"/>
        <v>3.6809189638233892</v>
      </c>
    </row>
    <row r="24" spans="2:23" s="11" customFormat="1" x14ac:dyDescent="0.3">
      <c r="B24" s="471">
        <f t="shared" si="7"/>
        <v>11</v>
      </c>
      <c r="C24" s="473" t="s">
        <v>260</v>
      </c>
      <c r="D24" s="474">
        <v>0.76293590742326967</v>
      </c>
      <c r="E24" s="474">
        <v>0</v>
      </c>
      <c r="F24" s="474">
        <v>0</v>
      </c>
      <c r="G24" s="474"/>
      <c r="H24" s="474">
        <f t="shared" si="0"/>
        <v>0.76293590742326967</v>
      </c>
      <c r="I24" s="447">
        <f t="shared" si="1"/>
        <v>0.76293590742326967</v>
      </c>
      <c r="J24" s="474">
        <v>0</v>
      </c>
      <c r="K24" s="474">
        <v>0</v>
      </c>
      <c r="L24" s="474"/>
      <c r="M24" s="447">
        <f t="shared" si="2"/>
        <v>0.76293590742326967</v>
      </c>
      <c r="N24" s="474">
        <f t="shared" si="3"/>
        <v>0.76293590742326967</v>
      </c>
      <c r="O24" s="474">
        <v>0</v>
      </c>
      <c r="P24" s="474">
        <v>0</v>
      </c>
      <c r="Q24" s="474"/>
      <c r="R24" s="474">
        <f t="shared" si="4"/>
        <v>0.76293590742326967</v>
      </c>
      <c r="S24" s="447">
        <f t="shared" si="5"/>
        <v>0.76293590742326967</v>
      </c>
      <c r="T24" s="936">
        <v>0</v>
      </c>
      <c r="U24" s="937">
        <v>0</v>
      </c>
      <c r="V24" s="474"/>
      <c r="W24" s="447">
        <f t="shared" si="6"/>
        <v>0.76293590742326967</v>
      </c>
    </row>
    <row r="25" spans="2:23" s="11" customFormat="1" x14ac:dyDescent="0.3">
      <c r="B25" s="471">
        <f t="shared" si="7"/>
        <v>12</v>
      </c>
      <c r="C25" s="473" t="s">
        <v>261</v>
      </c>
      <c r="D25" s="474">
        <v>1.5637764543727806</v>
      </c>
      <c r="E25" s="474">
        <v>0.34264480400000003</v>
      </c>
      <c r="F25" s="474">
        <v>0.10730898999999999</v>
      </c>
      <c r="G25" s="474"/>
      <c r="H25" s="474">
        <f t="shared" si="0"/>
        <v>1.7991122683727807</v>
      </c>
      <c r="I25" s="447">
        <f t="shared" si="1"/>
        <v>1.7991122683727807</v>
      </c>
      <c r="J25" s="474">
        <v>0.12574891199999999</v>
      </c>
      <c r="K25" s="474">
        <v>0</v>
      </c>
      <c r="L25" s="474"/>
      <c r="M25" s="447">
        <f t="shared" si="2"/>
        <v>1.9248611803727806</v>
      </c>
      <c r="N25" s="474">
        <f t="shared" si="3"/>
        <v>1.9248611803727806</v>
      </c>
      <c r="O25" s="474">
        <v>0</v>
      </c>
      <c r="P25" s="474">
        <v>0</v>
      </c>
      <c r="Q25" s="474"/>
      <c r="R25" s="474">
        <f t="shared" si="4"/>
        <v>1.9248611803727806</v>
      </c>
      <c r="S25" s="447">
        <f t="shared" si="5"/>
        <v>1.9248611803727806</v>
      </c>
      <c r="T25" s="936">
        <v>0</v>
      </c>
      <c r="U25" s="937">
        <v>0</v>
      </c>
      <c r="V25" s="474"/>
      <c r="W25" s="447">
        <f t="shared" si="6"/>
        <v>1.9248611803727806</v>
      </c>
    </row>
    <row r="26" spans="2:23" s="11" customFormat="1" x14ac:dyDescent="0.3">
      <c r="B26" s="471">
        <f t="shared" si="7"/>
        <v>13</v>
      </c>
      <c r="C26" s="473" t="s">
        <v>896</v>
      </c>
      <c r="D26" s="474">
        <v>0</v>
      </c>
      <c r="E26" s="474">
        <v>0</v>
      </c>
      <c r="F26" s="474">
        <v>0</v>
      </c>
      <c r="G26" s="474"/>
      <c r="H26" s="474">
        <f t="shared" si="0"/>
        <v>0</v>
      </c>
      <c r="I26" s="447">
        <f t="shared" si="1"/>
        <v>0</v>
      </c>
      <c r="J26" s="474">
        <v>0</v>
      </c>
      <c r="K26" s="474">
        <v>0</v>
      </c>
      <c r="L26" s="474"/>
      <c r="M26" s="447">
        <f t="shared" si="2"/>
        <v>0</v>
      </c>
      <c r="N26" s="474">
        <f t="shared" si="3"/>
        <v>0</v>
      </c>
      <c r="O26" s="474">
        <v>0</v>
      </c>
      <c r="P26" s="474">
        <v>0</v>
      </c>
      <c r="Q26" s="474"/>
      <c r="R26" s="474">
        <f t="shared" si="4"/>
        <v>0</v>
      </c>
      <c r="S26" s="447">
        <f t="shared" si="5"/>
        <v>0</v>
      </c>
      <c r="T26" s="936">
        <v>0</v>
      </c>
      <c r="U26" s="937">
        <v>0</v>
      </c>
      <c r="V26" s="474"/>
      <c r="W26" s="447">
        <f t="shared" ref="W26:W30" si="8">S26+T26-U26-V26</f>
        <v>0</v>
      </c>
    </row>
    <row r="27" spans="2:23" s="11" customFormat="1" x14ac:dyDescent="0.3">
      <c r="B27" s="471">
        <f t="shared" si="7"/>
        <v>14</v>
      </c>
      <c r="C27" s="473" t="s">
        <v>897</v>
      </c>
      <c r="D27" s="474">
        <v>0</v>
      </c>
      <c r="E27" s="474">
        <v>0</v>
      </c>
      <c r="F27" s="474">
        <v>0</v>
      </c>
      <c r="G27" s="474"/>
      <c r="H27" s="474">
        <f t="shared" si="0"/>
        <v>0</v>
      </c>
      <c r="I27" s="447">
        <f t="shared" si="1"/>
        <v>0</v>
      </c>
      <c r="J27" s="474">
        <v>0</v>
      </c>
      <c r="K27" s="474">
        <v>0</v>
      </c>
      <c r="L27" s="474"/>
      <c r="M27" s="447">
        <f t="shared" si="2"/>
        <v>0</v>
      </c>
      <c r="N27" s="474">
        <f t="shared" si="3"/>
        <v>0</v>
      </c>
      <c r="O27" s="474">
        <v>22.4834575</v>
      </c>
      <c r="P27" s="474">
        <v>0</v>
      </c>
      <c r="Q27" s="474"/>
      <c r="R27" s="474">
        <f t="shared" si="4"/>
        <v>22.4834575</v>
      </c>
      <c r="S27" s="447">
        <f t="shared" si="5"/>
        <v>22.4834575</v>
      </c>
      <c r="T27" s="936">
        <v>0</v>
      </c>
      <c r="U27" s="937">
        <v>0</v>
      </c>
      <c r="V27" s="474"/>
      <c r="W27" s="447">
        <f t="shared" si="8"/>
        <v>22.4834575</v>
      </c>
    </row>
    <row r="28" spans="2:23" s="11" customFormat="1" x14ac:dyDescent="0.3">
      <c r="B28" s="471">
        <f t="shared" si="7"/>
        <v>15</v>
      </c>
      <c r="C28" s="473" t="s">
        <v>898</v>
      </c>
      <c r="D28" s="474">
        <v>0</v>
      </c>
      <c r="E28" s="474">
        <v>0</v>
      </c>
      <c r="F28" s="474">
        <v>0</v>
      </c>
      <c r="G28" s="474"/>
      <c r="H28" s="474">
        <f t="shared" si="0"/>
        <v>0</v>
      </c>
      <c r="I28" s="447">
        <f t="shared" si="1"/>
        <v>0</v>
      </c>
      <c r="J28" s="474">
        <v>0</v>
      </c>
      <c r="K28" s="474">
        <v>0</v>
      </c>
      <c r="L28" s="474"/>
      <c r="M28" s="447">
        <f t="shared" si="2"/>
        <v>0</v>
      </c>
      <c r="N28" s="474">
        <f t="shared" si="3"/>
        <v>0</v>
      </c>
      <c r="O28" s="474">
        <v>0</v>
      </c>
      <c r="P28" s="474">
        <v>0</v>
      </c>
      <c r="Q28" s="474"/>
      <c r="R28" s="474">
        <f t="shared" si="4"/>
        <v>0</v>
      </c>
      <c r="S28" s="447">
        <f t="shared" si="5"/>
        <v>0</v>
      </c>
      <c r="T28" s="936">
        <v>0</v>
      </c>
      <c r="U28" s="937">
        <v>0</v>
      </c>
      <c r="V28" s="474"/>
      <c r="W28" s="447">
        <f t="shared" si="8"/>
        <v>0</v>
      </c>
    </row>
    <row r="29" spans="2:23" s="11" customFormat="1" x14ac:dyDescent="0.3">
      <c r="B29" s="471">
        <f t="shared" si="7"/>
        <v>16</v>
      </c>
      <c r="C29" s="473" t="s">
        <v>849</v>
      </c>
      <c r="D29" s="474">
        <v>0</v>
      </c>
      <c r="E29" s="474">
        <v>0</v>
      </c>
      <c r="F29" s="474">
        <v>0</v>
      </c>
      <c r="G29" s="474"/>
      <c r="H29" s="474">
        <f t="shared" si="0"/>
        <v>0</v>
      </c>
      <c r="I29" s="447">
        <f t="shared" si="1"/>
        <v>0</v>
      </c>
      <c r="J29" s="474">
        <v>0</v>
      </c>
      <c r="K29" s="474">
        <v>0</v>
      </c>
      <c r="L29" s="474"/>
      <c r="M29" s="447">
        <f t="shared" si="2"/>
        <v>0</v>
      </c>
      <c r="N29" s="474">
        <f t="shared" si="3"/>
        <v>0</v>
      </c>
      <c r="O29" s="474">
        <v>0</v>
      </c>
      <c r="P29" s="474">
        <v>0</v>
      </c>
      <c r="Q29" s="474"/>
      <c r="R29" s="474">
        <f t="shared" si="4"/>
        <v>0</v>
      </c>
      <c r="S29" s="447">
        <f t="shared" si="5"/>
        <v>0</v>
      </c>
      <c r="T29" s="936">
        <v>0</v>
      </c>
      <c r="U29" s="937">
        <v>0</v>
      </c>
      <c r="V29" s="474"/>
      <c r="W29" s="447">
        <f t="shared" si="8"/>
        <v>0</v>
      </c>
    </row>
    <row r="30" spans="2:23" s="11" customFormat="1" x14ac:dyDescent="0.3">
      <c r="B30" s="471">
        <f t="shared" si="7"/>
        <v>17</v>
      </c>
      <c r="C30" s="473" t="s">
        <v>899</v>
      </c>
      <c r="D30" s="474">
        <v>0</v>
      </c>
      <c r="E30" s="474">
        <v>0</v>
      </c>
      <c r="F30" s="474">
        <v>0</v>
      </c>
      <c r="G30" s="474"/>
      <c r="H30" s="474">
        <f t="shared" si="0"/>
        <v>0</v>
      </c>
      <c r="I30" s="447">
        <f t="shared" si="1"/>
        <v>0</v>
      </c>
      <c r="J30" s="474">
        <v>0</v>
      </c>
      <c r="K30" s="474">
        <v>0</v>
      </c>
      <c r="L30" s="474"/>
      <c r="M30" s="447">
        <f t="shared" si="2"/>
        <v>0</v>
      </c>
      <c r="N30" s="474">
        <f t="shared" si="3"/>
        <v>0</v>
      </c>
      <c r="O30" s="474">
        <v>0</v>
      </c>
      <c r="P30" s="474">
        <v>0</v>
      </c>
      <c r="Q30" s="474"/>
      <c r="R30" s="474">
        <f t="shared" si="4"/>
        <v>0</v>
      </c>
      <c r="S30" s="447">
        <f t="shared" si="5"/>
        <v>0</v>
      </c>
      <c r="T30" s="936">
        <v>0</v>
      </c>
      <c r="U30" s="937">
        <v>0</v>
      </c>
      <c r="V30" s="474"/>
      <c r="W30" s="447">
        <f t="shared" si="8"/>
        <v>0</v>
      </c>
    </row>
    <row r="31" spans="2:23" s="1" customFormat="1" ht="16" x14ac:dyDescent="0.3">
      <c r="B31" s="80"/>
      <c r="C31" s="94" t="s">
        <v>271</v>
      </c>
      <c r="D31" s="350">
        <f>SUM(D14:D30)</f>
        <v>1705.6498561699998</v>
      </c>
      <c r="E31" s="350">
        <f t="shared" ref="E31:M31" si="9">SUM(E14:E30)</f>
        <v>17.402124098000002</v>
      </c>
      <c r="F31" s="350">
        <f t="shared" si="9"/>
        <v>0.98874686300000003</v>
      </c>
      <c r="G31" s="350">
        <f t="shared" si="9"/>
        <v>0</v>
      </c>
      <c r="H31" s="350">
        <f t="shared" si="9"/>
        <v>1722.0632334049999</v>
      </c>
      <c r="I31" s="350">
        <f t="shared" si="9"/>
        <v>1722.0632334049999</v>
      </c>
      <c r="J31" s="350">
        <f t="shared" si="9"/>
        <v>21.861932829000001</v>
      </c>
      <c r="K31" s="350">
        <f t="shared" si="9"/>
        <v>0</v>
      </c>
      <c r="L31" s="350">
        <f t="shared" si="9"/>
        <v>0</v>
      </c>
      <c r="M31" s="350">
        <f t="shared" si="9"/>
        <v>1743.925166234</v>
      </c>
      <c r="N31" s="350">
        <f t="shared" ref="N31:W31" si="10">SUM(N14:N30)</f>
        <v>1743.925166234</v>
      </c>
      <c r="O31" s="350">
        <f t="shared" si="10"/>
        <v>92.404597583059996</v>
      </c>
      <c r="P31" s="350">
        <f t="shared" si="10"/>
        <v>0</v>
      </c>
      <c r="Q31" s="350">
        <f t="shared" si="10"/>
        <v>0</v>
      </c>
      <c r="R31" s="350">
        <f t="shared" si="10"/>
        <v>1836.3297638170598</v>
      </c>
      <c r="S31" s="350">
        <f t="shared" si="10"/>
        <v>1836.3297638170598</v>
      </c>
      <c r="T31" s="350">
        <f t="shared" si="10"/>
        <v>17.975065133333331</v>
      </c>
      <c r="U31" s="350">
        <f t="shared" si="10"/>
        <v>0</v>
      </c>
      <c r="V31" s="350">
        <f t="shared" si="10"/>
        <v>0</v>
      </c>
      <c r="W31" s="350">
        <f t="shared" si="10"/>
        <v>1854.3048289503931</v>
      </c>
    </row>
    <row r="32" spans="2:23" s="1" customFormat="1" x14ac:dyDescent="0.3">
      <c r="B32" s="368"/>
      <c r="C32" s="8"/>
      <c r="D32" s="8"/>
      <c r="E32" s="8"/>
      <c r="F32" s="8"/>
      <c r="G32" s="8"/>
      <c r="H32" s="8"/>
      <c r="J32" s="42"/>
      <c r="M32" s="42"/>
      <c r="N32" s="42"/>
    </row>
    <row r="33" spans="1:33" x14ac:dyDescent="0.3">
      <c r="B33" s="1787" t="s">
        <v>600</v>
      </c>
      <c r="C33" s="1787"/>
      <c r="D33" s="1787"/>
      <c r="E33" s="1787"/>
      <c r="F33" s="1787"/>
      <c r="G33" s="1787"/>
      <c r="H33" s="8"/>
      <c r="I33" s="1"/>
      <c r="J33" s="42"/>
      <c r="K33" s="1"/>
      <c r="L33" s="1"/>
      <c r="M33" s="42"/>
      <c r="N33" s="42"/>
      <c r="O33" s="1"/>
      <c r="P33" s="1"/>
      <c r="Q33" s="1"/>
      <c r="R33" s="1"/>
    </row>
    <row r="34" spans="1:33" x14ac:dyDescent="0.3">
      <c r="B34" s="368"/>
      <c r="C34" s="8"/>
      <c r="D34" s="8"/>
      <c r="E34" s="8"/>
      <c r="F34" s="8"/>
      <c r="G34" s="8"/>
      <c r="H34" s="8"/>
      <c r="I34" s="1"/>
      <c r="J34" s="42"/>
      <c r="K34" s="1"/>
      <c r="L34" s="1"/>
      <c r="M34" s="42"/>
      <c r="N34" s="42"/>
      <c r="O34" s="1"/>
      <c r="P34" s="1"/>
      <c r="Q34" s="1"/>
      <c r="R34" s="1"/>
    </row>
    <row r="35" spans="1:33" ht="15.75" customHeight="1" x14ac:dyDescent="0.3">
      <c r="B35" s="368"/>
      <c r="C35" s="8"/>
      <c r="D35" s="8"/>
      <c r="E35" s="8"/>
      <c r="F35" s="8"/>
      <c r="G35" s="8"/>
      <c r="H35" s="8"/>
      <c r="I35" s="1"/>
      <c r="J35" s="42"/>
      <c r="K35" s="1"/>
      <c r="L35" s="1"/>
      <c r="M35" s="42"/>
      <c r="N35" s="42"/>
      <c r="O35" s="1"/>
      <c r="P35" s="1"/>
      <c r="Q35" s="1"/>
      <c r="AG35" s="259" t="s">
        <v>10</v>
      </c>
    </row>
    <row r="36" spans="1:33" ht="15.75" customHeight="1" x14ac:dyDescent="0.3">
      <c r="B36" s="1661" t="s">
        <v>341</v>
      </c>
      <c r="C36" s="1661" t="s">
        <v>37</v>
      </c>
      <c r="D36" s="1788" t="s">
        <v>960</v>
      </c>
      <c r="E36" s="1789"/>
      <c r="F36" s="1789"/>
      <c r="G36" s="1789"/>
      <c r="H36" s="1790"/>
      <c r="I36" s="1788" t="s">
        <v>961</v>
      </c>
      <c r="J36" s="1789"/>
      <c r="K36" s="1789"/>
      <c r="L36" s="1789"/>
      <c r="M36" s="1790"/>
      <c r="N36" s="1782" t="s">
        <v>962</v>
      </c>
      <c r="O36" s="1782"/>
      <c r="P36" s="1782"/>
      <c r="Q36" s="1782"/>
      <c r="R36" s="1782"/>
      <c r="S36" s="1782" t="s">
        <v>963</v>
      </c>
      <c r="T36" s="1782"/>
      <c r="U36" s="1782"/>
      <c r="V36" s="1782"/>
      <c r="W36" s="1782"/>
    </row>
    <row r="37" spans="1:33" s="35" customFormat="1" x14ac:dyDescent="0.3">
      <c r="B37" s="1661"/>
      <c r="C37" s="1661"/>
      <c r="D37" s="1791" t="s">
        <v>21</v>
      </c>
      <c r="E37" s="1792"/>
      <c r="F37" s="1792"/>
      <c r="G37" s="1792"/>
      <c r="H37" s="1793"/>
      <c r="I37" s="1791" t="s">
        <v>21</v>
      </c>
      <c r="J37" s="1792"/>
      <c r="K37" s="1792"/>
      <c r="L37" s="1792"/>
      <c r="M37" s="1793"/>
      <c r="N37" s="1785" t="s">
        <v>21</v>
      </c>
      <c r="O37" s="1786"/>
      <c r="P37" s="1786"/>
      <c r="Q37" s="1786"/>
      <c r="R37" s="1786"/>
      <c r="S37" s="1785" t="s">
        <v>21</v>
      </c>
      <c r="T37" s="1786"/>
      <c r="U37" s="1786"/>
      <c r="V37" s="1786"/>
      <c r="W37" s="1786"/>
    </row>
    <row r="38" spans="1:33" s="36" customFormat="1" ht="42" x14ac:dyDescent="0.25">
      <c r="B38" s="1661"/>
      <c r="C38" s="1661"/>
      <c r="D38" s="914" t="s">
        <v>267</v>
      </c>
      <c r="E38" s="914" t="s">
        <v>268</v>
      </c>
      <c r="F38" s="914" t="s">
        <v>269</v>
      </c>
      <c r="G38" s="912" t="s">
        <v>590</v>
      </c>
      <c r="H38" s="914" t="s">
        <v>270</v>
      </c>
      <c r="I38" s="914" t="s">
        <v>267</v>
      </c>
      <c r="J38" s="914" t="s">
        <v>268</v>
      </c>
      <c r="K38" s="914" t="s">
        <v>269</v>
      </c>
      <c r="L38" s="912" t="s">
        <v>590</v>
      </c>
      <c r="M38" s="914" t="s">
        <v>270</v>
      </c>
      <c r="N38" s="720" t="s">
        <v>267</v>
      </c>
      <c r="O38" s="720" t="s">
        <v>268</v>
      </c>
      <c r="P38" s="720" t="s">
        <v>269</v>
      </c>
      <c r="Q38" s="715" t="s">
        <v>590</v>
      </c>
      <c r="R38" s="720" t="s">
        <v>270</v>
      </c>
      <c r="S38" s="720" t="s">
        <v>267</v>
      </c>
      <c r="T38" s="720" t="s">
        <v>268</v>
      </c>
      <c r="U38" s="720" t="s">
        <v>269</v>
      </c>
      <c r="V38" s="715" t="s">
        <v>590</v>
      </c>
      <c r="W38" s="720" t="s">
        <v>270</v>
      </c>
    </row>
    <row r="39" spans="1:33" s="6" customFormat="1" ht="28" x14ac:dyDescent="0.3">
      <c r="B39" s="260"/>
      <c r="C39" s="260"/>
      <c r="D39" s="260" t="s">
        <v>663</v>
      </c>
      <c r="E39" s="260" t="s">
        <v>664</v>
      </c>
      <c r="F39" s="260" t="s">
        <v>665</v>
      </c>
      <c r="G39" s="260" t="s">
        <v>666</v>
      </c>
      <c r="H39" s="260" t="s">
        <v>667</v>
      </c>
      <c r="I39" s="260" t="s">
        <v>663</v>
      </c>
      <c r="J39" s="260" t="s">
        <v>664</v>
      </c>
      <c r="K39" s="260" t="s">
        <v>665</v>
      </c>
      <c r="L39" s="260" t="s">
        <v>666</v>
      </c>
      <c r="M39" s="260" t="s">
        <v>667</v>
      </c>
      <c r="N39" s="260" t="s">
        <v>663</v>
      </c>
      <c r="O39" s="260" t="s">
        <v>664</v>
      </c>
      <c r="P39" s="260" t="s">
        <v>665</v>
      </c>
      <c r="Q39" s="260" t="s">
        <v>666</v>
      </c>
      <c r="R39" s="260" t="s">
        <v>667</v>
      </c>
      <c r="S39" s="260" t="s">
        <v>663</v>
      </c>
      <c r="T39" s="260" t="s">
        <v>664</v>
      </c>
      <c r="U39" s="260" t="s">
        <v>665</v>
      </c>
      <c r="V39" s="260" t="s">
        <v>666</v>
      </c>
      <c r="W39" s="260" t="s">
        <v>667</v>
      </c>
    </row>
    <row r="40" spans="1:33" s="423" customFormat="1" x14ac:dyDescent="0.3">
      <c r="B40" s="471">
        <v>1</v>
      </c>
      <c r="C40" s="473" t="s">
        <v>841</v>
      </c>
      <c r="D40" s="447">
        <f t="shared" ref="D40:D56" si="11">W14</f>
        <v>55.16</v>
      </c>
      <c r="E40" s="936">
        <v>0</v>
      </c>
      <c r="F40" s="937">
        <v>0</v>
      </c>
      <c r="G40" s="474"/>
      <c r="H40" s="447">
        <f>D40+E40-F40-G40</f>
        <v>55.16</v>
      </c>
      <c r="I40" s="447">
        <f>H40</f>
        <v>55.16</v>
      </c>
      <c r="J40" s="936">
        <v>0</v>
      </c>
      <c r="K40" s="937">
        <v>0</v>
      </c>
      <c r="L40" s="474"/>
      <c r="M40" s="447">
        <f>I40+J40-K40-L40</f>
        <v>55.16</v>
      </c>
      <c r="N40" s="447">
        <f>M40</f>
        <v>55.16</v>
      </c>
      <c r="O40" s="936">
        <v>0</v>
      </c>
      <c r="P40" s="937">
        <v>0</v>
      </c>
      <c r="Q40" s="474"/>
      <c r="R40" s="447">
        <f>N40+O40-P40-Q40</f>
        <v>55.16</v>
      </c>
      <c r="S40" s="447">
        <f>R40</f>
        <v>55.16</v>
      </c>
      <c r="T40" s="936">
        <v>0</v>
      </c>
      <c r="U40" s="937">
        <v>0</v>
      </c>
      <c r="V40" s="474"/>
      <c r="W40" s="447">
        <f>S40+T40-U40-V40</f>
        <v>55.16</v>
      </c>
    </row>
    <row r="41" spans="1:33" s="423" customFormat="1" x14ac:dyDescent="0.3">
      <c r="B41" s="471">
        <f>B40+1</f>
        <v>2</v>
      </c>
      <c r="C41" s="473" t="s">
        <v>842</v>
      </c>
      <c r="D41" s="447">
        <f t="shared" si="11"/>
        <v>80.433736447059999</v>
      </c>
      <c r="E41" s="936">
        <v>0</v>
      </c>
      <c r="F41" s="937">
        <v>0</v>
      </c>
      <c r="G41" s="474"/>
      <c r="H41" s="447">
        <f t="shared" ref="H41:H56" si="12">D41+E41-F41-G41</f>
        <v>80.433736447059999</v>
      </c>
      <c r="I41" s="447">
        <f t="shared" ref="I41:I56" si="13">H41</f>
        <v>80.433736447059999</v>
      </c>
      <c r="J41" s="936">
        <v>0</v>
      </c>
      <c r="K41" s="937">
        <v>0</v>
      </c>
      <c r="L41" s="474"/>
      <c r="M41" s="447">
        <f t="shared" ref="M41:M56" si="14">I41+J41-K41-L41</f>
        <v>80.433736447059999</v>
      </c>
      <c r="N41" s="447">
        <f t="shared" ref="N41:N56" si="15">M41</f>
        <v>80.433736447059999</v>
      </c>
      <c r="O41" s="936">
        <v>0</v>
      </c>
      <c r="P41" s="937">
        <v>0</v>
      </c>
      <c r="Q41" s="474"/>
      <c r="R41" s="447">
        <f t="shared" ref="R41:R56" si="16">N41+O41-P41-Q41</f>
        <v>80.433736447059999</v>
      </c>
      <c r="S41" s="447">
        <f t="shared" ref="S41:S56" si="17">R41</f>
        <v>80.433736447059999</v>
      </c>
      <c r="T41" s="936">
        <v>0</v>
      </c>
      <c r="U41" s="937">
        <v>0</v>
      </c>
      <c r="V41" s="474"/>
      <c r="W41" s="447">
        <f t="shared" ref="W41:W56" si="18">S41+T41-U41-V41</f>
        <v>80.433736447059999</v>
      </c>
    </row>
    <row r="42" spans="1:33" s="11" customFormat="1" x14ac:dyDescent="0.3">
      <c r="A42" s="423"/>
      <c r="B42" s="471">
        <f t="shared" ref="B42:B56" si="19">B41+1</f>
        <v>3</v>
      </c>
      <c r="C42" s="473" t="s">
        <v>843</v>
      </c>
      <c r="D42" s="447">
        <f t="shared" si="11"/>
        <v>0</v>
      </c>
      <c r="E42" s="936">
        <v>0</v>
      </c>
      <c r="F42" s="937">
        <v>0</v>
      </c>
      <c r="G42" s="474"/>
      <c r="H42" s="447">
        <f t="shared" si="12"/>
        <v>0</v>
      </c>
      <c r="I42" s="447">
        <f t="shared" si="13"/>
        <v>0</v>
      </c>
      <c r="J42" s="936">
        <v>0</v>
      </c>
      <c r="K42" s="937">
        <v>0</v>
      </c>
      <c r="L42" s="474"/>
      <c r="M42" s="447">
        <f t="shared" si="14"/>
        <v>0</v>
      </c>
      <c r="N42" s="447">
        <f t="shared" si="15"/>
        <v>0</v>
      </c>
      <c r="O42" s="936">
        <v>0</v>
      </c>
      <c r="P42" s="937">
        <v>0</v>
      </c>
      <c r="Q42" s="474"/>
      <c r="R42" s="447">
        <f t="shared" si="16"/>
        <v>0</v>
      </c>
      <c r="S42" s="447">
        <f t="shared" si="17"/>
        <v>0</v>
      </c>
      <c r="T42" s="936">
        <v>0</v>
      </c>
      <c r="U42" s="937">
        <v>0</v>
      </c>
      <c r="V42" s="474"/>
      <c r="W42" s="447">
        <f t="shared" si="18"/>
        <v>0</v>
      </c>
    </row>
    <row r="43" spans="1:33" s="11" customFormat="1" x14ac:dyDescent="0.3">
      <c r="A43" s="423"/>
      <c r="B43" s="471">
        <f t="shared" si="19"/>
        <v>4</v>
      </c>
      <c r="C43" s="473" t="s">
        <v>844</v>
      </c>
      <c r="D43" s="447">
        <f t="shared" si="11"/>
        <v>2.1082497000000004</v>
      </c>
      <c r="E43" s="936">
        <v>0</v>
      </c>
      <c r="F43" s="937">
        <v>0</v>
      </c>
      <c r="G43" s="474"/>
      <c r="H43" s="447">
        <f t="shared" si="12"/>
        <v>2.1082497000000004</v>
      </c>
      <c r="I43" s="447">
        <f t="shared" si="13"/>
        <v>2.1082497000000004</v>
      </c>
      <c r="J43" s="936">
        <v>0</v>
      </c>
      <c r="K43" s="937">
        <v>0</v>
      </c>
      <c r="L43" s="474"/>
      <c r="M43" s="447">
        <f t="shared" si="14"/>
        <v>2.1082497000000004</v>
      </c>
      <c r="N43" s="447">
        <f t="shared" si="15"/>
        <v>2.1082497000000004</v>
      </c>
      <c r="O43" s="936">
        <v>0</v>
      </c>
      <c r="P43" s="937">
        <v>0</v>
      </c>
      <c r="Q43" s="474"/>
      <c r="R43" s="447">
        <f t="shared" si="16"/>
        <v>2.1082497000000004</v>
      </c>
      <c r="S43" s="447">
        <f t="shared" si="17"/>
        <v>2.1082497000000004</v>
      </c>
      <c r="T43" s="936">
        <v>0</v>
      </c>
      <c r="U43" s="937">
        <v>0</v>
      </c>
      <c r="V43" s="474"/>
      <c r="W43" s="447">
        <f t="shared" si="18"/>
        <v>2.1082497000000004</v>
      </c>
    </row>
    <row r="44" spans="1:33" s="11" customFormat="1" x14ac:dyDescent="0.3">
      <c r="A44" s="423"/>
      <c r="B44" s="471">
        <f t="shared" si="19"/>
        <v>5</v>
      </c>
      <c r="C44" s="473" t="s">
        <v>845</v>
      </c>
      <c r="D44" s="447">
        <f t="shared" si="11"/>
        <v>22.41524602223031</v>
      </c>
      <c r="E44" s="936">
        <v>0</v>
      </c>
      <c r="F44" s="937">
        <v>0</v>
      </c>
      <c r="G44" s="474"/>
      <c r="H44" s="447">
        <f t="shared" si="12"/>
        <v>22.41524602223031</v>
      </c>
      <c r="I44" s="447">
        <f t="shared" si="13"/>
        <v>22.41524602223031</v>
      </c>
      <c r="J44" s="936">
        <v>0</v>
      </c>
      <c r="K44" s="937">
        <v>0</v>
      </c>
      <c r="L44" s="474"/>
      <c r="M44" s="447">
        <f t="shared" si="14"/>
        <v>22.41524602223031</v>
      </c>
      <c r="N44" s="447">
        <f t="shared" si="15"/>
        <v>22.41524602223031</v>
      </c>
      <c r="O44" s="936">
        <v>0</v>
      </c>
      <c r="P44" s="937">
        <v>0</v>
      </c>
      <c r="Q44" s="474"/>
      <c r="R44" s="447">
        <f t="shared" si="16"/>
        <v>22.41524602223031</v>
      </c>
      <c r="S44" s="447">
        <f t="shared" si="17"/>
        <v>22.41524602223031</v>
      </c>
      <c r="T44" s="936">
        <v>0</v>
      </c>
      <c r="U44" s="937">
        <v>0</v>
      </c>
      <c r="V44" s="474"/>
      <c r="W44" s="447">
        <f t="shared" si="18"/>
        <v>22.41524602223031</v>
      </c>
    </row>
    <row r="45" spans="1:33" s="11" customFormat="1" x14ac:dyDescent="0.3">
      <c r="A45" s="423"/>
      <c r="B45" s="471">
        <f t="shared" si="19"/>
        <v>6</v>
      </c>
      <c r="C45" s="473" t="s">
        <v>256</v>
      </c>
      <c r="D45" s="447">
        <f t="shared" si="11"/>
        <v>1664.5354232294835</v>
      </c>
      <c r="E45" s="936">
        <v>7.2110820750000002</v>
      </c>
      <c r="F45" s="937">
        <v>0</v>
      </c>
      <c r="G45" s="474"/>
      <c r="H45" s="447">
        <f t="shared" si="12"/>
        <v>1671.7465053044834</v>
      </c>
      <c r="I45" s="447">
        <f t="shared" si="13"/>
        <v>1671.7465053044834</v>
      </c>
      <c r="J45" s="936">
        <v>0</v>
      </c>
      <c r="K45" s="937">
        <v>0</v>
      </c>
      <c r="L45" s="474"/>
      <c r="M45" s="447">
        <f t="shared" si="14"/>
        <v>1671.7465053044834</v>
      </c>
      <c r="N45" s="447">
        <f t="shared" si="15"/>
        <v>1671.7465053044834</v>
      </c>
      <c r="O45" s="936">
        <v>0</v>
      </c>
      <c r="P45" s="937">
        <v>0</v>
      </c>
      <c r="Q45" s="474"/>
      <c r="R45" s="447">
        <f t="shared" si="16"/>
        <v>1671.7465053044834</v>
      </c>
      <c r="S45" s="447">
        <f t="shared" si="17"/>
        <v>1671.7465053044834</v>
      </c>
      <c r="T45" s="936">
        <v>0</v>
      </c>
      <c r="U45" s="937">
        <v>0</v>
      </c>
      <c r="V45" s="474"/>
      <c r="W45" s="447">
        <f t="shared" si="18"/>
        <v>1671.7465053044834</v>
      </c>
    </row>
    <row r="46" spans="1:33" s="11" customFormat="1" x14ac:dyDescent="0.3">
      <c r="A46" s="423"/>
      <c r="B46" s="471">
        <f t="shared" si="19"/>
        <v>7</v>
      </c>
      <c r="C46" s="473" t="s">
        <v>846</v>
      </c>
      <c r="D46" s="447">
        <f t="shared" si="11"/>
        <v>0</v>
      </c>
      <c r="E46" s="936">
        <v>0</v>
      </c>
      <c r="F46" s="937">
        <v>0</v>
      </c>
      <c r="G46" s="474"/>
      <c r="H46" s="447">
        <f t="shared" si="12"/>
        <v>0</v>
      </c>
      <c r="I46" s="447">
        <f t="shared" si="13"/>
        <v>0</v>
      </c>
      <c r="J46" s="936">
        <v>0</v>
      </c>
      <c r="K46" s="937">
        <v>0</v>
      </c>
      <c r="L46" s="474"/>
      <c r="M46" s="447">
        <f t="shared" si="14"/>
        <v>0</v>
      </c>
      <c r="N46" s="447">
        <f t="shared" si="15"/>
        <v>0</v>
      </c>
      <c r="O46" s="936">
        <v>0</v>
      </c>
      <c r="P46" s="937">
        <v>0</v>
      </c>
      <c r="Q46" s="474"/>
      <c r="R46" s="447">
        <f t="shared" si="16"/>
        <v>0</v>
      </c>
      <c r="S46" s="447">
        <f t="shared" si="17"/>
        <v>0</v>
      </c>
      <c r="T46" s="936">
        <v>0</v>
      </c>
      <c r="U46" s="937">
        <v>0</v>
      </c>
      <c r="V46" s="474"/>
      <c r="W46" s="447">
        <f t="shared" si="18"/>
        <v>0</v>
      </c>
    </row>
    <row r="47" spans="1:33" s="11" customFormat="1" x14ac:dyDescent="0.3">
      <c r="A47" s="423"/>
      <c r="B47" s="471">
        <f t="shared" si="19"/>
        <v>8</v>
      </c>
      <c r="C47" s="473" t="s">
        <v>847</v>
      </c>
      <c r="D47" s="447">
        <f t="shared" si="11"/>
        <v>0</v>
      </c>
      <c r="E47" s="936">
        <v>0</v>
      </c>
      <c r="F47" s="937">
        <v>0</v>
      </c>
      <c r="G47" s="474"/>
      <c r="H47" s="447">
        <f t="shared" si="12"/>
        <v>0</v>
      </c>
      <c r="I47" s="447">
        <f t="shared" si="13"/>
        <v>0</v>
      </c>
      <c r="J47" s="936">
        <v>0</v>
      </c>
      <c r="K47" s="937">
        <v>0</v>
      </c>
      <c r="L47" s="474"/>
      <c r="M47" s="447">
        <f t="shared" si="14"/>
        <v>0</v>
      </c>
      <c r="N47" s="447">
        <f t="shared" si="15"/>
        <v>0</v>
      </c>
      <c r="O47" s="936">
        <v>0</v>
      </c>
      <c r="P47" s="937">
        <v>0</v>
      </c>
      <c r="Q47" s="474"/>
      <c r="R47" s="447">
        <f t="shared" si="16"/>
        <v>0</v>
      </c>
      <c r="S47" s="447">
        <f t="shared" si="17"/>
        <v>0</v>
      </c>
      <c r="T47" s="936">
        <v>0</v>
      </c>
      <c r="U47" s="937">
        <v>0</v>
      </c>
      <c r="V47" s="474"/>
      <c r="W47" s="447">
        <f t="shared" si="18"/>
        <v>0</v>
      </c>
    </row>
    <row r="48" spans="1:33" s="11" customFormat="1" x14ac:dyDescent="0.3">
      <c r="A48" s="423"/>
      <c r="B48" s="471">
        <f t="shared" si="19"/>
        <v>9</v>
      </c>
      <c r="C48" s="473" t="s">
        <v>848</v>
      </c>
      <c r="D48" s="447">
        <f t="shared" si="11"/>
        <v>0.8</v>
      </c>
      <c r="E48" s="936">
        <v>0</v>
      </c>
      <c r="F48" s="937">
        <v>0</v>
      </c>
      <c r="G48" s="474"/>
      <c r="H48" s="447">
        <f t="shared" si="12"/>
        <v>0.8</v>
      </c>
      <c r="I48" s="447">
        <f t="shared" si="13"/>
        <v>0.8</v>
      </c>
      <c r="J48" s="936">
        <v>0</v>
      </c>
      <c r="K48" s="937">
        <v>0</v>
      </c>
      <c r="L48" s="474"/>
      <c r="M48" s="447">
        <f t="shared" si="14"/>
        <v>0.8</v>
      </c>
      <c r="N48" s="447">
        <f t="shared" si="15"/>
        <v>0.8</v>
      </c>
      <c r="O48" s="936">
        <v>0</v>
      </c>
      <c r="P48" s="937">
        <v>0</v>
      </c>
      <c r="Q48" s="474"/>
      <c r="R48" s="447">
        <f t="shared" si="16"/>
        <v>0.8</v>
      </c>
      <c r="S48" s="447">
        <f t="shared" si="17"/>
        <v>0.8</v>
      </c>
      <c r="T48" s="936">
        <v>0</v>
      </c>
      <c r="U48" s="937">
        <v>0</v>
      </c>
      <c r="V48" s="474"/>
      <c r="W48" s="447">
        <f t="shared" si="18"/>
        <v>0.8</v>
      </c>
    </row>
    <row r="49" spans="1:23" s="11" customFormat="1" x14ac:dyDescent="0.3">
      <c r="A49" s="423"/>
      <c r="B49" s="471">
        <f t="shared" si="19"/>
        <v>10</v>
      </c>
      <c r="C49" s="473" t="s">
        <v>259</v>
      </c>
      <c r="D49" s="447">
        <f t="shared" si="11"/>
        <v>3.6809189638233892</v>
      </c>
      <c r="E49" s="936">
        <v>0</v>
      </c>
      <c r="F49" s="937">
        <v>0</v>
      </c>
      <c r="G49" s="474"/>
      <c r="H49" s="447">
        <f t="shared" si="12"/>
        <v>3.6809189638233892</v>
      </c>
      <c r="I49" s="447">
        <f t="shared" si="13"/>
        <v>3.6809189638233892</v>
      </c>
      <c r="J49" s="936">
        <v>0</v>
      </c>
      <c r="K49" s="937">
        <v>0</v>
      </c>
      <c r="L49" s="474"/>
      <c r="M49" s="447">
        <f t="shared" si="14"/>
        <v>3.6809189638233892</v>
      </c>
      <c r="N49" s="447">
        <f t="shared" si="15"/>
        <v>3.6809189638233892</v>
      </c>
      <c r="O49" s="936">
        <v>0</v>
      </c>
      <c r="P49" s="937">
        <v>0</v>
      </c>
      <c r="Q49" s="474"/>
      <c r="R49" s="447">
        <f t="shared" si="16"/>
        <v>3.6809189638233892</v>
      </c>
      <c r="S49" s="447">
        <f t="shared" si="17"/>
        <v>3.6809189638233892</v>
      </c>
      <c r="T49" s="936">
        <v>0</v>
      </c>
      <c r="U49" s="937">
        <v>0</v>
      </c>
      <c r="V49" s="474"/>
      <c r="W49" s="447">
        <f t="shared" si="18"/>
        <v>3.6809189638233892</v>
      </c>
    </row>
    <row r="50" spans="1:23" s="11" customFormat="1" x14ac:dyDescent="0.3">
      <c r="A50" s="423"/>
      <c r="B50" s="471">
        <f t="shared" si="19"/>
        <v>11</v>
      </c>
      <c r="C50" s="473" t="s">
        <v>260</v>
      </c>
      <c r="D50" s="447">
        <f t="shared" si="11"/>
        <v>0.76293590742326967</v>
      </c>
      <c r="E50" s="936">
        <v>0</v>
      </c>
      <c r="F50" s="937">
        <v>0</v>
      </c>
      <c r="G50" s="474"/>
      <c r="H50" s="447">
        <f t="shared" si="12"/>
        <v>0.76293590742326967</v>
      </c>
      <c r="I50" s="447">
        <f t="shared" si="13"/>
        <v>0.76293590742326967</v>
      </c>
      <c r="J50" s="936">
        <v>0</v>
      </c>
      <c r="K50" s="937">
        <v>0</v>
      </c>
      <c r="L50" s="474"/>
      <c r="M50" s="447">
        <f t="shared" si="14"/>
        <v>0.76293590742326967</v>
      </c>
      <c r="N50" s="447">
        <f t="shared" si="15"/>
        <v>0.76293590742326967</v>
      </c>
      <c r="O50" s="936">
        <v>0</v>
      </c>
      <c r="P50" s="937">
        <v>0</v>
      </c>
      <c r="Q50" s="474"/>
      <c r="R50" s="447">
        <f t="shared" si="16"/>
        <v>0.76293590742326967</v>
      </c>
      <c r="S50" s="447">
        <f t="shared" si="17"/>
        <v>0.76293590742326967</v>
      </c>
      <c r="T50" s="936">
        <v>0</v>
      </c>
      <c r="U50" s="937">
        <v>0</v>
      </c>
      <c r="V50" s="474"/>
      <c r="W50" s="447">
        <f t="shared" si="18"/>
        <v>0.76293590742326967</v>
      </c>
    </row>
    <row r="51" spans="1:23" s="2" customFormat="1" x14ac:dyDescent="0.3">
      <c r="A51" s="423"/>
      <c r="B51" s="471">
        <f t="shared" si="19"/>
        <v>12</v>
      </c>
      <c r="C51" s="473" t="s">
        <v>261</v>
      </c>
      <c r="D51" s="447">
        <f t="shared" si="11"/>
        <v>1.9248611803727806</v>
      </c>
      <c r="E51" s="936">
        <v>0</v>
      </c>
      <c r="F51" s="937">
        <v>0</v>
      </c>
      <c r="G51" s="474"/>
      <c r="H51" s="447">
        <f t="shared" si="12"/>
        <v>1.9248611803727806</v>
      </c>
      <c r="I51" s="447">
        <f t="shared" si="13"/>
        <v>1.9248611803727806</v>
      </c>
      <c r="J51" s="936">
        <v>0</v>
      </c>
      <c r="K51" s="937">
        <v>0</v>
      </c>
      <c r="L51" s="474"/>
      <c r="M51" s="447">
        <f t="shared" si="14"/>
        <v>1.9248611803727806</v>
      </c>
      <c r="N51" s="447">
        <f t="shared" si="15"/>
        <v>1.9248611803727806</v>
      </c>
      <c r="O51" s="936">
        <v>0</v>
      </c>
      <c r="P51" s="937">
        <v>0</v>
      </c>
      <c r="Q51" s="474"/>
      <c r="R51" s="447">
        <f t="shared" si="16"/>
        <v>1.9248611803727806</v>
      </c>
      <c r="S51" s="447">
        <f t="shared" si="17"/>
        <v>1.9248611803727806</v>
      </c>
      <c r="T51" s="936">
        <v>0</v>
      </c>
      <c r="U51" s="937">
        <v>0</v>
      </c>
      <c r="V51" s="474"/>
      <c r="W51" s="447">
        <f t="shared" si="18"/>
        <v>1.9248611803727806</v>
      </c>
    </row>
    <row r="52" spans="1:23" s="2" customFormat="1" x14ac:dyDescent="0.3">
      <c r="A52" s="423"/>
      <c r="B52" s="471">
        <f t="shared" si="19"/>
        <v>13</v>
      </c>
      <c r="C52" s="473" t="s">
        <v>896</v>
      </c>
      <c r="D52" s="447">
        <f t="shared" si="11"/>
        <v>0</v>
      </c>
      <c r="E52" s="936">
        <v>0</v>
      </c>
      <c r="F52" s="937">
        <v>0</v>
      </c>
      <c r="G52" s="474"/>
      <c r="H52" s="447">
        <f t="shared" si="12"/>
        <v>0</v>
      </c>
      <c r="I52" s="447">
        <f t="shared" si="13"/>
        <v>0</v>
      </c>
      <c r="J52" s="936">
        <v>0</v>
      </c>
      <c r="K52" s="937">
        <v>0</v>
      </c>
      <c r="L52" s="474"/>
      <c r="M52" s="447">
        <f t="shared" si="14"/>
        <v>0</v>
      </c>
      <c r="N52" s="447">
        <f t="shared" si="15"/>
        <v>0</v>
      </c>
      <c r="O52" s="936">
        <v>0</v>
      </c>
      <c r="P52" s="937">
        <v>0</v>
      </c>
      <c r="Q52" s="474"/>
      <c r="R52" s="447">
        <f t="shared" si="16"/>
        <v>0</v>
      </c>
      <c r="S52" s="447">
        <f t="shared" si="17"/>
        <v>0</v>
      </c>
      <c r="T52" s="936">
        <v>0</v>
      </c>
      <c r="U52" s="937">
        <v>0</v>
      </c>
      <c r="V52" s="474"/>
      <c r="W52" s="447">
        <f t="shared" si="18"/>
        <v>0</v>
      </c>
    </row>
    <row r="53" spans="1:23" s="2" customFormat="1" x14ac:dyDescent="0.3">
      <c r="A53" s="423"/>
      <c r="B53" s="471">
        <f t="shared" si="19"/>
        <v>14</v>
      </c>
      <c r="C53" s="473" t="s">
        <v>897</v>
      </c>
      <c r="D53" s="447">
        <f t="shared" si="11"/>
        <v>22.4834575</v>
      </c>
      <c r="E53" s="936">
        <v>0</v>
      </c>
      <c r="F53" s="937">
        <v>0</v>
      </c>
      <c r="G53" s="474"/>
      <c r="H53" s="447">
        <f t="shared" si="12"/>
        <v>22.4834575</v>
      </c>
      <c r="I53" s="447">
        <f t="shared" si="13"/>
        <v>22.4834575</v>
      </c>
      <c r="J53" s="936">
        <v>0</v>
      </c>
      <c r="K53" s="937">
        <v>0</v>
      </c>
      <c r="L53" s="474"/>
      <c r="M53" s="447">
        <f t="shared" si="14"/>
        <v>22.4834575</v>
      </c>
      <c r="N53" s="447">
        <f t="shared" si="15"/>
        <v>22.4834575</v>
      </c>
      <c r="O53" s="936">
        <v>0</v>
      </c>
      <c r="P53" s="937">
        <v>0</v>
      </c>
      <c r="Q53" s="474"/>
      <c r="R53" s="447">
        <f t="shared" si="16"/>
        <v>22.4834575</v>
      </c>
      <c r="S53" s="447">
        <f t="shared" si="17"/>
        <v>22.4834575</v>
      </c>
      <c r="T53" s="936">
        <v>0</v>
      </c>
      <c r="U53" s="937">
        <v>0</v>
      </c>
      <c r="V53" s="474"/>
      <c r="W53" s="447">
        <f t="shared" si="18"/>
        <v>22.4834575</v>
      </c>
    </row>
    <row r="54" spans="1:23" s="2" customFormat="1" x14ac:dyDescent="0.3">
      <c r="A54" s="423"/>
      <c r="B54" s="471">
        <f t="shared" si="19"/>
        <v>15</v>
      </c>
      <c r="C54" s="473" t="s">
        <v>898</v>
      </c>
      <c r="D54" s="447">
        <f t="shared" si="11"/>
        <v>0</v>
      </c>
      <c r="E54" s="936">
        <v>0</v>
      </c>
      <c r="F54" s="937">
        <v>0</v>
      </c>
      <c r="G54" s="474"/>
      <c r="H54" s="447">
        <f t="shared" si="12"/>
        <v>0</v>
      </c>
      <c r="I54" s="447">
        <f t="shared" si="13"/>
        <v>0</v>
      </c>
      <c r="J54" s="936">
        <v>0</v>
      </c>
      <c r="K54" s="937">
        <v>0</v>
      </c>
      <c r="L54" s="474"/>
      <c r="M54" s="447">
        <f t="shared" si="14"/>
        <v>0</v>
      </c>
      <c r="N54" s="447">
        <f t="shared" si="15"/>
        <v>0</v>
      </c>
      <c r="O54" s="936">
        <v>0</v>
      </c>
      <c r="P54" s="937">
        <v>0</v>
      </c>
      <c r="Q54" s="474"/>
      <c r="R54" s="447">
        <f t="shared" si="16"/>
        <v>0</v>
      </c>
      <c r="S54" s="447">
        <f t="shared" si="17"/>
        <v>0</v>
      </c>
      <c r="T54" s="936">
        <v>0</v>
      </c>
      <c r="U54" s="937">
        <v>0</v>
      </c>
      <c r="V54" s="474"/>
      <c r="W54" s="447">
        <f t="shared" si="18"/>
        <v>0</v>
      </c>
    </row>
    <row r="55" spans="1:23" s="2" customFormat="1" x14ac:dyDescent="0.3">
      <c r="A55" s="423"/>
      <c r="B55" s="471">
        <f t="shared" si="19"/>
        <v>16</v>
      </c>
      <c r="C55" s="473" t="s">
        <v>849</v>
      </c>
      <c r="D55" s="447">
        <f t="shared" si="11"/>
        <v>0</v>
      </c>
      <c r="E55" s="936">
        <v>0</v>
      </c>
      <c r="F55" s="937">
        <v>0</v>
      </c>
      <c r="G55" s="474"/>
      <c r="H55" s="447">
        <f t="shared" si="12"/>
        <v>0</v>
      </c>
      <c r="I55" s="447">
        <f t="shared" si="13"/>
        <v>0</v>
      </c>
      <c r="J55" s="936">
        <v>0</v>
      </c>
      <c r="K55" s="937">
        <v>0</v>
      </c>
      <c r="L55" s="474"/>
      <c r="M55" s="447">
        <f t="shared" si="14"/>
        <v>0</v>
      </c>
      <c r="N55" s="447">
        <f t="shared" si="15"/>
        <v>0</v>
      </c>
      <c r="O55" s="936">
        <v>0</v>
      </c>
      <c r="P55" s="937">
        <v>0</v>
      </c>
      <c r="Q55" s="474"/>
      <c r="R55" s="447">
        <f t="shared" si="16"/>
        <v>0</v>
      </c>
      <c r="S55" s="447">
        <f t="shared" si="17"/>
        <v>0</v>
      </c>
      <c r="T55" s="936">
        <v>0</v>
      </c>
      <c r="U55" s="937">
        <v>0</v>
      </c>
      <c r="V55" s="474"/>
      <c r="W55" s="447">
        <f t="shared" si="18"/>
        <v>0</v>
      </c>
    </row>
    <row r="56" spans="1:23" s="2" customFormat="1" x14ac:dyDescent="0.3">
      <c r="A56" s="423"/>
      <c r="B56" s="471">
        <f t="shared" si="19"/>
        <v>17</v>
      </c>
      <c r="C56" s="473" t="s">
        <v>899</v>
      </c>
      <c r="D56" s="447">
        <f t="shared" si="11"/>
        <v>0</v>
      </c>
      <c r="E56" s="936">
        <v>0</v>
      </c>
      <c r="F56" s="937">
        <v>0</v>
      </c>
      <c r="G56" s="474"/>
      <c r="H56" s="447">
        <f t="shared" si="12"/>
        <v>0</v>
      </c>
      <c r="I56" s="447">
        <f t="shared" si="13"/>
        <v>0</v>
      </c>
      <c r="J56" s="936">
        <v>0</v>
      </c>
      <c r="K56" s="937">
        <v>0</v>
      </c>
      <c r="L56" s="474"/>
      <c r="M56" s="447">
        <f t="shared" si="14"/>
        <v>0</v>
      </c>
      <c r="N56" s="447">
        <f t="shared" si="15"/>
        <v>0</v>
      </c>
      <c r="O56" s="936">
        <v>0</v>
      </c>
      <c r="P56" s="937">
        <v>0</v>
      </c>
      <c r="Q56" s="474"/>
      <c r="R56" s="447">
        <f t="shared" si="16"/>
        <v>0</v>
      </c>
      <c r="S56" s="447">
        <f t="shared" si="17"/>
        <v>0</v>
      </c>
      <c r="T56" s="936">
        <v>0</v>
      </c>
      <c r="U56" s="937">
        <v>0</v>
      </c>
      <c r="V56" s="474"/>
      <c r="W56" s="447">
        <f t="shared" si="18"/>
        <v>0</v>
      </c>
    </row>
    <row r="57" spans="1:23" s="1" customFormat="1" ht="16" x14ac:dyDescent="0.3">
      <c r="B57" s="80"/>
      <c r="C57" s="94" t="s">
        <v>271</v>
      </c>
      <c r="D57" s="350">
        <f>SUM(D40:D56)</f>
        <v>1854.3048289503931</v>
      </c>
      <c r="E57" s="350">
        <f>SUM(E40:E56)</f>
        <v>7.2110820750000002</v>
      </c>
      <c r="F57" s="350">
        <f>SUM(F40:F56)</f>
        <v>0</v>
      </c>
      <c r="G57" s="350">
        <f>SUM(G40:G56)</f>
        <v>0</v>
      </c>
      <c r="H57" s="350">
        <f>SUM(H40:H56)</f>
        <v>1861.5159110253931</v>
      </c>
      <c r="I57" s="350">
        <f t="shared" ref="I57:M57" si="20">SUM(I40:I56)</f>
        <v>1861.5159110253931</v>
      </c>
      <c r="J57" s="350">
        <f t="shared" si="20"/>
        <v>0</v>
      </c>
      <c r="K57" s="350">
        <f t="shared" si="20"/>
        <v>0</v>
      </c>
      <c r="L57" s="350">
        <f t="shared" si="20"/>
        <v>0</v>
      </c>
      <c r="M57" s="350">
        <f t="shared" si="20"/>
        <v>1861.5159110253931</v>
      </c>
      <c r="N57" s="350">
        <f t="shared" ref="N57:W57" si="21">SUM(N40:N56)</f>
        <v>1861.5159110253931</v>
      </c>
      <c r="O57" s="350">
        <f t="shared" si="21"/>
        <v>0</v>
      </c>
      <c r="P57" s="350">
        <f t="shared" si="21"/>
        <v>0</v>
      </c>
      <c r="Q57" s="350">
        <f t="shared" si="21"/>
        <v>0</v>
      </c>
      <c r="R57" s="350">
        <f t="shared" si="21"/>
        <v>1861.5159110253931</v>
      </c>
      <c r="S57" s="350">
        <f t="shared" si="21"/>
        <v>1861.5159110253931</v>
      </c>
      <c r="T57" s="350">
        <f t="shared" si="21"/>
        <v>0</v>
      </c>
      <c r="U57" s="350">
        <f t="shared" si="21"/>
        <v>0</v>
      </c>
      <c r="V57" s="350">
        <f t="shared" si="21"/>
        <v>0</v>
      </c>
      <c r="W57" s="350">
        <f t="shared" si="21"/>
        <v>1861.5159110253931</v>
      </c>
    </row>
    <row r="58" spans="1:23" s="1" customFormat="1" ht="16" x14ac:dyDescent="0.3">
      <c r="B58" s="262"/>
      <c r="C58" s="262"/>
      <c r="D58" s="262"/>
      <c r="E58" s="262"/>
      <c r="F58" s="262"/>
      <c r="G58" s="262"/>
      <c r="H58" s="262"/>
      <c r="I58" s="262"/>
      <c r="J58" s="262"/>
      <c r="K58" s="262"/>
      <c r="L58" s="262"/>
      <c r="M58" s="262"/>
      <c r="N58" s="262"/>
      <c r="O58" s="262"/>
    </row>
    <row r="59" spans="1:23" ht="16" x14ac:dyDescent="0.3">
      <c r="B59" s="262"/>
      <c r="C59" s="262"/>
      <c r="D59" s="262"/>
      <c r="E59" s="262"/>
      <c r="F59" s="262"/>
      <c r="G59" s="262"/>
      <c r="H59" s="262"/>
      <c r="I59" s="262"/>
      <c r="J59" s="262"/>
      <c r="K59" s="262"/>
      <c r="L59" s="262"/>
      <c r="M59" s="262"/>
      <c r="N59" s="262"/>
      <c r="O59" s="262"/>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368" t="s">
        <v>272</v>
      </c>
      <c r="C61" s="1"/>
      <c r="D61" s="1"/>
      <c r="E61" s="1"/>
      <c r="F61" s="1"/>
      <c r="G61" s="1"/>
      <c r="H61" s="1"/>
      <c r="I61" s="1"/>
      <c r="J61" s="1"/>
      <c r="K61" s="1"/>
      <c r="L61" s="1"/>
      <c r="M61" s="1"/>
      <c r="N61" s="1"/>
      <c r="O61" s="1"/>
      <c r="P61" s="1"/>
      <c r="Q61" s="1"/>
      <c r="R61" s="1"/>
    </row>
    <row r="62" spans="1:23" x14ac:dyDescent="0.3">
      <c r="B62" s="368"/>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2"/>
      <c r="K63" s="1"/>
      <c r="L63" s="1"/>
      <c r="M63" s="259" t="s">
        <v>10</v>
      </c>
      <c r="N63" s="42"/>
      <c r="O63" s="1"/>
      <c r="P63" s="1"/>
      <c r="Q63" s="1"/>
    </row>
    <row r="64" spans="1:23" ht="15" customHeight="1" x14ac:dyDescent="0.3">
      <c r="B64" s="1661" t="s">
        <v>341</v>
      </c>
      <c r="C64" s="1661" t="s">
        <v>37</v>
      </c>
      <c r="D64" s="1791" t="s">
        <v>509</v>
      </c>
      <c r="E64" s="1792"/>
      <c r="F64" s="1792"/>
      <c r="G64" s="1792"/>
      <c r="H64" s="1793"/>
      <c r="I64" s="1785" t="s">
        <v>510</v>
      </c>
      <c r="J64" s="1785"/>
      <c r="K64" s="1785"/>
      <c r="L64" s="1785"/>
      <c r="M64" s="1785"/>
      <c r="N64" s="1782" t="s">
        <v>511</v>
      </c>
      <c r="O64" s="1782"/>
      <c r="P64" s="1782"/>
      <c r="Q64" s="1782"/>
      <c r="R64" s="1782"/>
      <c r="S64" s="1782" t="s">
        <v>959</v>
      </c>
      <c r="T64" s="1782"/>
      <c r="U64" s="1782"/>
      <c r="V64" s="1782"/>
      <c r="W64" s="1782"/>
    </row>
    <row r="65" spans="1:25" x14ac:dyDescent="0.3">
      <c r="B65" s="1661"/>
      <c r="C65" s="1661"/>
      <c r="D65" s="1783" t="s">
        <v>7</v>
      </c>
      <c r="E65" s="1784"/>
      <c r="F65" s="1784"/>
      <c r="G65" s="1784"/>
      <c r="H65" s="1784"/>
      <c r="I65" s="1783" t="s">
        <v>7</v>
      </c>
      <c r="J65" s="1784"/>
      <c r="K65" s="1784"/>
      <c r="L65" s="1784"/>
      <c r="M65" s="1784"/>
      <c r="N65" s="1783" t="s">
        <v>12</v>
      </c>
      <c r="O65" s="1784"/>
      <c r="P65" s="1784"/>
      <c r="Q65" s="1784"/>
      <c r="R65" s="1784"/>
      <c r="S65" s="1785" t="s">
        <v>21</v>
      </c>
      <c r="T65" s="1786"/>
      <c r="U65" s="1786"/>
      <c r="V65" s="1786"/>
      <c r="W65" s="1786"/>
    </row>
    <row r="66" spans="1:25" ht="56" x14ac:dyDescent="0.3">
      <c r="A66" s="5" t="s">
        <v>808</v>
      </c>
      <c r="B66" s="1661"/>
      <c r="C66" s="1661"/>
      <c r="D66" s="369" t="s">
        <v>273</v>
      </c>
      <c r="E66" s="369" t="s">
        <v>268</v>
      </c>
      <c r="F66" s="263" t="s">
        <v>274</v>
      </c>
      <c r="G66" s="367" t="s">
        <v>590</v>
      </c>
      <c r="H66" s="369" t="s">
        <v>275</v>
      </c>
      <c r="I66" s="720" t="s">
        <v>273</v>
      </c>
      <c r="J66" s="720" t="s">
        <v>268</v>
      </c>
      <c r="K66" s="263" t="s">
        <v>274</v>
      </c>
      <c r="L66" s="715" t="s">
        <v>590</v>
      </c>
      <c r="M66" s="720" t="s">
        <v>275</v>
      </c>
      <c r="N66" s="369" t="s">
        <v>273</v>
      </c>
      <c r="O66" s="369" t="s">
        <v>268</v>
      </c>
      <c r="P66" s="263" t="s">
        <v>274</v>
      </c>
      <c r="Q66" s="367" t="s">
        <v>590</v>
      </c>
      <c r="R66" s="369" t="s">
        <v>275</v>
      </c>
      <c r="S66" s="369" t="s">
        <v>273</v>
      </c>
      <c r="T66" s="369" t="s">
        <v>268</v>
      </c>
      <c r="U66" s="263" t="s">
        <v>274</v>
      </c>
      <c r="V66" s="367" t="s">
        <v>590</v>
      </c>
      <c r="W66" s="369" t="s">
        <v>275</v>
      </c>
    </row>
    <row r="67" spans="1:25" ht="28" x14ac:dyDescent="0.3">
      <c r="B67" s="260"/>
      <c r="C67" s="260"/>
      <c r="D67" s="260" t="s">
        <v>81</v>
      </c>
      <c r="E67" s="260" t="s">
        <v>82</v>
      </c>
      <c r="F67" s="260" t="s">
        <v>462</v>
      </c>
      <c r="G67" s="260" t="s">
        <v>392</v>
      </c>
      <c r="H67" s="260" t="s">
        <v>591</v>
      </c>
      <c r="I67" s="260" t="s">
        <v>410</v>
      </c>
      <c r="J67" s="260" t="s">
        <v>512</v>
      </c>
      <c r="K67" s="260" t="s">
        <v>411</v>
      </c>
      <c r="L67" s="260" t="s">
        <v>412</v>
      </c>
      <c r="M67" s="260" t="s">
        <v>654</v>
      </c>
      <c r="N67" s="260" t="s">
        <v>597</v>
      </c>
      <c r="O67" s="260" t="s">
        <v>598</v>
      </c>
      <c r="P67" s="260" t="s">
        <v>599</v>
      </c>
      <c r="Q67" s="260" t="s">
        <v>656</v>
      </c>
      <c r="R67" s="260" t="s">
        <v>657</v>
      </c>
      <c r="S67" s="260" t="s">
        <v>658</v>
      </c>
      <c r="T67" s="260" t="s">
        <v>659</v>
      </c>
      <c r="U67" s="260" t="s">
        <v>660</v>
      </c>
      <c r="V67" s="260" t="s">
        <v>661</v>
      </c>
      <c r="W67" s="260" t="s">
        <v>662</v>
      </c>
    </row>
    <row r="68" spans="1:25" x14ac:dyDescent="0.3">
      <c r="A68" s="462">
        <f t="shared" ref="A68:A84" si="22">Y68</f>
        <v>0</v>
      </c>
      <c r="B68" s="92">
        <v>1</v>
      </c>
      <c r="C68" s="451" t="s">
        <v>841</v>
      </c>
      <c r="D68" s="351">
        <v>1.29</v>
      </c>
      <c r="E68" s="709">
        <f t="shared" ref="E68:E84" si="23">IF((IFERROR(D68/((D14+E14)*90%),0))&lt;70%,MIN((MAX((D14+E14)*90%-D68,0)),(D14+E14/2)*$Y68),MAX((E14+D14)*90%-D68,0)/E$86)</f>
        <v>0</v>
      </c>
      <c r="F68" s="351">
        <f>IFERROR(IF(D68=0,0,D68/D14*F14),0)</f>
        <v>0</v>
      </c>
      <c r="G68" s="352"/>
      <c r="H68" s="351">
        <f>D68+E68-F68-G68</f>
        <v>1.29</v>
      </c>
      <c r="I68" s="348">
        <f>H68</f>
        <v>1.29</v>
      </c>
      <c r="J68" s="709">
        <f>IF((IFERROR(I68/((I14+J14)*90%),0))&lt;70%,MIN((MAX((I14+J14)*90%-I68,0)),(I14+J14/2)*$A68),MAX((J14+I14)*90%-I68,0)/J$86)</f>
        <v>0</v>
      </c>
      <c r="K68" s="351">
        <f>IFERROR(IF(I68=0,0,I68/I14*K14),0)</f>
        <v>0</v>
      </c>
      <c r="L68" s="352"/>
      <c r="M68" s="348">
        <f t="shared" ref="M68:M79" si="24">I68+J68-K68-L68</f>
        <v>1.29</v>
      </c>
      <c r="N68" s="351">
        <f>M68</f>
        <v>1.29</v>
      </c>
      <c r="O68" s="709">
        <f t="shared" ref="O68:O84" si="25">IF((IFERROR(N68/((N14+O14)*90%),0))&lt;70%,MIN((MAX((N14+O14)*90%-N68,0)),(N14+O14/2)*$A95),MAX((O14+N14)*90%-N68,0)/O$86)</f>
        <v>0</v>
      </c>
      <c r="P68" s="351">
        <f t="shared" ref="P68:P84" si="26">IFERROR(IF(N68=0,0,N68/N14*P14),0)</f>
        <v>0</v>
      </c>
      <c r="Q68" s="352"/>
      <c r="R68" s="351">
        <f>N68+O68-P68-Q68</f>
        <v>1.29</v>
      </c>
      <c r="S68" s="348">
        <f>R68</f>
        <v>1.29</v>
      </c>
      <c r="T68" s="709">
        <f t="shared" ref="T68:T84" si="27">IF((IFERROR(S68/((S14+T14)*90%),0))&lt;70%,MIN((MAX((S14+T14)*90%-S68,0)),(S14+T14/2)*$A95),MAX((T14+S14)*90%-S68,0)/T$86)</f>
        <v>0</v>
      </c>
      <c r="U68" s="351">
        <f t="shared" ref="U68:U84" si="28">IFERROR(IF(S68=0,0,S68/S14*U14),0)</f>
        <v>0</v>
      </c>
      <c r="V68" s="352"/>
      <c r="W68" s="348">
        <f>S68+T68-U68-V68</f>
        <v>1.29</v>
      </c>
      <c r="Y68" s="708">
        <v>0</v>
      </c>
    </row>
    <row r="69" spans="1:25" x14ac:dyDescent="0.3">
      <c r="A69" s="462">
        <f t="shared" si="22"/>
        <v>3.3399999999999999E-2</v>
      </c>
      <c r="B69" s="92">
        <f>B68+1</f>
        <v>2</v>
      </c>
      <c r="C69" s="451" t="s">
        <v>842</v>
      </c>
      <c r="D69" s="351">
        <v>65.474825853184853</v>
      </c>
      <c r="E69" s="709">
        <f t="shared" si="23"/>
        <v>6.9714167414200497E-3</v>
      </c>
      <c r="F69" s="351">
        <f t="shared" ref="F69:F84" si="29">IFERROR(IF(D69=0,0,D69/D15*F15),0)</f>
        <v>0.79275691549298832</v>
      </c>
      <c r="G69" s="352"/>
      <c r="H69" s="829">
        <f>D69+E69-F69-G69</f>
        <v>64.689040354433288</v>
      </c>
      <c r="I69" s="348">
        <f t="shared" ref="I69:I79" si="30">H69</f>
        <v>64.689040354433288</v>
      </c>
      <c r="J69" s="709">
        <f t="shared" ref="J69:J84" si="31">IF((IFERROR(I69/((I15+J15)*90%),0))&lt;70%,MIN((MAX((I15+J15)*90%-I69,0)),(I15+J15/2)*$A69),MAX((J15+I15)*90%-I69,0)/J$86)</f>
        <v>0.50465758025238672</v>
      </c>
      <c r="K69" s="351">
        <f t="shared" ref="K69:K84" si="32">IFERROR(IF(I69=0,0,I69/I15*K15),0)</f>
        <v>0</v>
      </c>
      <c r="L69" s="352"/>
      <c r="M69" s="348">
        <f t="shared" si="24"/>
        <v>65.193697934685673</v>
      </c>
      <c r="N69" s="351">
        <f t="shared" ref="N69:N83" si="33">M69</f>
        <v>65.193697934685673</v>
      </c>
      <c r="O69" s="709">
        <f t="shared" si="25"/>
        <v>1.1994441446113886</v>
      </c>
      <c r="P69" s="351">
        <f t="shared" si="26"/>
        <v>0</v>
      </c>
      <c r="Q69" s="352"/>
      <c r="R69" s="351">
        <f t="shared" ref="R69:R79" si="34">N69+O69-P69-Q69</f>
        <v>66.393142079297064</v>
      </c>
      <c r="S69" s="348">
        <f t="shared" ref="S69:S79" si="35">R69</f>
        <v>66.393142079297064</v>
      </c>
      <c r="T69" s="709">
        <f t="shared" si="27"/>
        <v>1.1994441446113882</v>
      </c>
      <c r="U69" s="351">
        <f t="shared" si="28"/>
        <v>0</v>
      </c>
      <c r="V69" s="352"/>
      <c r="W69" s="348">
        <f t="shared" ref="W69:W79" si="36">S69+T69-U69-V69</f>
        <v>67.592586223908455</v>
      </c>
      <c r="Y69" s="708">
        <v>3.3399999999999999E-2</v>
      </c>
    </row>
    <row r="70" spans="1:25" x14ac:dyDescent="0.3">
      <c r="A70" s="462">
        <f t="shared" si="22"/>
        <v>5.28E-2</v>
      </c>
      <c r="B70" s="92">
        <f t="shared" ref="B70:B84" si="37">B69+1</f>
        <v>3</v>
      </c>
      <c r="C70" s="451" t="s">
        <v>843</v>
      </c>
      <c r="D70" s="351">
        <v>0</v>
      </c>
      <c r="E70" s="709">
        <f t="shared" si="23"/>
        <v>0</v>
      </c>
      <c r="F70" s="351">
        <f t="shared" si="29"/>
        <v>0</v>
      </c>
      <c r="G70" s="352"/>
      <c r="H70" s="351">
        <f t="shared" ref="H70:H84" si="38">D70+E70-F70-G70</f>
        <v>0</v>
      </c>
      <c r="I70" s="348">
        <f t="shared" si="30"/>
        <v>0</v>
      </c>
      <c r="J70" s="709">
        <f t="shared" si="31"/>
        <v>0</v>
      </c>
      <c r="K70" s="351">
        <f t="shared" si="32"/>
        <v>0</v>
      </c>
      <c r="L70" s="352"/>
      <c r="M70" s="348">
        <f t="shared" si="24"/>
        <v>0</v>
      </c>
      <c r="N70" s="351">
        <f t="shared" si="33"/>
        <v>0</v>
      </c>
      <c r="O70" s="709">
        <f t="shared" si="25"/>
        <v>0</v>
      </c>
      <c r="P70" s="351">
        <f t="shared" si="26"/>
        <v>0</v>
      </c>
      <c r="Q70" s="352"/>
      <c r="R70" s="351">
        <f t="shared" si="34"/>
        <v>0</v>
      </c>
      <c r="S70" s="348">
        <f t="shared" si="35"/>
        <v>0</v>
      </c>
      <c r="T70" s="709">
        <f t="shared" si="27"/>
        <v>0</v>
      </c>
      <c r="U70" s="351">
        <f t="shared" si="28"/>
        <v>0</v>
      </c>
      <c r="V70" s="352"/>
      <c r="W70" s="348">
        <f t="shared" si="36"/>
        <v>0</v>
      </c>
      <c r="Y70" s="708">
        <v>5.28E-2</v>
      </c>
    </row>
    <row r="71" spans="1:25" x14ac:dyDescent="0.3">
      <c r="A71" s="462">
        <f t="shared" si="22"/>
        <v>5.28E-2</v>
      </c>
      <c r="B71" s="92">
        <f t="shared" si="37"/>
        <v>4</v>
      </c>
      <c r="C71" s="451" t="s">
        <v>844</v>
      </c>
      <c r="D71" s="351">
        <v>1.8745182198883876</v>
      </c>
      <c r="E71" s="709">
        <f t="shared" si="23"/>
        <v>3.5994300885722951E-3</v>
      </c>
      <c r="F71" s="351">
        <f t="shared" si="29"/>
        <v>0</v>
      </c>
      <c r="G71" s="352"/>
      <c r="H71" s="351">
        <f t="shared" si="38"/>
        <v>1.8781176499769598</v>
      </c>
      <c r="I71" s="348">
        <f t="shared" si="30"/>
        <v>1.8781176499769598</v>
      </c>
      <c r="J71" s="709">
        <f t="shared" si="31"/>
        <v>2.7581542890058003E-3</v>
      </c>
      <c r="K71" s="351">
        <f t="shared" si="32"/>
        <v>0</v>
      </c>
      <c r="L71" s="352"/>
      <c r="M71" s="348">
        <f t="shared" si="24"/>
        <v>1.8808758042659657</v>
      </c>
      <c r="N71" s="351">
        <f t="shared" si="33"/>
        <v>1.8808758042659657</v>
      </c>
      <c r="O71" s="709">
        <f t="shared" si="25"/>
        <v>2.7581542890057951E-3</v>
      </c>
      <c r="P71" s="351">
        <f t="shared" si="26"/>
        <v>0</v>
      </c>
      <c r="Q71" s="352"/>
      <c r="R71" s="351">
        <f t="shared" si="34"/>
        <v>1.8836339585549715</v>
      </c>
      <c r="S71" s="348">
        <f t="shared" si="35"/>
        <v>1.8836339585549715</v>
      </c>
      <c r="T71" s="709">
        <f t="shared" si="27"/>
        <v>2.7581542890057877E-3</v>
      </c>
      <c r="U71" s="351">
        <f t="shared" si="28"/>
        <v>0</v>
      </c>
      <c r="V71" s="352"/>
      <c r="W71" s="348">
        <f t="shared" si="36"/>
        <v>1.8863921128439773</v>
      </c>
      <c r="Y71" s="708">
        <v>5.28E-2</v>
      </c>
    </row>
    <row r="72" spans="1:25" x14ac:dyDescent="0.3">
      <c r="A72" s="462">
        <f t="shared" si="22"/>
        <v>3.3399999999999999E-2</v>
      </c>
      <c r="B72" s="92">
        <f t="shared" si="37"/>
        <v>5</v>
      </c>
      <c r="C72" s="451" t="s">
        <v>845</v>
      </c>
      <c r="D72" s="351">
        <v>6.8500645464536909</v>
      </c>
      <c r="E72" s="709">
        <f t="shared" si="23"/>
        <v>0.71399068337889227</v>
      </c>
      <c r="F72" s="351">
        <f t="shared" si="29"/>
        <v>0</v>
      </c>
      <c r="G72" s="352"/>
      <c r="H72" s="351">
        <f t="shared" si="38"/>
        <v>7.5640552298325829</v>
      </c>
      <c r="I72" s="348">
        <f t="shared" si="30"/>
        <v>7.5640552298325829</v>
      </c>
      <c r="J72" s="709">
        <f t="shared" si="31"/>
        <v>0.73132995026069225</v>
      </c>
      <c r="K72" s="351">
        <f t="shared" si="32"/>
        <v>0</v>
      </c>
      <c r="L72" s="352"/>
      <c r="M72" s="348">
        <f t="shared" si="24"/>
        <v>8.295385180093275</v>
      </c>
      <c r="N72" s="351">
        <f t="shared" si="33"/>
        <v>8.295385180093275</v>
      </c>
      <c r="O72" s="709">
        <f t="shared" si="25"/>
        <v>0.74866921714249235</v>
      </c>
      <c r="P72" s="351">
        <f t="shared" si="26"/>
        <v>0</v>
      </c>
      <c r="Q72" s="352"/>
      <c r="R72" s="351">
        <f t="shared" si="34"/>
        <v>9.044054397235767</v>
      </c>
      <c r="S72" s="348">
        <f t="shared" si="35"/>
        <v>9.044054397235767</v>
      </c>
      <c r="T72" s="709">
        <f t="shared" si="27"/>
        <v>0.74866921714249235</v>
      </c>
      <c r="U72" s="351">
        <f t="shared" si="28"/>
        <v>0</v>
      </c>
      <c r="V72" s="352"/>
      <c r="W72" s="348">
        <f t="shared" si="36"/>
        <v>9.792723614378259</v>
      </c>
      <c r="Y72" s="708">
        <v>3.3399999999999999E-2</v>
      </c>
    </row>
    <row r="73" spans="1:25" x14ac:dyDescent="0.3">
      <c r="A73" s="462">
        <f t="shared" si="22"/>
        <v>5.28E-2</v>
      </c>
      <c r="B73" s="92">
        <f t="shared" si="37"/>
        <v>6</v>
      </c>
      <c r="C73" s="451" t="s">
        <v>256</v>
      </c>
      <c r="D73" s="351">
        <v>1385.1431240844217</v>
      </c>
      <c r="E73" s="709">
        <f t="shared" si="23"/>
        <v>3.5934610456757046</v>
      </c>
      <c r="F73" s="351">
        <f>IFERROR(IF(D73=0,0,D73/D19*F19),0)</f>
        <v>0</v>
      </c>
      <c r="G73" s="352"/>
      <c r="H73" s="351">
        <f t="shared" si="38"/>
        <v>1388.7365851300974</v>
      </c>
      <c r="I73" s="348">
        <f t="shared" si="30"/>
        <v>1388.7365851300974</v>
      </c>
      <c r="J73" s="709">
        <f t="shared" si="31"/>
        <v>4.9153472096911299</v>
      </c>
      <c r="K73" s="351">
        <f t="shared" si="32"/>
        <v>0</v>
      </c>
      <c r="L73" s="352"/>
      <c r="M73" s="348">
        <f t="shared" si="24"/>
        <v>1393.6519323397886</v>
      </c>
      <c r="N73" s="351">
        <f t="shared" si="33"/>
        <v>1393.6519323397886</v>
      </c>
      <c r="O73" s="709">
        <f t="shared" si="25"/>
        <v>14.708731657791114</v>
      </c>
      <c r="P73" s="351">
        <f t="shared" si="26"/>
        <v>0</v>
      </c>
      <c r="Q73" s="352"/>
      <c r="R73" s="351">
        <f t="shared" si="34"/>
        <v>1408.3606639975796</v>
      </c>
      <c r="S73" s="348">
        <f t="shared" si="35"/>
        <v>1408.3606639975796</v>
      </c>
      <c r="T73" s="709">
        <f t="shared" si="27"/>
        <v>17.944243381791104</v>
      </c>
      <c r="U73" s="351">
        <f t="shared" si="28"/>
        <v>0</v>
      </c>
      <c r="V73" s="352"/>
      <c r="W73" s="348">
        <f t="shared" si="36"/>
        <v>1426.3049073793707</v>
      </c>
      <c r="Y73" s="708">
        <v>5.28E-2</v>
      </c>
    </row>
    <row r="74" spans="1:25" x14ac:dyDescent="0.3">
      <c r="A74" s="462">
        <f t="shared" si="22"/>
        <v>0.18</v>
      </c>
      <c r="B74" s="92">
        <f t="shared" si="37"/>
        <v>7</v>
      </c>
      <c r="C74" s="451" t="s">
        <v>846</v>
      </c>
      <c r="D74" s="351">
        <v>0</v>
      </c>
      <c r="E74" s="709">
        <f t="shared" si="23"/>
        <v>0</v>
      </c>
      <c r="F74" s="351">
        <f t="shared" si="29"/>
        <v>0</v>
      </c>
      <c r="G74" s="352"/>
      <c r="H74" s="351">
        <f t="shared" si="38"/>
        <v>0</v>
      </c>
      <c r="I74" s="348">
        <f t="shared" si="30"/>
        <v>0</v>
      </c>
      <c r="J74" s="709">
        <f t="shared" si="31"/>
        <v>0</v>
      </c>
      <c r="K74" s="351">
        <f t="shared" si="32"/>
        <v>0</v>
      </c>
      <c r="L74" s="352"/>
      <c r="M74" s="348">
        <f t="shared" si="24"/>
        <v>0</v>
      </c>
      <c r="N74" s="351">
        <f t="shared" si="33"/>
        <v>0</v>
      </c>
      <c r="O74" s="709">
        <f t="shared" si="25"/>
        <v>0</v>
      </c>
      <c r="P74" s="351">
        <f t="shared" si="26"/>
        <v>0</v>
      </c>
      <c r="Q74" s="352"/>
      <c r="R74" s="351">
        <f t="shared" si="34"/>
        <v>0</v>
      </c>
      <c r="S74" s="348">
        <f t="shared" si="35"/>
        <v>0</v>
      </c>
      <c r="T74" s="709">
        <f t="shared" si="27"/>
        <v>0</v>
      </c>
      <c r="U74" s="351">
        <f t="shared" si="28"/>
        <v>0</v>
      </c>
      <c r="V74" s="352"/>
      <c r="W74" s="348">
        <f t="shared" si="36"/>
        <v>0</v>
      </c>
      <c r="Y74" s="708">
        <v>0.18</v>
      </c>
    </row>
    <row r="75" spans="1:25" x14ac:dyDescent="0.3">
      <c r="A75" s="462">
        <f t="shared" si="22"/>
        <v>5.28E-2</v>
      </c>
      <c r="B75" s="92">
        <f t="shared" si="37"/>
        <v>8</v>
      </c>
      <c r="C75" s="451" t="s">
        <v>847</v>
      </c>
      <c r="D75" s="351">
        <v>0</v>
      </c>
      <c r="E75" s="709">
        <f t="shared" si="23"/>
        <v>0</v>
      </c>
      <c r="F75" s="351">
        <f t="shared" si="29"/>
        <v>0</v>
      </c>
      <c r="G75" s="352"/>
      <c r="H75" s="351">
        <f t="shared" si="38"/>
        <v>0</v>
      </c>
      <c r="I75" s="348">
        <f t="shared" si="30"/>
        <v>0</v>
      </c>
      <c r="J75" s="709">
        <f t="shared" si="31"/>
        <v>0</v>
      </c>
      <c r="K75" s="351">
        <f t="shared" si="32"/>
        <v>0</v>
      </c>
      <c r="L75" s="352"/>
      <c r="M75" s="348">
        <f t="shared" si="24"/>
        <v>0</v>
      </c>
      <c r="N75" s="351">
        <f t="shared" si="33"/>
        <v>0</v>
      </c>
      <c r="O75" s="709">
        <f t="shared" si="25"/>
        <v>0</v>
      </c>
      <c r="P75" s="351">
        <f t="shared" si="26"/>
        <v>0</v>
      </c>
      <c r="Q75" s="352"/>
      <c r="R75" s="351">
        <f t="shared" si="34"/>
        <v>0</v>
      </c>
      <c r="S75" s="348">
        <f t="shared" si="35"/>
        <v>0</v>
      </c>
      <c r="T75" s="709">
        <f t="shared" si="27"/>
        <v>0</v>
      </c>
      <c r="U75" s="351">
        <f t="shared" si="28"/>
        <v>0</v>
      </c>
      <c r="V75" s="352"/>
      <c r="W75" s="348">
        <f t="shared" si="36"/>
        <v>0</v>
      </c>
      <c r="Y75" s="708">
        <v>5.28E-2</v>
      </c>
    </row>
    <row r="76" spans="1:25" x14ac:dyDescent="0.3">
      <c r="A76" s="462">
        <f t="shared" si="22"/>
        <v>5.28E-2</v>
      </c>
      <c r="B76" s="92">
        <f t="shared" si="37"/>
        <v>9</v>
      </c>
      <c r="C76" s="451" t="s">
        <v>848</v>
      </c>
      <c r="D76" s="351">
        <v>0.72000000000000008</v>
      </c>
      <c r="E76" s="709">
        <f t="shared" si="23"/>
        <v>0</v>
      </c>
      <c r="F76" s="351">
        <f t="shared" si="29"/>
        <v>0</v>
      </c>
      <c r="G76" s="352"/>
      <c r="H76" s="351">
        <f t="shared" si="38"/>
        <v>0.72000000000000008</v>
      </c>
      <c r="I76" s="348">
        <f t="shared" si="30"/>
        <v>0.72000000000000008</v>
      </c>
      <c r="J76" s="709">
        <f t="shared" si="31"/>
        <v>0</v>
      </c>
      <c r="K76" s="351">
        <f t="shared" si="32"/>
        <v>0</v>
      </c>
      <c r="L76" s="352"/>
      <c r="M76" s="348">
        <f t="shared" si="24"/>
        <v>0.72000000000000008</v>
      </c>
      <c r="N76" s="351">
        <f t="shared" si="33"/>
        <v>0.72000000000000008</v>
      </c>
      <c r="O76" s="709">
        <f t="shared" si="25"/>
        <v>0</v>
      </c>
      <c r="P76" s="351">
        <f t="shared" si="26"/>
        <v>0</v>
      </c>
      <c r="Q76" s="352"/>
      <c r="R76" s="351">
        <f t="shared" si="34"/>
        <v>0.72000000000000008</v>
      </c>
      <c r="S76" s="348">
        <f t="shared" si="35"/>
        <v>0.72000000000000008</v>
      </c>
      <c r="T76" s="709">
        <f t="shared" si="27"/>
        <v>0</v>
      </c>
      <c r="U76" s="351">
        <f t="shared" si="28"/>
        <v>0</v>
      </c>
      <c r="V76" s="352"/>
      <c r="W76" s="348">
        <f t="shared" si="36"/>
        <v>0.72000000000000008</v>
      </c>
      <c r="Y76" s="708">
        <v>5.28E-2</v>
      </c>
    </row>
    <row r="77" spans="1:25" x14ac:dyDescent="0.3">
      <c r="A77" s="462">
        <f t="shared" si="22"/>
        <v>9.5000000000000001E-2</v>
      </c>
      <c r="B77" s="92">
        <f t="shared" si="37"/>
        <v>10</v>
      </c>
      <c r="C77" s="451" t="s">
        <v>259</v>
      </c>
      <c r="D77" s="351">
        <v>1.0659804957139734</v>
      </c>
      <c r="E77" s="709">
        <f t="shared" si="23"/>
        <v>0.24389461751572197</v>
      </c>
      <c r="F77" s="351">
        <f t="shared" si="29"/>
        <v>0</v>
      </c>
      <c r="G77" s="352"/>
      <c r="H77" s="351">
        <f t="shared" si="38"/>
        <v>1.3098751132296953</v>
      </c>
      <c r="I77" s="348">
        <f t="shared" si="30"/>
        <v>1.3098751132296953</v>
      </c>
      <c r="J77" s="709">
        <f t="shared" si="31"/>
        <v>0.34968730156322197</v>
      </c>
      <c r="K77" s="351">
        <f t="shared" si="32"/>
        <v>0</v>
      </c>
      <c r="L77" s="352"/>
      <c r="M77" s="348">
        <f t="shared" si="24"/>
        <v>1.6595624147929173</v>
      </c>
      <c r="N77" s="351">
        <f t="shared" si="33"/>
        <v>1.6595624147929173</v>
      </c>
      <c r="O77" s="709">
        <f t="shared" si="25"/>
        <v>0.34968730156322197</v>
      </c>
      <c r="P77" s="351">
        <f t="shared" si="26"/>
        <v>0</v>
      </c>
      <c r="Q77" s="352"/>
      <c r="R77" s="351">
        <f t="shared" si="34"/>
        <v>2.0092497163561394</v>
      </c>
      <c r="S77" s="348">
        <f t="shared" si="35"/>
        <v>2.0092497163561394</v>
      </c>
      <c r="T77" s="709">
        <f t="shared" si="27"/>
        <v>0.34968730156322197</v>
      </c>
      <c r="U77" s="351">
        <f t="shared" si="28"/>
        <v>0</v>
      </c>
      <c r="V77" s="352"/>
      <c r="W77" s="348">
        <f t="shared" si="36"/>
        <v>2.3589370179193612</v>
      </c>
      <c r="Y77" s="708">
        <v>9.5000000000000001E-2</v>
      </c>
    </row>
    <row r="78" spans="1:25" x14ac:dyDescent="0.3">
      <c r="A78" s="462">
        <f t="shared" si="22"/>
        <v>6.3299999999999995E-2</v>
      </c>
      <c r="B78" s="92">
        <f t="shared" si="37"/>
        <v>11</v>
      </c>
      <c r="C78" s="451" t="s">
        <v>260</v>
      </c>
      <c r="D78" s="351">
        <v>0.653672936427939</v>
      </c>
      <c r="E78" s="709">
        <f t="shared" si="23"/>
        <v>5.1806660510926332E-3</v>
      </c>
      <c r="F78" s="351">
        <f t="shared" si="29"/>
        <v>0</v>
      </c>
      <c r="G78" s="352"/>
      <c r="H78" s="351">
        <f t="shared" si="38"/>
        <v>0.65885360247903169</v>
      </c>
      <c r="I78" s="348">
        <f t="shared" si="30"/>
        <v>0.65885360247903169</v>
      </c>
      <c r="J78" s="709">
        <f t="shared" si="31"/>
        <v>3.9698163145587117E-3</v>
      </c>
      <c r="K78" s="351">
        <f t="shared" si="32"/>
        <v>0</v>
      </c>
      <c r="L78" s="352"/>
      <c r="M78" s="348">
        <f t="shared" si="24"/>
        <v>0.66282341879359041</v>
      </c>
      <c r="N78" s="351">
        <f t="shared" si="33"/>
        <v>0.66282341879359041</v>
      </c>
      <c r="O78" s="709">
        <f t="shared" si="25"/>
        <v>3.9698163145587091E-3</v>
      </c>
      <c r="P78" s="351">
        <f t="shared" si="26"/>
        <v>0</v>
      </c>
      <c r="Q78" s="352"/>
      <c r="R78" s="351">
        <f t="shared" si="34"/>
        <v>0.66679323510814914</v>
      </c>
      <c r="S78" s="348">
        <f t="shared" si="35"/>
        <v>0.66679323510814914</v>
      </c>
      <c r="T78" s="709">
        <f t="shared" si="27"/>
        <v>3.9698163145587047E-3</v>
      </c>
      <c r="U78" s="351">
        <f t="shared" si="28"/>
        <v>0</v>
      </c>
      <c r="V78" s="352"/>
      <c r="W78" s="348">
        <f t="shared" si="36"/>
        <v>0.67076305142270787</v>
      </c>
      <c r="Y78" s="708">
        <v>6.3299999999999995E-2</v>
      </c>
    </row>
    <row r="79" spans="1:25" x14ac:dyDescent="0.3">
      <c r="A79" s="462">
        <f t="shared" si="22"/>
        <v>6.3299999999999995E-2</v>
      </c>
      <c r="B79" s="92">
        <f t="shared" si="37"/>
        <v>12</v>
      </c>
      <c r="C79" s="451" t="s">
        <v>261</v>
      </c>
      <c r="D79" s="351">
        <v>1.1684785664362678</v>
      </c>
      <c r="E79" s="709">
        <f t="shared" si="23"/>
        <v>0.109831757608397</v>
      </c>
      <c r="F79" s="351">
        <f t="shared" si="29"/>
        <v>8.0182979127420173E-2</v>
      </c>
      <c r="G79" s="353"/>
      <c r="H79" s="351">
        <f t="shared" si="38"/>
        <v>1.1981273449172445</v>
      </c>
      <c r="I79" s="348">
        <f t="shared" si="30"/>
        <v>1.1981273449172445</v>
      </c>
      <c r="J79" s="709">
        <f t="shared" si="31"/>
        <v>0.11786375965279701</v>
      </c>
      <c r="K79" s="351">
        <f t="shared" si="32"/>
        <v>0</v>
      </c>
      <c r="L79" s="352"/>
      <c r="M79" s="348">
        <f t="shared" si="24"/>
        <v>1.3159911045700414</v>
      </c>
      <c r="N79" s="351">
        <f t="shared" si="33"/>
        <v>1.3159911045700414</v>
      </c>
      <c r="O79" s="709">
        <f t="shared" si="25"/>
        <v>6.9397326294243514E-2</v>
      </c>
      <c r="P79" s="351">
        <f t="shared" si="26"/>
        <v>0</v>
      </c>
      <c r="Q79" s="352"/>
      <c r="R79" s="351">
        <f t="shared" si="34"/>
        <v>1.385388430864285</v>
      </c>
      <c r="S79" s="348">
        <f t="shared" si="35"/>
        <v>1.385388430864285</v>
      </c>
      <c r="T79" s="709">
        <f t="shared" si="27"/>
        <v>6.9397326294243514E-2</v>
      </c>
      <c r="U79" s="351">
        <f t="shared" si="28"/>
        <v>0</v>
      </c>
      <c r="V79" s="352"/>
      <c r="W79" s="348">
        <f t="shared" si="36"/>
        <v>1.4547857571585285</v>
      </c>
      <c r="Y79" s="708">
        <v>6.3299999999999995E-2</v>
      </c>
    </row>
    <row r="80" spans="1:25" x14ac:dyDescent="0.3">
      <c r="A80" s="462">
        <f t="shared" si="22"/>
        <v>6.3299999999999995E-2</v>
      </c>
      <c r="B80" s="92">
        <f t="shared" si="37"/>
        <v>13</v>
      </c>
      <c r="C80" s="473" t="s">
        <v>896</v>
      </c>
      <c r="D80" s="351">
        <v>0</v>
      </c>
      <c r="E80" s="709">
        <f t="shared" si="23"/>
        <v>0</v>
      </c>
      <c r="F80" s="351">
        <f t="shared" si="29"/>
        <v>0</v>
      </c>
      <c r="G80" s="353"/>
      <c r="H80" s="351">
        <f t="shared" si="38"/>
        <v>0</v>
      </c>
      <c r="I80" s="348">
        <f t="shared" ref="I80:I84" si="39">H80</f>
        <v>0</v>
      </c>
      <c r="J80" s="709">
        <f t="shared" si="31"/>
        <v>0</v>
      </c>
      <c r="K80" s="351">
        <f t="shared" si="32"/>
        <v>0</v>
      </c>
      <c r="L80" s="352"/>
      <c r="M80" s="348">
        <f t="shared" ref="M80:M84" si="40">I80+J80-K80-L80</f>
        <v>0</v>
      </c>
      <c r="N80" s="351">
        <f t="shared" si="33"/>
        <v>0</v>
      </c>
      <c r="O80" s="709">
        <f t="shared" si="25"/>
        <v>0</v>
      </c>
      <c r="P80" s="351">
        <f t="shared" si="26"/>
        <v>0</v>
      </c>
      <c r="Q80" s="352"/>
      <c r="R80" s="351">
        <f t="shared" ref="R80:R84" si="41">N80+O80-P80-Q80</f>
        <v>0</v>
      </c>
      <c r="S80" s="348">
        <f t="shared" ref="S80:S84" si="42">R80</f>
        <v>0</v>
      </c>
      <c r="T80" s="709">
        <f t="shared" si="27"/>
        <v>0</v>
      </c>
      <c r="U80" s="351">
        <f t="shared" si="28"/>
        <v>0</v>
      </c>
      <c r="V80" s="352"/>
      <c r="W80" s="348">
        <f t="shared" ref="W80:W84" si="43">S80+T80-U80-V80</f>
        <v>0</v>
      </c>
      <c r="Y80" s="708">
        <v>6.3299999999999995E-2</v>
      </c>
    </row>
    <row r="81" spans="1:33" x14ac:dyDescent="0.3">
      <c r="A81" s="462">
        <f t="shared" si="22"/>
        <v>0.15</v>
      </c>
      <c r="B81" s="92">
        <f t="shared" si="37"/>
        <v>14</v>
      </c>
      <c r="C81" s="473" t="s">
        <v>897</v>
      </c>
      <c r="D81" s="351">
        <v>0</v>
      </c>
      <c r="E81" s="709">
        <f>IF((IFERROR(D81/((D27+E27)*100%),0))&lt;70%,MIN((MAX((D27+E27)*100%-D81,0)),(D27+E27/2)*$Y81),MAX((E27+D27)*100%-D81,0)/E$86)</f>
        <v>0</v>
      </c>
      <c r="F81" s="351">
        <f t="shared" si="29"/>
        <v>0</v>
      </c>
      <c r="G81" s="353"/>
      <c r="H81" s="351">
        <f t="shared" si="38"/>
        <v>0</v>
      </c>
      <c r="I81" s="348">
        <f t="shared" si="39"/>
        <v>0</v>
      </c>
      <c r="J81" s="709">
        <f>IF((IFERROR(I81/((I27+J27)*100%),0))&lt;70%,MIN((MAX((I27+J27)*100%-I81,0)),(I27+J27/2)*$A81),MAX((J27+I27)*100%-I81,0)/J$86)</f>
        <v>0</v>
      </c>
      <c r="K81" s="351">
        <f t="shared" si="32"/>
        <v>0</v>
      </c>
      <c r="L81" s="352"/>
      <c r="M81" s="348">
        <f t="shared" si="40"/>
        <v>0</v>
      </c>
      <c r="N81" s="351">
        <f t="shared" si="33"/>
        <v>0</v>
      </c>
      <c r="O81" s="709">
        <f>IF((IFERROR(N81/((N27+O27)*100%),0))&lt;70%,MIN((MAX((N27+O27)*100%-N81,0)),(N27+O27/2)*$A108),MAX((O27+N27)*100%-N81,0)/O$86)</f>
        <v>1.6862593125000001</v>
      </c>
      <c r="P81" s="351">
        <f t="shared" si="26"/>
        <v>0</v>
      </c>
      <c r="Q81" s="352"/>
      <c r="R81" s="351">
        <f t="shared" si="41"/>
        <v>1.6862593125000001</v>
      </c>
      <c r="S81" s="348">
        <f t="shared" si="42"/>
        <v>1.6862593125000001</v>
      </c>
      <c r="T81" s="709">
        <f>IF((IFERROR(S81/((S27+T27)*100%),0))&lt;70%,MIN((MAX((S27+T27)*100%-S81,0)),(S27+T27/2)*$A108),MAX((T27+S27)*100%-S81,0)/T$86)</f>
        <v>3.3725186250000001</v>
      </c>
      <c r="U81" s="351">
        <f t="shared" si="28"/>
        <v>0</v>
      </c>
      <c r="V81" s="352"/>
      <c r="W81" s="348">
        <f t="shared" si="43"/>
        <v>5.0587779375000004</v>
      </c>
      <c r="Y81" s="708">
        <v>0.15</v>
      </c>
    </row>
    <row r="82" spans="1:33" x14ac:dyDescent="0.3">
      <c r="A82" s="462">
        <f t="shared" si="22"/>
        <v>0.3</v>
      </c>
      <c r="B82" s="92">
        <f t="shared" si="37"/>
        <v>15</v>
      </c>
      <c r="C82" s="473" t="s">
        <v>898</v>
      </c>
      <c r="D82" s="351">
        <v>0</v>
      </c>
      <c r="E82" s="709">
        <f>IF((IFERROR(D82/((D28+E28)*100%),0))&lt;70%,MIN((MAX((D28+E28)*100%-D82,0)),(D28+E28/2)*$Y82),MAX((E28+D28)*100%-D82,0)/E$86)</f>
        <v>0</v>
      </c>
      <c r="F82" s="351">
        <f t="shared" si="29"/>
        <v>0</v>
      </c>
      <c r="G82" s="353"/>
      <c r="H82" s="351">
        <f t="shared" si="38"/>
        <v>0</v>
      </c>
      <c r="I82" s="348">
        <f t="shared" si="39"/>
        <v>0</v>
      </c>
      <c r="J82" s="709">
        <f>IF((IFERROR(I82/((I28+J28)*100%),0))&lt;70%,MIN((MAX((I28+J28)*100%-I82,0)),(I28+J28/2)*$A82),MAX((J28+I28)*100%-I82,0)/J$86)</f>
        <v>0</v>
      </c>
      <c r="K82" s="351">
        <f t="shared" si="32"/>
        <v>0</v>
      </c>
      <c r="L82" s="352"/>
      <c r="M82" s="348">
        <f t="shared" si="40"/>
        <v>0</v>
      </c>
      <c r="N82" s="351">
        <f t="shared" si="33"/>
        <v>0</v>
      </c>
      <c r="O82" s="709">
        <f>IF((IFERROR(N82/((N28+O28)*100%),0))&lt;70%,MIN((MAX((N28+O28)*100%-N82,0)),(N28+O28/2)*$A109),MAX((O28+N28)*100%-N82,0)/O$86)</f>
        <v>0</v>
      </c>
      <c r="P82" s="351">
        <f t="shared" si="26"/>
        <v>0</v>
      </c>
      <c r="Q82" s="352"/>
      <c r="R82" s="351">
        <f t="shared" si="41"/>
        <v>0</v>
      </c>
      <c r="S82" s="348">
        <f t="shared" si="42"/>
        <v>0</v>
      </c>
      <c r="T82" s="709">
        <f>IF((IFERROR(S82/((S28+T28)*100%),0))&lt;70%,MIN((MAX((S28+T28)*100%-S82,0)),(S28+T28/2)*$A109),MAX((T28+S28)*100%-S82,0)/T$86)</f>
        <v>0</v>
      </c>
      <c r="U82" s="351">
        <f t="shared" si="28"/>
        <v>0</v>
      </c>
      <c r="V82" s="352"/>
      <c r="W82" s="348">
        <f t="shared" si="43"/>
        <v>0</v>
      </c>
      <c r="Y82" s="708">
        <v>0.3</v>
      </c>
    </row>
    <row r="83" spans="1:33" x14ac:dyDescent="0.3">
      <c r="A83" s="462">
        <f t="shared" si="22"/>
        <v>0.3</v>
      </c>
      <c r="B83" s="92">
        <f t="shared" si="37"/>
        <v>16</v>
      </c>
      <c r="C83" s="473" t="s">
        <v>849</v>
      </c>
      <c r="D83" s="474">
        <v>0</v>
      </c>
      <c r="E83" s="709">
        <f t="shared" si="23"/>
        <v>0</v>
      </c>
      <c r="F83" s="351">
        <f t="shared" si="29"/>
        <v>0</v>
      </c>
      <c r="G83" s="352"/>
      <c r="H83" s="351">
        <f t="shared" si="38"/>
        <v>0</v>
      </c>
      <c r="I83" s="348">
        <f t="shared" si="39"/>
        <v>0</v>
      </c>
      <c r="J83" s="709">
        <f t="shared" si="31"/>
        <v>0</v>
      </c>
      <c r="K83" s="351">
        <f t="shared" si="32"/>
        <v>0</v>
      </c>
      <c r="L83" s="352"/>
      <c r="M83" s="348">
        <f t="shared" si="40"/>
        <v>0</v>
      </c>
      <c r="N83" s="351">
        <f t="shared" si="33"/>
        <v>0</v>
      </c>
      <c r="O83" s="709">
        <f t="shared" si="25"/>
        <v>0</v>
      </c>
      <c r="P83" s="351">
        <f t="shared" si="26"/>
        <v>0</v>
      </c>
      <c r="Q83" s="352"/>
      <c r="R83" s="351">
        <f t="shared" si="41"/>
        <v>0</v>
      </c>
      <c r="S83" s="348">
        <f t="shared" si="42"/>
        <v>0</v>
      </c>
      <c r="T83" s="709">
        <f t="shared" si="27"/>
        <v>0</v>
      </c>
      <c r="U83" s="351">
        <f t="shared" si="28"/>
        <v>0</v>
      </c>
      <c r="V83" s="352"/>
      <c r="W83" s="348">
        <f t="shared" si="43"/>
        <v>0</v>
      </c>
      <c r="Y83" s="708">
        <v>0.3</v>
      </c>
    </row>
    <row r="84" spans="1:33" x14ac:dyDescent="0.3">
      <c r="A84" s="462">
        <f t="shared" si="22"/>
        <v>3.3399999999999999E-2</v>
      </c>
      <c r="B84" s="92">
        <f t="shared" si="37"/>
        <v>17</v>
      </c>
      <c r="C84" s="473" t="s">
        <v>899</v>
      </c>
      <c r="D84" s="351">
        <v>0</v>
      </c>
      <c r="E84" s="709">
        <f t="shared" si="23"/>
        <v>0</v>
      </c>
      <c r="F84" s="351">
        <f t="shared" si="29"/>
        <v>0</v>
      </c>
      <c r="G84" s="352"/>
      <c r="H84" s="351">
        <f t="shared" si="38"/>
        <v>0</v>
      </c>
      <c r="I84" s="348">
        <f t="shared" si="39"/>
        <v>0</v>
      </c>
      <c r="J84" s="709">
        <f t="shared" si="31"/>
        <v>0</v>
      </c>
      <c r="K84" s="351">
        <f t="shared" si="32"/>
        <v>0</v>
      </c>
      <c r="L84" s="352"/>
      <c r="M84" s="348">
        <f t="shared" si="40"/>
        <v>0</v>
      </c>
      <c r="N84" s="351">
        <f>M84</f>
        <v>0</v>
      </c>
      <c r="O84" s="709">
        <f t="shared" si="25"/>
        <v>0</v>
      </c>
      <c r="P84" s="351">
        <f t="shared" si="26"/>
        <v>0</v>
      </c>
      <c r="Q84" s="352"/>
      <c r="R84" s="351">
        <f t="shared" si="41"/>
        <v>0</v>
      </c>
      <c r="S84" s="348">
        <f t="shared" si="42"/>
        <v>0</v>
      </c>
      <c r="T84" s="709">
        <f t="shared" si="27"/>
        <v>0</v>
      </c>
      <c r="U84" s="351">
        <f t="shared" si="28"/>
        <v>0</v>
      </c>
      <c r="V84" s="352"/>
      <c r="W84" s="348">
        <f t="shared" si="43"/>
        <v>0</v>
      </c>
      <c r="Y84" s="708">
        <v>3.3399999999999999E-2</v>
      </c>
    </row>
    <row r="85" spans="1:33" ht="16" x14ac:dyDescent="0.3">
      <c r="A85" s="463"/>
      <c r="B85" s="80"/>
      <c r="C85" s="94" t="s">
        <v>271</v>
      </c>
      <c r="D85" s="350">
        <f>SUM(D68:D84)</f>
        <v>1464.2406647025271</v>
      </c>
      <c r="E85" s="350">
        <f>SUM(E68:E84)</f>
        <v>4.6769296170598009</v>
      </c>
      <c r="F85" s="350">
        <f t="shared" ref="F85:M85" si="44">SUM(F68:F84)</f>
        <v>0.87293989462040855</v>
      </c>
      <c r="G85" s="350">
        <f t="shared" si="44"/>
        <v>0</v>
      </c>
      <c r="H85" s="350">
        <f t="shared" si="44"/>
        <v>1468.0446544249662</v>
      </c>
      <c r="I85" s="350">
        <f t="shared" si="44"/>
        <v>1468.0446544249662</v>
      </c>
      <c r="J85" s="350">
        <f t="shared" si="44"/>
        <v>6.6256137720237929</v>
      </c>
      <c r="K85" s="350">
        <f t="shared" si="44"/>
        <v>0</v>
      </c>
      <c r="L85" s="350">
        <f t="shared" si="44"/>
        <v>0</v>
      </c>
      <c r="M85" s="350">
        <f t="shared" si="44"/>
        <v>1474.6702681969898</v>
      </c>
      <c r="N85" s="350">
        <f t="shared" ref="N85:W85" si="45">SUM(N68:N84)</f>
        <v>1474.6702681969898</v>
      </c>
      <c r="O85" s="350">
        <f t="shared" si="45"/>
        <v>18.768916930506023</v>
      </c>
      <c r="P85" s="350">
        <f t="shared" si="45"/>
        <v>0</v>
      </c>
      <c r="Q85" s="350">
        <f t="shared" si="45"/>
        <v>0</v>
      </c>
      <c r="R85" s="350">
        <f t="shared" si="45"/>
        <v>1493.4391851274961</v>
      </c>
      <c r="S85" s="350">
        <f t="shared" si="45"/>
        <v>1493.4391851274961</v>
      </c>
      <c r="T85" s="350">
        <f t="shared" si="45"/>
        <v>23.690687967006017</v>
      </c>
      <c r="U85" s="350">
        <f t="shared" si="45"/>
        <v>0</v>
      </c>
      <c r="V85" s="350">
        <f t="shared" si="45"/>
        <v>0</v>
      </c>
      <c r="W85" s="350">
        <f t="shared" si="45"/>
        <v>1517.129873094502</v>
      </c>
    </row>
    <row r="86" spans="1:33" ht="16" x14ac:dyDescent="0.3">
      <c r="A86" s="463"/>
      <c r="B86" s="262"/>
      <c r="C86" s="264" t="s">
        <v>809</v>
      </c>
      <c r="D86" s="489"/>
      <c r="E86" s="490">
        <v>6.3639269406392698</v>
      </c>
      <c r="F86" s="489">
        <f>E85-F85</f>
        <v>3.8039897224393924</v>
      </c>
      <c r="G86" s="489"/>
      <c r="H86" s="489"/>
      <c r="I86" s="491"/>
      <c r="J86" s="490">
        <v>7</v>
      </c>
      <c r="K86" s="491"/>
      <c r="L86" s="491"/>
      <c r="M86" s="491"/>
      <c r="N86" s="489"/>
      <c r="O86" s="490">
        <f>J86-1</f>
        <v>6</v>
      </c>
      <c r="P86" s="489"/>
      <c r="Q86" s="489"/>
      <c r="R86" s="489"/>
      <c r="S86" s="491"/>
      <c r="T86" s="490">
        <f>O86-1</f>
        <v>5</v>
      </c>
      <c r="U86" s="491"/>
      <c r="V86" s="491"/>
      <c r="W86" s="491"/>
      <c r="X86" s="43"/>
      <c r="Y86" s="43"/>
      <c r="Z86" s="43"/>
      <c r="AA86" s="43"/>
      <c r="AB86" s="43"/>
      <c r="AC86" s="43"/>
      <c r="AD86" s="43"/>
      <c r="AE86" s="43"/>
      <c r="AF86" s="43"/>
      <c r="AG86" s="43"/>
    </row>
    <row r="87" spans="1:33" ht="16" x14ac:dyDescent="0.3">
      <c r="A87" s="463"/>
      <c r="B87" s="261" t="s">
        <v>601</v>
      </c>
      <c r="C87" s="265"/>
      <c r="D87" s="266"/>
      <c r="E87" s="266"/>
      <c r="F87" s="266"/>
      <c r="G87" s="266"/>
      <c r="H87" s="266"/>
      <c r="I87" s="267"/>
      <c r="J87" s="267"/>
      <c r="K87" s="262"/>
      <c r="L87" s="262"/>
      <c r="M87" s="262"/>
      <c r="N87" s="262"/>
      <c r="O87" s="262"/>
      <c r="P87" s="262"/>
      <c r="Q87" s="262"/>
      <c r="R87" s="262"/>
      <c r="S87" s="43"/>
      <c r="T87" s="43"/>
      <c r="U87" s="43"/>
      <c r="V87" s="43"/>
      <c r="W87" s="43"/>
      <c r="X87" s="43"/>
      <c r="Y87" s="43"/>
      <c r="Z87" s="43"/>
      <c r="AA87" s="43"/>
      <c r="AB87" s="43"/>
      <c r="AC87" s="43"/>
      <c r="AD87" s="43"/>
      <c r="AE87" s="43"/>
      <c r="AF87" s="43"/>
      <c r="AG87" s="43"/>
    </row>
    <row r="88" spans="1:33" ht="16" x14ac:dyDescent="0.3">
      <c r="A88" s="463"/>
      <c r="B88" s="261" t="s">
        <v>716</v>
      </c>
      <c r="C88" s="265"/>
      <c r="D88" s="266"/>
      <c r="E88" s="266"/>
      <c r="F88" s="266"/>
      <c r="G88" s="266"/>
      <c r="H88" s="266"/>
      <c r="I88" s="267"/>
      <c r="J88" s="267"/>
      <c r="K88" s="262"/>
      <c r="L88" s="262"/>
      <c r="M88" s="262"/>
      <c r="N88" s="262"/>
      <c r="O88" s="262"/>
      <c r="P88" s="262"/>
      <c r="Q88" s="262"/>
      <c r="R88" s="262"/>
      <c r="S88" s="43"/>
      <c r="T88" s="43"/>
      <c r="U88" s="43"/>
      <c r="V88" s="43"/>
      <c r="W88" s="43"/>
      <c r="X88" s="43"/>
      <c r="Y88" s="43"/>
      <c r="Z88" s="43"/>
      <c r="AA88" s="43"/>
      <c r="AB88" s="43"/>
      <c r="AC88" s="43"/>
      <c r="AD88" s="43"/>
      <c r="AE88" s="43"/>
      <c r="AF88" s="43"/>
      <c r="AG88" s="43"/>
    </row>
    <row r="89" spans="1:33" ht="15" customHeight="1" x14ac:dyDescent="0.3">
      <c r="A89" s="463"/>
      <c r="B89" s="262"/>
      <c r="C89" s="264"/>
      <c r="D89" s="264"/>
      <c r="E89" s="264"/>
      <c r="F89" s="264"/>
      <c r="G89" s="264"/>
      <c r="H89" s="264"/>
      <c r="I89" s="262"/>
      <c r="J89" s="262"/>
      <c r="K89" s="262"/>
      <c r="L89" s="262"/>
      <c r="M89" s="262"/>
      <c r="N89" s="262"/>
      <c r="O89" s="262"/>
      <c r="P89" s="262"/>
      <c r="Q89" s="262"/>
      <c r="R89" s="262"/>
    </row>
    <row r="90" spans="1:33" ht="16" x14ac:dyDescent="0.3">
      <c r="A90" s="463"/>
      <c r="B90" s="262"/>
      <c r="C90" s="264"/>
      <c r="D90" s="8"/>
      <c r="E90" s="8"/>
      <c r="F90" s="8"/>
      <c r="G90" s="8"/>
      <c r="H90" s="8"/>
      <c r="I90" s="1"/>
      <c r="J90" s="42"/>
      <c r="K90" s="1"/>
      <c r="L90" s="1"/>
      <c r="M90" s="42"/>
      <c r="N90" s="42"/>
      <c r="O90" s="1"/>
      <c r="P90" s="1"/>
      <c r="Q90" s="1"/>
      <c r="AG90" s="259" t="s">
        <v>10</v>
      </c>
    </row>
    <row r="91" spans="1:33" ht="13.75" customHeight="1" x14ac:dyDescent="0.3">
      <c r="A91" s="463"/>
      <c r="B91" s="1661" t="s">
        <v>341</v>
      </c>
      <c r="C91" s="1661" t="s">
        <v>37</v>
      </c>
      <c r="D91" s="1788" t="s">
        <v>960</v>
      </c>
      <c r="E91" s="1789"/>
      <c r="F91" s="1789"/>
      <c r="G91" s="1789"/>
      <c r="H91" s="1790"/>
      <c r="I91" s="1788" t="s">
        <v>961</v>
      </c>
      <c r="J91" s="1789"/>
      <c r="K91" s="1789"/>
      <c r="L91" s="1789"/>
      <c r="M91" s="1790"/>
      <c r="N91" s="1782" t="s">
        <v>962</v>
      </c>
      <c r="O91" s="1782"/>
      <c r="P91" s="1782"/>
      <c r="Q91" s="1782"/>
      <c r="R91" s="1782"/>
      <c r="S91" s="1782" t="s">
        <v>963</v>
      </c>
      <c r="T91" s="1782"/>
      <c r="U91" s="1782"/>
      <c r="V91" s="1782"/>
      <c r="W91" s="1782"/>
    </row>
    <row r="92" spans="1:33" x14ac:dyDescent="0.3">
      <c r="A92" s="463"/>
      <c r="B92" s="1661"/>
      <c r="C92" s="1661"/>
      <c r="D92" s="1791" t="s">
        <v>21</v>
      </c>
      <c r="E92" s="1792"/>
      <c r="F92" s="1792"/>
      <c r="G92" s="1792"/>
      <c r="H92" s="1793"/>
      <c r="I92" s="1791" t="s">
        <v>21</v>
      </c>
      <c r="J92" s="1792"/>
      <c r="K92" s="1792"/>
      <c r="L92" s="1792"/>
      <c r="M92" s="1793"/>
      <c r="N92" s="1785" t="s">
        <v>21</v>
      </c>
      <c r="O92" s="1786"/>
      <c r="P92" s="1786"/>
      <c r="Q92" s="1786"/>
      <c r="R92" s="1786"/>
      <c r="S92" s="1785" t="s">
        <v>21</v>
      </c>
      <c r="T92" s="1786"/>
      <c r="U92" s="1786"/>
      <c r="V92" s="1786"/>
      <c r="W92" s="1786"/>
    </row>
    <row r="93" spans="1:33" ht="42" x14ac:dyDescent="0.3">
      <c r="A93" s="463"/>
      <c r="B93" s="1661"/>
      <c r="C93" s="1661"/>
      <c r="D93" s="914" t="s">
        <v>273</v>
      </c>
      <c r="E93" s="914" t="s">
        <v>268</v>
      </c>
      <c r="F93" s="263" t="s">
        <v>274</v>
      </c>
      <c r="G93" s="912" t="s">
        <v>590</v>
      </c>
      <c r="H93" s="914" t="s">
        <v>275</v>
      </c>
      <c r="I93" s="914" t="s">
        <v>267</v>
      </c>
      <c r="J93" s="914" t="s">
        <v>268</v>
      </c>
      <c r="K93" s="914" t="s">
        <v>269</v>
      </c>
      <c r="L93" s="912" t="s">
        <v>590</v>
      </c>
      <c r="M93" s="914" t="s">
        <v>270</v>
      </c>
      <c r="N93" s="720" t="s">
        <v>267</v>
      </c>
      <c r="O93" s="720" t="s">
        <v>268</v>
      </c>
      <c r="P93" s="720" t="s">
        <v>269</v>
      </c>
      <c r="Q93" s="715" t="s">
        <v>590</v>
      </c>
      <c r="R93" s="720" t="s">
        <v>270</v>
      </c>
      <c r="S93" s="720" t="s">
        <v>267</v>
      </c>
      <c r="T93" s="720" t="s">
        <v>268</v>
      </c>
      <c r="U93" s="720" t="s">
        <v>269</v>
      </c>
      <c r="V93" s="715" t="s">
        <v>590</v>
      </c>
      <c r="W93" s="720" t="s">
        <v>270</v>
      </c>
    </row>
    <row r="94" spans="1:33" ht="28" x14ac:dyDescent="0.3">
      <c r="A94" s="463"/>
      <c r="B94" s="260"/>
      <c r="C94" s="260"/>
      <c r="D94" s="260" t="s">
        <v>663</v>
      </c>
      <c r="E94" s="260" t="s">
        <v>664</v>
      </c>
      <c r="F94" s="260" t="s">
        <v>665</v>
      </c>
      <c r="G94" s="260" t="s">
        <v>666</v>
      </c>
      <c r="H94" s="260" t="s">
        <v>667</v>
      </c>
      <c r="I94" s="260" t="s">
        <v>663</v>
      </c>
      <c r="J94" s="260" t="s">
        <v>664</v>
      </c>
      <c r="K94" s="260" t="s">
        <v>665</v>
      </c>
      <c r="L94" s="260" t="s">
        <v>666</v>
      </c>
      <c r="M94" s="260" t="s">
        <v>667</v>
      </c>
      <c r="N94" s="260" t="s">
        <v>663</v>
      </c>
      <c r="O94" s="260" t="s">
        <v>664</v>
      </c>
      <c r="P94" s="260" t="s">
        <v>665</v>
      </c>
      <c r="Q94" s="260" t="s">
        <v>666</v>
      </c>
      <c r="R94" s="260" t="s">
        <v>667</v>
      </c>
      <c r="S94" s="260" t="s">
        <v>663</v>
      </c>
      <c r="T94" s="260" t="s">
        <v>664</v>
      </c>
      <c r="U94" s="260" t="s">
        <v>665</v>
      </c>
      <c r="V94" s="260" t="s">
        <v>666</v>
      </c>
      <c r="W94" s="260" t="s">
        <v>667</v>
      </c>
    </row>
    <row r="95" spans="1:33" x14ac:dyDescent="0.3">
      <c r="A95" s="462">
        <f>A68</f>
        <v>0</v>
      </c>
      <c r="B95" s="92">
        <v>1</v>
      </c>
      <c r="C95" s="451" t="s">
        <v>841</v>
      </c>
      <c r="D95" s="348">
        <f t="shared" ref="D95:D111" si="46">W68</f>
        <v>1.29</v>
      </c>
      <c r="E95" s="709">
        <f t="shared" ref="E95:E111" si="47">IF((IFERROR(D95/((D40+E40)*90%),0))&lt;70%,MIN((MAX((D40+E40)*90%-D95,0)),(D40+E40/2)*$A95),MAX((E40+D40)*90%-D95,0)/E$113)</f>
        <v>0</v>
      </c>
      <c r="F95" s="351">
        <f t="shared" ref="F95:F111" si="48">IFERROR(IF(D95=0,0,D95/D40*F40),0)</f>
        <v>0</v>
      </c>
      <c r="G95" s="352"/>
      <c r="H95" s="348">
        <f>D95+E95-F95-G95</f>
        <v>1.29</v>
      </c>
      <c r="I95" s="447">
        <f>H95</f>
        <v>1.29</v>
      </c>
      <c r="J95" s="709">
        <f t="shared" ref="J95:J107" si="49">IF((IFERROR(I95/((I40+J40)*90%),0))&lt;70%,MIN((MAX((I40+J40)*90%-I95,0)),(I40+J40/2)*$A95),MAX((J40+I40)*90%-I95,0)/J$113)</f>
        <v>0</v>
      </c>
      <c r="K95" s="351">
        <f t="shared" ref="K95:K111" si="50">IFERROR(IF(I95=0,0,I95/I40*K40),0)</f>
        <v>0</v>
      </c>
      <c r="L95" s="474"/>
      <c r="M95" s="447">
        <f>I95+J95-K95-L95</f>
        <v>1.29</v>
      </c>
      <c r="N95" s="447">
        <f>M95</f>
        <v>1.29</v>
      </c>
      <c r="O95" s="709">
        <f t="shared" ref="O95:O107" si="51">IF((IFERROR(N95/((N40+O40)*90%),0))&lt;70%,MIN((MAX((N40+O40)*90%-N95,0)),(N40+O40/2)*$A95),MAX((O40+N40)*90%-N95,0)/O$113)</f>
        <v>0</v>
      </c>
      <c r="P95" s="351">
        <f t="shared" ref="P95:P111" si="52">IFERROR(IF(N95=0,0,N95/N40*P40),0)</f>
        <v>0</v>
      </c>
      <c r="Q95" s="474"/>
      <c r="R95" s="447">
        <f>N95+O95-P95-Q95</f>
        <v>1.29</v>
      </c>
      <c r="S95" s="447">
        <f>R95</f>
        <v>1.29</v>
      </c>
      <c r="T95" s="709">
        <f t="shared" ref="T95:T107" si="53">IF((IFERROR(S95/((S40+T40)*90%),0))&lt;70%,MIN((MAX((S40+T40)*90%-S95,0)),(S40+T40/2)*$A95),MAX((T40+S40)*90%-S95,0)/T$113)</f>
        <v>0</v>
      </c>
      <c r="U95" s="351">
        <f t="shared" ref="U95:U111" si="54">IFERROR(IF(S95=0,0,S95/S40*U40),0)</f>
        <v>0</v>
      </c>
      <c r="V95" s="474"/>
      <c r="W95" s="447">
        <f>S95+T95-U95-V95</f>
        <v>1.29</v>
      </c>
    </row>
    <row r="96" spans="1:33" x14ac:dyDescent="0.3">
      <c r="A96" s="462">
        <f t="shared" ref="A96:A111" si="55">A69</f>
        <v>3.3399999999999999E-2</v>
      </c>
      <c r="B96" s="92">
        <f>B95+1</f>
        <v>2</v>
      </c>
      <c r="C96" s="451" t="s">
        <v>842</v>
      </c>
      <c r="D96" s="348">
        <f t="shared" si="46"/>
        <v>67.592586223908455</v>
      </c>
      <c r="E96" s="709">
        <f t="shared" si="47"/>
        <v>1.1994441446113875</v>
      </c>
      <c r="F96" s="351">
        <f t="shared" si="48"/>
        <v>0</v>
      </c>
      <c r="G96" s="352"/>
      <c r="H96" s="348">
        <f t="shared" ref="H96:H106" si="56">D96+E96-F96-G96</f>
        <v>68.792030368519846</v>
      </c>
      <c r="I96" s="447">
        <f t="shared" ref="I96:I111" si="57">H96</f>
        <v>68.792030368519846</v>
      </c>
      <c r="J96" s="709">
        <f t="shared" si="49"/>
        <v>1.1994441446113864</v>
      </c>
      <c r="K96" s="351">
        <f t="shared" si="50"/>
        <v>0</v>
      </c>
      <c r="L96" s="474"/>
      <c r="M96" s="447">
        <f t="shared" ref="M96:M111" si="58">I96+J96-K96-L96</f>
        <v>69.991474513131237</v>
      </c>
      <c r="N96" s="447">
        <f t="shared" ref="N96:N111" si="59">M96</f>
        <v>69.991474513131237</v>
      </c>
      <c r="O96" s="709">
        <f t="shared" si="51"/>
        <v>1.1994441446113839</v>
      </c>
      <c r="P96" s="351">
        <f t="shared" si="52"/>
        <v>0</v>
      </c>
      <c r="Q96" s="474"/>
      <c r="R96" s="447">
        <f t="shared" ref="R96:R111" si="60">N96+O96-P96-Q96</f>
        <v>71.190918657742628</v>
      </c>
      <c r="S96" s="447">
        <f t="shared" ref="S96:S111" si="61">R96</f>
        <v>71.190918657742628</v>
      </c>
      <c r="T96" s="709">
        <f t="shared" si="53"/>
        <v>1.1994441446113768</v>
      </c>
      <c r="U96" s="351">
        <f t="shared" si="54"/>
        <v>0</v>
      </c>
      <c r="V96" s="474"/>
      <c r="W96" s="447">
        <f t="shared" ref="W96:W111" si="62">S96+T96-U96-V96</f>
        <v>72.390362802354005</v>
      </c>
    </row>
    <row r="97" spans="1:23" x14ac:dyDescent="0.3">
      <c r="A97" s="462">
        <f t="shared" si="55"/>
        <v>5.28E-2</v>
      </c>
      <c r="B97" s="92">
        <f t="shared" ref="B97:B111" si="63">B96+1</f>
        <v>3</v>
      </c>
      <c r="C97" s="451" t="s">
        <v>843</v>
      </c>
      <c r="D97" s="348">
        <f t="shared" si="46"/>
        <v>0</v>
      </c>
      <c r="E97" s="709">
        <f t="shared" si="47"/>
        <v>0</v>
      </c>
      <c r="F97" s="351">
        <f t="shared" si="48"/>
        <v>0</v>
      </c>
      <c r="G97" s="352"/>
      <c r="H97" s="348">
        <f t="shared" si="56"/>
        <v>0</v>
      </c>
      <c r="I97" s="447">
        <f t="shared" si="57"/>
        <v>0</v>
      </c>
      <c r="J97" s="709">
        <f t="shared" si="49"/>
        <v>0</v>
      </c>
      <c r="K97" s="351">
        <f t="shared" si="50"/>
        <v>0</v>
      </c>
      <c r="L97" s="474"/>
      <c r="M97" s="447">
        <f t="shared" si="58"/>
        <v>0</v>
      </c>
      <c r="N97" s="447">
        <f t="shared" si="59"/>
        <v>0</v>
      </c>
      <c r="O97" s="709">
        <f t="shared" si="51"/>
        <v>0</v>
      </c>
      <c r="P97" s="351">
        <f t="shared" si="52"/>
        <v>0</v>
      </c>
      <c r="Q97" s="474"/>
      <c r="R97" s="447">
        <f t="shared" si="60"/>
        <v>0</v>
      </c>
      <c r="S97" s="447">
        <f t="shared" si="61"/>
        <v>0</v>
      </c>
      <c r="T97" s="709">
        <f t="shared" si="53"/>
        <v>0</v>
      </c>
      <c r="U97" s="351">
        <f t="shared" si="54"/>
        <v>0</v>
      </c>
      <c r="V97" s="474"/>
      <c r="W97" s="447">
        <f t="shared" si="62"/>
        <v>0</v>
      </c>
    </row>
    <row r="98" spans="1:23" x14ac:dyDescent="0.3">
      <c r="A98" s="462">
        <f t="shared" si="55"/>
        <v>5.28E-2</v>
      </c>
      <c r="B98" s="92">
        <f t="shared" si="63"/>
        <v>4</v>
      </c>
      <c r="C98" s="451" t="s">
        <v>844</v>
      </c>
      <c r="D98" s="348">
        <f t="shared" si="46"/>
        <v>1.8863921128439773</v>
      </c>
      <c r="E98" s="709">
        <f t="shared" si="47"/>
        <v>2.7581542890057764E-3</v>
      </c>
      <c r="F98" s="351">
        <f t="shared" si="48"/>
        <v>0</v>
      </c>
      <c r="G98" s="352"/>
      <c r="H98" s="348">
        <f t="shared" si="56"/>
        <v>1.8891502671329832</v>
      </c>
      <c r="I98" s="447">
        <f t="shared" si="57"/>
        <v>1.8891502671329832</v>
      </c>
      <c r="J98" s="709">
        <f t="shared" si="49"/>
        <v>2.7581542890057578E-3</v>
      </c>
      <c r="K98" s="351">
        <f t="shared" si="50"/>
        <v>0</v>
      </c>
      <c r="L98" s="474"/>
      <c r="M98" s="447">
        <f t="shared" si="58"/>
        <v>1.891908421421989</v>
      </c>
      <c r="N98" s="447">
        <f t="shared" si="59"/>
        <v>1.891908421421989</v>
      </c>
      <c r="O98" s="709">
        <f t="shared" si="51"/>
        <v>2.7581542890057209E-3</v>
      </c>
      <c r="P98" s="351">
        <f t="shared" si="52"/>
        <v>0</v>
      </c>
      <c r="Q98" s="474"/>
      <c r="R98" s="447">
        <f t="shared" si="60"/>
        <v>1.8946665757109948</v>
      </c>
      <c r="S98" s="447">
        <f t="shared" si="61"/>
        <v>1.8946665757109948</v>
      </c>
      <c r="T98" s="709">
        <f t="shared" si="53"/>
        <v>2.7581542890056099E-3</v>
      </c>
      <c r="U98" s="351">
        <f t="shared" si="54"/>
        <v>0</v>
      </c>
      <c r="V98" s="474"/>
      <c r="W98" s="447">
        <f t="shared" si="62"/>
        <v>1.8974247300000004</v>
      </c>
    </row>
    <row r="99" spans="1:23" x14ac:dyDescent="0.3">
      <c r="A99" s="462">
        <f t="shared" si="55"/>
        <v>3.3399999999999999E-2</v>
      </c>
      <c r="B99" s="92">
        <f t="shared" si="63"/>
        <v>5</v>
      </c>
      <c r="C99" s="451" t="s">
        <v>845</v>
      </c>
      <c r="D99" s="348">
        <f t="shared" si="46"/>
        <v>9.792723614378259</v>
      </c>
      <c r="E99" s="709">
        <f t="shared" si="47"/>
        <v>0.74866921714249235</v>
      </c>
      <c r="F99" s="351">
        <f t="shared" si="48"/>
        <v>0</v>
      </c>
      <c r="G99" s="352"/>
      <c r="H99" s="348">
        <f t="shared" si="56"/>
        <v>10.541392831520751</v>
      </c>
      <c r="I99" s="447">
        <f t="shared" si="57"/>
        <v>10.541392831520751</v>
      </c>
      <c r="J99" s="709">
        <f t="shared" si="49"/>
        <v>0.74866921714249235</v>
      </c>
      <c r="K99" s="351">
        <f t="shared" si="50"/>
        <v>0</v>
      </c>
      <c r="L99" s="474"/>
      <c r="M99" s="447">
        <f t="shared" si="58"/>
        <v>11.290062048663243</v>
      </c>
      <c r="N99" s="447">
        <f t="shared" si="59"/>
        <v>11.290062048663243</v>
      </c>
      <c r="O99" s="709">
        <f t="shared" si="51"/>
        <v>0.74866921714249235</v>
      </c>
      <c r="P99" s="351">
        <f t="shared" si="52"/>
        <v>0</v>
      </c>
      <c r="Q99" s="474"/>
      <c r="R99" s="447">
        <f t="shared" si="60"/>
        <v>12.038731265805735</v>
      </c>
      <c r="S99" s="447">
        <f t="shared" si="61"/>
        <v>12.038731265805735</v>
      </c>
      <c r="T99" s="709">
        <f t="shared" si="53"/>
        <v>0.74866921714249235</v>
      </c>
      <c r="U99" s="351">
        <f t="shared" si="54"/>
        <v>0</v>
      </c>
      <c r="V99" s="474"/>
      <c r="W99" s="447">
        <f t="shared" si="62"/>
        <v>12.787400482948227</v>
      </c>
    </row>
    <row r="100" spans="1:23" x14ac:dyDescent="0.3">
      <c r="A100" s="462">
        <f t="shared" si="55"/>
        <v>5.28E-2</v>
      </c>
      <c r="B100" s="92">
        <f t="shared" si="63"/>
        <v>6</v>
      </c>
      <c r="C100" s="451" t="s">
        <v>256</v>
      </c>
      <c r="D100" s="348">
        <f t="shared" si="46"/>
        <v>1426.3049073793707</v>
      </c>
      <c r="E100" s="709">
        <f t="shared" si="47"/>
        <v>19.566736848666096</v>
      </c>
      <c r="F100" s="351">
        <f t="shared" si="48"/>
        <v>0</v>
      </c>
      <c r="G100" s="352"/>
      <c r="H100" s="348">
        <f t="shared" si="56"/>
        <v>1445.8716442280368</v>
      </c>
      <c r="I100" s="447">
        <f t="shared" si="57"/>
        <v>1445.8716442280368</v>
      </c>
      <c r="J100" s="709">
        <f t="shared" si="49"/>
        <v>19.566736848666096</v>
      </c>
      <c r="K100" s="351">
        <f t="shared" si="50"/>
        <v>0</v>
      </c>
      <c r="L100" s="474"/>
      <c r="M100" s="447">
        <f t="shared" si="58"/>
        <v>1465.4383810767029</v>
      </c>
      <c r="N100" s="447">
        <f t="shared" si="59"/>
        <v>1465.4383810767029</v>
      </c>
      <c r="O100" s="709">
        <f t="shared" si="51"/>
        <v>19.566736848666096</v>
      </c>
      <c r="P100" s="351">
        <f t="shared" si="52"/>
        <v>0</v>
      </c>
      <c r="Q100" s="474"/>
      <c r="R100" s="447">
        <f t="shared" si="60"/>
        <v>1485.0051179253689</v>
      </c>
      <c r="S100" s="447">
        <f t="shared" si="61"/>
        <v>1485.0051179253689</v>
      </c>
      <c r="T100" s="709">
        <f t="shared" si="53"/>
        <v>19.566736848666096</v>
      </c>
      <c r="U100" s="351">
        <f t="shared" si="54"/>
        <v>0</v>
      </c>
      <c r="V100" s="474"/>
      <c r="W100" s="447">
        <f t="shared" si="62"/>
        <v>1504.571854774035</v>
      </c>
    </row>
    <row r="101" spans="1:23" x14ac:dyDescent="0.3">
      <c r="A101" s="462">
        <f t="shared" si="55"/>
        <v>0.18</v>
      </c>
      <c r="B101" s="92">
        <f t="shared" si="63"/>
        <v>7</v>
      </c>
      <c r="C101" s="451" t="s">
        <v>846</v>
      </c>
      <c r="D101" s="348">
        <f t="shared" si="46"/>
        <v>0</v>
      </c>
      <c r="E101" s="709">
        <f t="shared" si="47"/>
        <v>0</v>
      </c>
      <c r="F101" s="351">
        <f t="shared" si="48"/>
        <v>0</v>
      </c>
      <c r="G101" s="352"/>
      <c r="H101" s="348">
        <f t="shared" si="56"/>
        <v>0</v>
      </c>
      <c r="I101" s="447">
        <f t="shared" si="57"/>
        <v>0</v>
      </c>
      <c r="J101" s="709">
        <f t="shared" si="49"/>
        <v>0</v>
      </c>
      <c r="K101" s="351">
        <f t="shared" si="50"/>
        <v>0</v>
      </c>
      <c r="L101" s="474"/>
      <c r="M101" s="447">
        <f t="shared" si="58"/>
        <v>0</v>
      </c>
      <c r="N101" s="447">
        <f t="shared" si="59"/>
        <v>0</v>
      </c>
      <c r="O101" s="709">
        <f t="shared" si="51"/>
        <v>0</v>
      </c>
      <c r="P101" s="351">
        <f t="shared" si="52"/>
        <v>0</v>
      </c>
      <c r="Q101" s="474"/>
      <c r="R101" s="447">
        <f t="shared" si="60"/>
        <v>0</v>
      </c>
      <c r="S101" s="447">
        <f t="shared" si="61"/>
        <v>0</v>
      </c>
      <c r="T101" s="709">
        <f t="shared" si="53"/>
        <v>0</v>
      </c>
      <c r="U101" s="351">
        <f t="shared" si="54"/>
        <v>0</v>
      </c>
      <c r="V101" s="474"/>
      <c r="W101" s="447">
        <f t="shared" si="62"/>
        <v>0</v>
      </c>
    </row>
    <row r="102" spans="1:23" x14ac:dyDescent="0.3">
      <c r="A102" s="462">
        <f t="shared" si="55"/>
        <v>5.28E-2</v>
      </c>
      <c r="B102" s="92">
        <f t="shared" si="63"/>
        <v>8</v>
      </c>
      <c r="C102" s="451" t="s">
        <v>847</v>
      </c>
      <c r="D102" s="348">
        <f t="shared" si="46"/>
        <v>0</v>
      </c>
      <c r="E102" s="709">
        <f t="shared" si="47"/>
        <v>0</v>
      </c>
      <c r="F102" s="351">
        <f t="shared" si="48"/>
        <v>0</v>
      </c>
      <c r="G102" s="352"/>
      <c r="H102" s="348">
        <f t="shared" si="56"/>
        <v>0</v>
      </c>
      <c r="I102" s="447">
        <f t="shared" si="57"/>
        <v>0</v>
      </c>
      <c r="J102" s="709">
        <f t="shared" si="49"/>
        <v>0</v>
      </c>
      <c r="K102" s="351">
        <f t="shared" si="50"/>
        <v>0</v>
      </c>
      <c r="L102" s="474"/>
      <c r="M102" s="447">
        <f t="shared" si="58"/>
        <v>0</v>
      </c>
      <c r="N102" s="447">
        <f t="shared" si="59"/>
        <v>0</v>
      </c>
      <c r="O102" s="709">
        <f t="shared" si="51"/>
        <v>0</v>
      </c>
      <c r="P102" s="351">
        <f t="shared" si="52"/>
        <v>0</v>
      </c>
      <c r="Q102" s="474"/>
      <c r="R102" s="447">
        <f t="shared" si="60"/>
        <v>0</v>
      </c>
      <c r="S102" s="447">
        <f t="shared" si="61"/>
        <v>0</v>
      </c>
      <c r="T102" s="709">
        <f t="shared" si="53"/>
        <v>0</v>
      </c>
      <c r="U102" s="351">
        <f t="shared" si="54"/>
        <v>0</v>
      </c>
      <c r="V102" s="474"/>
      <c r="W102" s="447">
        <f t="shared" si="62"/>
        <v>0</v>
      </c>
    </row>
    <row r="103" spans="1:23" x14ac:dyDescent="0.3">
      <c r="A103" s="462">
        <f t="shared" si="55"/>
        <v>5.28E-2</v>
      </c>
      <c r="B103" s="92">
        <f t="shared" si="63"/>
        <v>9</v>
      </c>
      <c r="C103" s="451" t="s">
        <v>848</v>
      </c>
      <c r="D103" s="348">
        <f t="shared" si="46"/>
        <v>0.72000000000000008</v>
      </c>
      <c r="E103" s="709">
        <f t="shared" si="47"/>
        <v>0</v>
      </c>
      <c r="F103" s="351">
        <f t="shared" si="48"/>
        <v>0</v>
      </c>
      <c r="G103" s="352"/>
      <c r="H103" s="348">
        <f t="shared" si="56"/>
        <v>0.72000000000000008</v>
      </c>
      <c r="I103" s="447">
        <f t="shared" si="57"/>
        <v>0.72000000000000008</v>
      </c>
      <c r="J103" s="709">
        <f t="shared" si="49"/>
        <v>0</v>
      </c>
      <c r="K103" s="351">
        <f t="shared" si="50"/>
        <v>0</v>
      </c>
      <c r="L103" s="474"/>
      <c r="M103" s="447">
        <f t="shared" si="58"/>
        <v>0.72000000000000008</v>
      </c>
      <c r="N103" s="447">
        <f t="shared" si="59"/>
        <v>0.72000000000000008</v>
      </c>
      <c r="O103" s="709">
        <f t="shared" si="51"/>
        <v>0</v>
      </c>
      <c r="P103" s="351">
        <f t="shared" si="52"/>
        <v>0</v>
      </c>
      <c r="Q103" s="474"/>
      <c r="R103" s="447">
        <f t="shared" si="60"/>
        <v>0.72000000000000008</v>
      </c>
      <c r="S103" s="447">
        <f t="shared" si="61"/>
        <v>0.72000000000000008</v>
      </c>
      <c r="T103" s="709">
        <f t="shared" si="53"/>
        <v>0</v>
      </c>
      <c r="U103" s="351">
        <f t="shared" si="54"/>
        <v>0</v>
      </c>
      <c r="V103" s="474"/>
      <c r="W103" s="447">
        <f t="shared" si="62"/>
        <v>0.72000000000000008</v>
      </c>
    </row>
    <row r="104" spans="1:23" x14ac:dyDescent="0.3">
      <c r="A104" s="462">
        <f t="shared" si="55"/>
        <v>9.5000000000000001E-2</v>
      </c>
      <c r="B104" s="92">
        <f t="shared" si="63"/>
        <v>10</v>
      </c>
      <c r="C104" s="451" t="s">
        <v>259</v>
      </c>
      <c r="D104" s="348">
        <f t="shared" si="46"/>
        <v>2.3589370179193612</v>
      </c>
      <c r="E104" s="709">
        <f t="shared" si="47"/>
        <v>0.23847251238042233</v>
      </c>
      <c r="F104" s="351">
        <f t="shared" si="48"/>
        <v>0</v>
      </c>
      <c r="G104" s="352"/>
      <c r="H104" s="348">
        <f t="shared" si="56"/>
        <v>2.5974095302997835</v>
      </c>
      <c r="I104" s="447">
        <f t="shared" si="57"/>
        <v>2.5974095302997835</v>
      </c>
      <c r="J104" s="709">
        <f t="shared" si="49"/>
        <v>0.23847251238042233</v>
      </c>
      <c r="K104" s="351">
        <f t="shared" si="50"/>
        <v>0</v>
      </c>
      <c r="L104" s="474"/>
      <c r="M104" s="447">
        <f t="shared" si="58"/>
        <v>2.8358820426802058</v>
      </c>
      <c r="N104" s="447">
        <f t="shared" si="59"/>
        <v>2.8358820426802058</v>
      </c>
      <c r="O104" s="709">
        <f t="shared" si="51"/>
        <v>0.23847251238042233</v>
      </c>
      <c r="P104" s="351">
        <f t="shared" si="52"/>
        <v>0</v>
      </c>
      <c r="Q104" s="474"/>
      <c r="R104" s="447">
        <f t="shared" si="60"/>
        <v>3.0743545550606282</v>
      </c>
      <c r="S104" s="447">
        <f t="shared" si="61"/>
        <v>3.0743545550606282</v>
      </c>
      <c r="T104" s="709">
        <f t="shared" si="53"/>
        <v>0.23847251238042233</v>
      </c>
      <c r="U104" s="351">
        <f t="shared" si="54"/>
        <v>0</v>
      </c>
      <c r="V104" s="474"/>
      <c r="W104" s="447">
        <f t="shared" si="62"/>
        <v>3.3128270674410505</v>
      </c>
    </row>
    <row r="105" spans="1:23" x14ac:dyDescent="0.3">
      <c r="A105" s="462">
        <f t="shared" si="55"/>
        <v>6.3299999999999995E-2</v>
      </c>
      <c r="B105" s="92">
        <f t="shared" si="63"/>
        <v>11</v>
      </c>
      <c r="C105" s="451" t="s">
        <v>260</v>
      </c>
      <c r="D105" s="348">
        <f t="shared" si="46"/>
        <v>0.67076305142270787</v>
      </c>
      <c r="E105" s="709">
        <f t="shared" si="47"/>
        <v>3.9698163145586995E-3</v>
      </c>
      <c r="F105" s="351">
        <f t="shared" si="48"/>
        <v>0</v>
      </c>
      <c r="G105" s="352"/>
      <c r="H105" s="348">
        <f t="shared" si="56"/>
        <v>0.6747328677372666</v>
      </c>
      <c r="I105" s="447">
        <f t="shared" si="57"/>
        <v>0.6747328677372666</v>
      </c>
      <c r="J105" s="709">
        <f t="shared" si="49"/>
        <v>3.96981631455869E-3</v>
      </c>
      <c r="K105" s="351">
        <f t="shared" si="50"/>
        <v>0</v>
      </c>
      <c r="L105" s="474"/>
      <c r="M105" s="447">
        <f t="shared" si="58"/>
        <v>0.67870268405182532</v>
      </c>
      <c r="N105" s="447">
        <f t="shared" si="59"/>
        <v>0.67870268405182532</v>
      </c>
      <c r="O105" s="709">
        <f t="shared" si="51"/>
        <v>3.9698163145586718E-3</v>
      </c>
      <c r="P105" s="351">
        <f t="shared" si="52"/>
        <v>0</v>
      </c>
      <c r="Q105" s="474"/>
      <c r="R105" s="447">
        <f t="shared" si="60"/>
        <v>0.68267250036638405</v>
      </c>
      <c r="S105" s="447">
        <f t="shared" si="61"/>
        <v>0.68267250036638405</v>
      </c>
      <c r="T105" s="709">
        <f t="shared" si="53"/>
        <v>3.9698163145586163E-3</v>
      </c>
      <c r="U105" s="351">
        <f t="shared" si="54"/>
        <v>0</v>
      </c>
      <c r="V105" s="474"/>
      <c r="W105" s="447">
        <f t="shared" si="62"/>
        <v>0.68664231668094267</v>
      </c>
    </row>
    <row r="106" spans="1:23" x14ac:dyDescent="0.3">
      <c r="A106" s="462">
        <f t="shared" si="55"/>
        <v>6.3299999999999995E-2</v>
      </c>
      <c r="B106" s="92">
        <f t="shared" si="63"/>
        <v>12</v>
      </c>
      <c r="C106" s="451" t="s">
        <v>261</v>
      </c>
      <c r="D106" s="348">
        <f t="shared" si="46"/>
        <v>1.4547857571585285</v>
      </c>
      <c r="E106" s="709">
        <f t="shared" si="47"/>
        <v>6.93973262942435E-2</v>
      </c>
      <c r="F106" s="351">
        <f t="shared" si="48"/>
        <v>0</v>
      </c>
      <c r="G106" s="352"/>
      <c r="H106" s="348">
        <f t="shared" si="56"/>
        <v>1.5241830834527721</v>
      </c>
      <c r="I106" s="447">
        <f t="shared" si="57"/>
        <v>1.5241830834527721</v>
      </c>
      <c r="J106" s="709">
        <f t="shared" si="49"/>
        <v>6.9397326294243486E-2</v>
      </c>
      <c r="K106" s="351">
        <f t="shared" si="50"/>
        <v>0</v>
      </c>
      <c r="L106" s="474"/>
      <c r="M106" s="447">
        <f t="shared" si="58"/>
        <v>1.5935804097470156</v>
      </c>
      <c r="N106" s="447">
        <f t="shared" si="59"/>
        <v>1.5935804097470156</v>
      </c>
      <c r="O106" s="709">
        <f t="shared" si="51"/>
        <v>6.9397326294243444E-2</v>
      </c>
      <c r="P106" s="351">
        <f t="shared" si="52"/>
        <v>0</v>
      </c>
      <c r="Q106" s="474"/>
      <c r="R106" s="447">
        <f t="shared" si="60"/>
        <v>1.6629777360412592</v>
      </c>
      <c r="S106" s="447">
        <f t="shared" si="61"/>
        <v>1.6629777360412592</v>
      </c>
      <c r="T106" s="709">
        <f t="shared" si="53"/>
        <v>6.9397326294243333E-2</v>
      </c>
      <c r="U106" s="351">
        <f t="shared" si="54"/>
        <v>0</v>
      </c>
      <c r="V106" s="474"/>
      <c r="W106" s="447">
        <f t="shared" si="62"/>
        <v>1.7323750623355025</v>
      </c>
    </row>
    <row r="107" spans="1:23" x14ac:dyDescent="0.3">
      <c r="A107" s="462">
        <f t="shared" si="55"/>
        <v>6.3299999999999995E-2</v>
      </c>
      <c r="B107" s="92">
        <f t="shared" si="63"/>
        <v>13</v>
      </c>
      <c r="C107" s="473" t="s">
        <v>896</v>
      </c>
      <c r="D107" s="348">
        <f t="shared" si="46"/>
        <v>0</v>
      </c>
      <c r="E107" s="709">
        <f t="shared" si="47"/>
        <v>0</v>
      </c>
      <c r="F107" s="351">
        <f t="shared" si="48"/>
        <v>0</v>
      </c>
      <c r="G107" s="352"/>
      <c r="H107" s="348">
        <f t="shared" ref="H107:H111" si="64">D107+E107-F107-G107</f>
        <v>0</v>
      </c>
      <c r="I107" s="447">
        <f t="shared" si="57"/>
        <v>0</v>
      </c>
      <c r="J107" s="709">
        <f t="shared" si="49"/>
        <v>0</v>
      </c>
      <c r="K107" s="351">
        <f t="shared" si="50"/>
        <v>0</v>
      </c>
      <c r="L107" s="474"/>
      <c r="M107" s="447">
        <f t="shared" si="58"/>
        <v>0</v>
      </c>
      <c r="N107" s="447">
        <f t="shared" si="59"/>
        <v>0</v>
      </c>
      <c r="O107" s="709">
        <f t="shared" si="51"/>
        <v>0</v>
      </c>
      <c r="P107" s="351">
        <f t="shared" si="52"/>
        <v>0</v>
      </c>
      <c r="Q107" s="474"/>
      <c r="R107" s="447">
        <f t="shared" si="60"/>
        <v>0</v>
      </c>
      <c r="S107" s="447">
        <f t="shared" si="61"/>
        <v>0</v>
      </c>
      <c r="T107" s="709">
        <f t="shared" si="53"/>
        <v>0</v>
      </c>
      <c r="U107" s="351">
        <f t="shared" si="54"/>
        <v>0</v>
      </c>
      <c r="V107" s="474"/>
      <c r="W107" s="447">
        <f t="shared" si="62"/>
        <v>0</v>
      </c>
    </row>
    <row r="108" spans="1:23" x14ac:dyDescent="0.3">
      <c r="A108" s="462">
        <f t="shared" si="55"/>
        <v>0.15</v>
      </c>
      <c r="B108" s="92">
        <f t="shared" si="63"/>
        <v>14</v>
      </c>
      <c r="C108" s="473" t="s">
        <v>897</v>
      </c>
      <c r="D108" s="348">
        <f t="shared" si="46"/>
        <v>5.0587779375000004</v>
      </c>
      <c r="E108" s="709">
        <f>IF((IFERROR(D108/((D53+E53)*100%),0))&lt;70%,MIN((MAX((D53+E53)*100%-D108,0)),(D53+E53/2)*$A108),MAX((E53+D53)*100%-D108,0)/E$113)</f>
        <v>3.3725186250000001</v>
      </c>
      <c r="F108" s="351">
        <f t="shared" si="48"/>
        <v>0</v>
      </c>
      <c r="G108" s="352"/>
      <c r="H108" s="348">
        <f t="shared" si="64"/>
        <v>8.4312965625</v>
      </c>
      <c r="I108" s="447">
        <f t="shared" si="57"/>
        <v>8.4312965625</v>
      </c>
      <c r="J108" s="709">
        <f>IF((IFERROR(I108/((I53+J53)*100%),0))&lt;70%,MIN((MAX((I53+J53)*100%-I108,0)),(I53+J53/2)*$A108),MAX((J53+I53)*100%-I108,0)/J$113)</f>
        <v>3.3725186250000001</v>
      </c>
      <c r="K108" s="351">
        <f t="shared" si="50"/>
        <v>0</v>
      </c>
      <c r="L108" s="474"/>
      <c r="M108" s="447">
        <f t="shared" si="58"/>
        <v>11.8038151875</v>
      </c>
      <c r="N108" s="447">
        <f t="shared" si="59"/>
        <v>11.8038151875</v>
      </c>
      <c r="O108" s="709">
        <f>IF((IFERROR(N108/((N53+O53)*100%),0))&lt;70%,MIN((MAX((N53+O53)*100%-N108,0)),(N53+O53/2)*$A108),MAX((O53+N53)*100%-N108,0)/O$113)</f>
        <v>3.3725186250000001</v>
      </c>
      <c r="P108" s="351">
        <f t="shared" si="52"/>
        <v>0</v>
      </c>
      <c r="Q108" s="474"/>
      <c r="R108" s="447">
        <f t="shared" si="60"/>
        <v>15.176333812499999</v>
      </c>
      <c r="S108" s="447">
        <f t="shared" si="61"/>
        <v>15.176333812499999</v>
      </c>
      <c r="T108" s="709">
        <f>IF((IFERROR(S108/((S53+T53)*100%),0))&lt;70%,MIN((MAX((S53+T53)*100%-S108,0)),(S53+T53/2)*$A108),MAX((T53+S53)*100%-S108,0)/T$113)</f>
        <v>3.3725186250000001</v>
      </c>
      <c r="U108" s="351">
        <f t="shared" si="54"/>
        <v>0</v>
      </c>
      <c r="V108" s="474"/>
      <c r="W108" s="447">
        <f t="shared" si="62"/>
        <v>18.548852437499999</v>
      </c>
    </row>
    <row r="109" spans="1:23" x14ac:dyDescent="0.3">
      <c r="A109" s="462">
        <f t="shared" si="55"/>
        <v>0.3</v>
      </c>
      <c r="B109" s="92">
        <f t="shared" si="63"/>
        <v>15</v>
      </c>
      <c r="C109" s="473" t="s">
        <v>898</v>
      </c>
      <c r="D109" s="348">
        <f t="shared" si="46"/>
        <v>0</v>
      </c>
      <c r="E109" s="709">
        <f>IF((IFERROR(D109/((D54+E54)*100%),0))&lt;70%,MIN((MAX((D54+E54)*100%-D109,0)),(D54+E54/2)*$A109),MAX((E54+D54)*100%-D109,0)/E$113)</f>
        <v>0</v>
      </c>
      <c r="F109" s="351">
        <f t="shared" si="48"/>
        <v>0</v>
      </c>
      <c r="G109" s="352"/>
      <c r="H109" s="348">
        <f t="shared" si="64"/>
        <v>0</v>
      </c>
      <c r="I109" s="447">
        <f t="shared" si="57"/>
        <v>0</v>
      </c>
      <c r="J109" s="709">
        <f>IF((IFERROR(I109/((I54+J54)*100%),0))&lt;70%,MIN((MAX((I54+J54)*100%-I109,0)),(I54+J54/2)*$A109),MAX((J54+I54)*100%-I109,0)/J$113)</f>
        <v>0</v>
      </c>
      <c r="K109" s="351">
        <f t="shared" si="50"/>
        <v>0</v>
      </c>
      <c r="L109" s="474"/>
      <c r="M109" s="447">
        <f t="shared" si="58"/>
        <v>0</v>
      </c>
      <c r="N109" s="447">
        <f t="shared" si="59"/>
        <v>0</v>
      </c>
      <c r="O109" s="709">
        <f>IF((IFERROR(N109/((N54+O54)*100%),0))&lt;70%,MIN((MAX((N54+O54)*100%-N109,0)),(N54+O54/2)*$A109),MAX((O54+N54)*100%-N109,0)/O$113)</f>
        <v>0</v>
      </c>
      <c r="P109" s="351">
        <f t="shared" si="52"/>
        <v>0</v>
      </c>
      <c r="Q109" s="474"/>
      <c r="R109" s="447">
        <f t="shared" si="60"/>
        <v>0</v>
      </c>
      <c r="S109" s="447">
        <f t="shared" si="61"/>
        <v>0</v>
      </c>
      <c r="T109" s="709">
        <f>IF((IFERROR(S109/((S54+T54)*100%),0))&lt;70%,MIN((MAX((S54+T54)*100%-S109,0)),(S54+T54/2)*$A109),MAX((T54+S54)*100%-S109,0)/T$113)</f>
        <v>0</v>
      </c>
      <c r="U109" s="351">
        <f t="shared" si="54"/>
        <v>0</v>
      </c>
      <c r="V109" s="474"/>
      <c r="W109" s="447">
        <f t="shared" si="62"/>
        <v>0</v>
      </c>
    </row>
    <row r="110" spans="1:23" x14ac:dyDescent="0.3">
      <c r="A110" s="462">
        <f t="shared" si="55"/>
        <v>0.3</v>
      </c>
      <c r="B110" s="92">
        <f t="shared" si="63"/>
        <v>16</v>
      </c>
      <c r="C110" s="473" t="s">
        <v>849</v>
      </c>
      <c r="D110" s="348">
        <f t="shared" si="46"/>
        <v>0</v>
      </c>
      <c r="E110" s="709">
        <f>IF((IFERROR(D110/((D55+E55)*100%),0))&lt;70%,MIN((MAX((D55+E55)*100%-D110,0)),(D55+E55/2)*$A110),MAX((E55+D55)*100%-D110,0)/E$113)</f>
        <v>0</v>
      </c>
      <c r="F110" s="351">
        <f t="shared" si="48"/>
        <v>0</v>
      </c>
      <c r="G110" s="352"/>
      <c r="H110" s="348">
        <f t="shared" si="64"/>
        <v>0</v>
      </c>
      <c r="I110" s="447">
        <f t="shared" si="57"/>
        <v>0</v>
      </c>
      <c r="J110" s="709">
        <f>IF((IFERROR(I110/((I55+J55)*100%),0))&lt;70%,MIN((MAX((I55+J55)*100%-I110,0)),(I55+J55/2)*$A110),MAX((J55+I55)*100%-I110,0)/J$113)</f>
        <v>0</v>
      </c>
      <c r="K110" s="351">
        <f t="shared" si="50"/>
        <v>0</v>
      </c>
      <c r="L110" s="474"/>
      <c r="M110" s="447">
        <f t="shared" si="58"/>
        <v>0</v>
      </c>
      <c r="N110" s="447">
        <f t="shared" si="59"/>
        <v>0</v>
      </c>
      <c r="O110" s="709">
        <f>IF((IFERROR(N110/((N55+O55)*100%),0))&lt;70%,MIN((MAX((N55+O55)*100%-N110,0)),(N55+O55/2)*$A110),MAX((O55+N55)*100%-N110,0)/O$113)</f>
        <v>0</v>
      </c>
      <c r="P110" s="351">
        <f t="shared" si="52"/>
        <v>0</v>
      </c>
      <c r="Q110" s="474"/>
      <c r="R110" s="447">
        <f t="shared" si="60"/>
        <v>0</v>
      </c>
      <c r="S110" s="447">
        <f t="shared" si="61"/>
        <v>0</v>
      </c>
      <c r="T110" s="709">
        <f>IF((IFERROR(S110/((S55+T55)*100%),0))&lt;70%,MIN((MAX((S55+T55)*100%-S110,0)),(S55+T55/2)*$A110),MAX((T55+S55)*100%-S110,0)/T$113)</f>
        <v>0</v>
      </c>
      <c r="U110" s="351">
        <f t="shared" si="54"/>
        <v>0</v>
      </c>
      <c r="V110" s="474"/>
      <c r="W110" s="447">
        <f t="shared" si="62"/>
        <v>0</v>
      </c>
    </row>
    <row r="111" spans="1:23" x14ac:dyDescent="0.3">
      <c r="A111" s="462">
        <f t="shared" si="55"/>
        <v>3.3399999999999999E-2</v>
      </c>
      <c r="B111" s="92">
        <f t="shared" si="63"/>
        <v>17</v>
      </c>
      <c r="C111" s="473" t="s">
        <v>899</v>
      </c>
      <c r="D111" s="348">
        <f t="shared" si="46"/>
        <v>0</v>
      </c>
      <c r="E111" s="709">
        <f t="shared" si="47"/>
        <v>0</v>
      </c>
      <c r="F111" s="351">
        <f t="shared" si="48"/>
        <v>0</v>
      </c>
      <c r="G111" s="352"/>
      <c r="H111" s="348">
        <f t="shared" si="64"/>
        <v>0</v>
      </c>
      <c r="I111" s="447">
        <f t="shared" si="57"/>
        <v>0</v>
      </c>
      <c r="J111" s="709">
        <f t="shared" ref="J111" si="65">IF((IFERROR(I111/((I56+J56)*90%),0))&lt;70%,MIN((MAX((I56+J56)*90%-I111,0)),(I56+J56/2)*$A111),MAX((J56+I56)*90%-I111,0)/J$113)</f>
        <v>0</v>
      </c>
      <c r="K111" s="351">
        <f t="shared" si="50"/>
        <v>0</v>
      </c>
      <c r="L111" s="474"/>
      <c r="M111" s="447">
        <f t="shared" si="58"/>
        <v>0</v>
      </c>
      <c r="N111" s="447">
        <f t="shared" si="59"/>
        <v>0</v>
      </c>
      <c r="O111" s="709">
        <f t="shared" ref="O111" si="66">IF((IFERROR(N111/((N56+O56)*90%),0))&lt;70%,MIN((MAX((N56+O56)*90%-N111,0)),(N56+O56/2)*$A111),MAX((O56+N56)*90%-N111,0)/O$113)</f>
        <v>0</v>
      </c>
      <c r="P111" s="351">
        <f t="shared" si="52"/>
        <v>0</v>
      </c>
      <c r="Q111" s="474"/>
      <c r="R111" s="447">
        <f t="shared" si="60"/>
        <v>0</v>
      </c>
      <c r="S111" s="447">
        <f t="shared" si="61"/>
        <v>0</v>
      </c>
      <c r="T111" s="709">
        <f t="shared" ref="T111" si="67">IF((IFERROR(S111/((S56+T56)*90%),0))&lt;70%,MIN((MAX((S56+T56)*90%-S111,0)),(S56+T56/2)*$A111),MAX((T56+S56)*90%-S111,0)/T$113)</f>
        <v>0</v>
      </c>
      <c r="U111" s="351">
        <f t="shared" si="54"/>
        <v>0</v>
      </c>
      <c r="V111" s="474"/>
      <c r="W111" s="447">
        <f t="shared" si="62"/>
        <v>0</v>
      </c>
    </row>
    <row r="112" spans="1:23" ht="16" x14ac:dyDescent="0.3">
      <c r="B112" s="80"/>
      <c r="C112" s="94" t="s">
        <v>271</v>
      </c>
      <c r="D112" s="350">
        <f t="shared" ref="D112:W112" si="68">SUM(D95:D111)</f>
        <v>1517.129873094502</v>
      </c>
      <c r="E112" s="350">
        <f t="shared" si="68"/>
        <v>25.201966644698206</v>
      </c>
      <c r="F112" s="350">
        <f t="shared" si="68"/>
        <v>0</v>
      </c>
      <c r="G112" s="350">
        <f t="shared" si="68"/>
        <v>0</v>
      </c>
      <c r="H112" s="350">
        <f t="shared" si="68"/>
        <v>1542.3318397391999</v>
      </c>
      <c r="I112" s="350">
        <f t="shared" si="68"/>
        <v>1542.3318397391999</v>
      </c>
      <c r="J112" s="350">
        <f t="shared" si="68"/>
        <v>25.201966644698206</v>
      </c>
      <c r="K112" s="350">
        <f t="shared" si="68"/>
        <v>0</v>
      </c>
      <c r="L112" s="350">
        <f t="shared" si="68"/>
        <v>0</v>
      </c>
      <c r="M112" s="350">
        <f t="shared" si="68"/>
        <v>1567.5338063838985</v>
      </c>
      <c r="N112" s="350">
        <f t="shared" si="68"/>
        <v>1567.5338063838985</v>
      </c>
      <c r="O112" s="350">
        <f t="shared" si="68"/>
        <v>25.201966644698203</v>
      </c>
      <c r="P112" s="350">
        <f t="shared" si="68"/>
        <v>0</v>
      </c>
      <c r="Q112" s="350">
        <f t="shared" si="68"/>
        <v>0</v>
      </c>
      <c r="R112" s="350">
        <f t="shared" si="68"/>
        <v>1592.7357730285967</v>
      </c>
      <c r="S112" s="350">
        <f t="shared" si="68"/>
        <v>1592.7357730285967</v>
      </c>
      <c r="T112" s="350">
        <f t="shared" si="68"/>
        <v>25.201966644698196</v>
      </c>
      <c r="U112" s="350">
        <f t="shared" si="68"/>
        <v>0</v>
      </c>
      <c r="V112" s="350">
        <f t="shared" si="68"/>
        <v>0</v>
      </c>
      <c r="W112" s="350">
        <f t="shared" si="68"/>
        <v>1617.9377396732948</v>
      </c>
    </row>
    <row r="113" spans="2:23" ht="16" x14ac:dyDescent="0.3">
      <c r="B113" s="262"/>
      <c r="C113" s="264"/>
      <c r="D113" s="491"/>
      <c r="E113" s="490">
        <f>T86-1</f>
        <v>4</v>
      </c>
      <c r="F113" s="491"/>
      <c r="G113" s="491"/>
      <c r="H113" s="491"/>
      <c r="J113" s="490">
        <f>E113-1</f>
        <v>3</v>
      </c>
      <c r="O113" s="490">
        <f>J113-1</f>
        <v>2</v>
      </c>
      <c r="T113" s="490">
        <f>O113-1</f>
        <v>1</v>
      </c>
    </row>
    <row r="114" spans="2:23" x14ac:dyDescent="0.3">
      <c r="B114" s="1"/>
      <c r="C114" s="1"/>
      <c r="D114" s="1"/>
      <c r="E114" s="1"/>
      <c r="F114" s="1"/>
      <c r="G114" s="1"/>
      <c r="H114" s="1"/>
      <c r="I114" s="1"/>
      <c r="J114" s="1"/>
      <c r="K114" s="1"/>
      <c r="L114" s="1"/>
      <c r="M114" s="1"/>
      <c r="N114" s="1"/>
      <c r="O114" s="1"/>
      <c r="P114" s="1"/>
      <c r="Q114" s="1"/>
      <c r="R114" s="1"/>
    </row>
    <row r="115" spans="2:23" x14ac:dyDescent="0.3">
      <c r="B115" s="368" t="s">
        <v>342</v>
      </c>
      <c r="C115" s="1"/>
      <c r="D115" s="1"/>
      <c r="E115" s="1"/>
      <c r="F115" s="1"/>
      <c r="G115" s="1"/>
      <c r="H115" s="1"/>
      <c r="I115" s="1"/>
      <c r="J115" s="1"/>
      <c r="K115" s="1"/>
      <c r="L115" s="1"/>
      <c r="M115" s="1"/>
      <c r="N115" s="1"/>
      <c r="O115" s="1"/>
      <c r="P115" s="1"/>
      <c r="Q115" s="1"/>
      <c r="R115" s="1"/>
    </row>
    <row r="116" spans="2:23" x14ac:dyDescent="0.3">
      <c r="B116" s="368"/>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2"/>
      <c r="K117" s="1"/>
      <c r="L117" s="1"/>
      <c r="M117" s="259" t="s">
        <v>10</v>
      </c>
      <c r="O117" s="1"/>
      <c r="P117" s="1"/>
      <c r="Q117" s="1"/>
    </row>
    <row r="118" spans="2:23" ht="15" customHeight="1" x14ac:dyDescent="0.3">
      <c r="B118" s="1661" t="s">
        <v>341</v>
      </c>
      <c r="C118" s="1661" t="s">
        <v>37</v>
      </c>
      <c r="D118" s="1791" t="s">
        <v>509</v>
      </c>
      <c r="E118" s="1792"/>
      <c r="F118" s="1792"/>
      <c r="G118" s="1792"/>
      <c r="H118" s="1793"/>
      <c r="I118" s="1785" t="s">
        <v>510</v>
      </c>
      <c r="J118" s="1785"/>
      <c r="K118" s="1785"/>
      <c r="L118" s="1785"/>
      <c r="M118" s="1785"/>
      <c r="N118" s="1782" t="s">
        <v>511</v>
      </c>
      <c r="O118" s="1782"/>
      <c r="P118" s="1782"/>
      <c r="Q118" s="1782"/>
      <c r="R118" s="1782"/>
      <c r="S118" s="1782" t="s">
        <v>959</v>
      </c>
      <c r="T118" s="1782"/>
      <c r="U118" s="1782"/>
      <c r="V118" s="1782"/>
      <c r="W118" s="1782"/>
    </row>
    <row r="119" spans="2:23" x14ac:dyDescent="0.3">
      <c r="B119" s="1661"/>
      <c r="C119" s="1661"/>
      <c r="D119" s="1783" t="s">
        <v>7</v>
      </c>
      <c r="E119" s="1784"/>
      <c r="F119" s="1784"/>
      <c r="G119" s="1784"/>
      <c r="H119" s="1784"/>
      <c r="I119" s="1783" t="s">
        <v>7</v>
      </c>
      <c r="J119" s="1784"/>
      <c r="K119" s="1784"/>
      <c r="L119" s="1784"/>
      <c r="M119" s="1784"/>
      <c r="N119" s="1785" t="s">
        <v>12</v>
      </c>
      <c r="O119" s="1786"/>
      <c r="P119" s="1786"/>
      <c r="Q119" s="1786"/>
      <c r="R119" s="1786"/>
      <c r="S119" s="1785" t="s">
        <v>21</v>
      </c>
      <c r="T119" s="1786"/>
      <c r="U119" s="1786"/>
      <c r="V119" s="1786"/>
      <c r="W119" s="1786"/>
    </row>
    <row r="120" spans="2:23" ht="42" x14ac:dyDescent="0.3">
      <c r="B120" s="1661"/>
      <c r="C120" s="1661"/>
      <c r="D120" s="369" t="s">
        <v>267</v>
      </c>
      <c r="E120" s="369" t="s">
        <v>268</v>
      </c>
      <c r="F120" s="263" t="s">
        <v>274</v>
      </c>
      <c r="G120" s="367" t="s">
        <v>590</v>
      </c>
      <c r="H120" s="369" t="s">
        <v>270</v>
      </c>
      <c r="I120" s="720" t="s">
        <v>267</v>
      </c>
      <c r="J120" s="720" t="s">
        <v>268</v>
      </c>
      <c r="K120" s="263" t="s">
        <v>274</v>
      </c>
      <c r="L120" s="715" t="s">
        <v>590</v>
      </c>
      <c r="M120" s="720" t="s">
        <v>270</v>
      </c>
      <c r="N120" s="369" t="s">
        <v>267</v>
      </c>
      <c r="O120" s="369" t="s">
        <v>268</v>
      </c>
      <c r="P120" s="263" t="s">
        <v>274</v>
      </c>
      <c r="Q120" s="367" t="s">
        <v>590</v>
      </c>
      <c r="R120" s="369" t="s">
        <v>270</v>
      </c>
      <c r="S120" s="369" t="s">
        <v>267</v>
      </c>
      <c r="T120" s="369" t="s">
        <v>268</v>
      </c>
      <c r="U120" s="263" t="s">
        <v>274</v>
      </c>
      <c r="V120" s="367" t="s">
        <v>590</v>
      </c>
      <c r="W120" s="369" t="s">
        <v>270</v>
      </c>
    </row>
    <row r="121" spans="2:23" ht="28" x14ac:dyDescent="0.3">
      <c r="B121" s="260"/>
      <c r="C121" s="260"/>
      <c r="D121" s="260" t="s">
        <v>81</v>
      </c>
      <c r="E121" s="260" t="s">
        <v>82</v>
      </c>
      <c r="F121" s="260" t="s">
        <v>462</v>
      </c>
      <c r="G121" s="260" t="s">
        <v>392</v>
      </c>
      <c r="H121" s="260" t="s">
        <v>591</v>
      </c>
      <c r="I121" s="260" t="s">
        <v>410</v>
      </c>
      <c r="J121" s="260" t="s">
        <v>512</v>
      </c>
      <c r="K121" s="260" t="s">
        <v>411</v>
      </c>
      <c r="L121" s="260" t="s">
        <v>412</v>
      </c>
      <c r="M121" s="260" t="s">
        <v>654</v>
      </c>
      <c r="N121" s="260" t="s">
        <v>597</v>
      </c>
      <c r="O121" s="260" t="s">
        <v>598</v>
      </c>
      <c r="P121" s="260" t="s">
        <v>599</v>
      </c>
      <c r="Q121" s="260" t="s">
        <v>656</v>
      </c>
      <c r="R121" s="260" t="s">
        <v>657</v>
      </c>
      <c r="S121" s="260" t="s">
        <v>658</v>
      </c>
      <c r="T121" s="260" t="s">
        <v>659</v>
      </c>
      <c r="U121" s="260" t="s">
        <v>660</v>
      </c>
      <c r="V121" s="260" t="s">
        <v>661</v>
      </c>
      <c r="W121" s="260" t="s">
        <v>662</v>
      </c>
    </row>
    <row r="122" spans="2:23" x14ac:dyDescent="0.3">
      <c r="B122" s="92">
        <v>1</v>
      </c>
      <c r="C122" s="451" t="s">
        <v>841</v>
      </c>
      <c r="D122" s="351">
        <f t="shared" ref="D122:G133" si="69">D14-D68</f>
        <v>53.87</v>
      </c>
      <c r="E122" s="351">
        <f t="shared" si="69"/>
        <v>0</v>
      </c>
      <c r="F122" s="351">
        <f t="shared" si="69"/>
        <v>0</v>
      </c>
      <c r="G122" s="351">
        <f t="shared" si="69"/>
        <v>0</v>
      </c>
      <c r="H122" s="351">
        <f>D122+E122-F122-G122</f>
        <v>53.87</v>
      </c>
      <c r="I122" s="351">
        <f t="shared" ref="I122:L133" si="70">I14-I68</f>
        <v>53.87</v>
      </c>
      <c r="J122" s="351">
        <f t="shared" si="70"/>
        <v>0</v>
      </c>
      <c r="K122" s="351">
        <f t="shared" si="70"/>
        <v>0</v>
      </c>
      <c r="L122" s="351">
        <f t="shared" si="70"/>
        <v>0</v>
      </c>
      <c r="M122" s="348">
        <f>I122+J122-K122-L122</f>
        <v>53.87</v>
      </c>
      <c r="N122" s="351">
        <f t="shared" ref="N122:Q138" si="71">N14-N68</f>
        <v>53.87</v>
      </c>
      <c r="O122" s="351">
        <f t="shared" si="71"/>
        <v>0</v>
      </c>
      <c r="P122" s="351">
        <f t="shared" si="71"/>
        <v>0</v>
      </c>
      <c r="Q122" s="351">
        <f t="shared" si="71"/>
        <v>0</v>
      </c>
      <c r="R122" s="351">
        <f>N122+O122-P122-Q122</f>
        <v>53.87</v>
      </c>
      <c r="S122" s="351">
        <f t="shared" ref="S122:V138" si="72">S14-S68</f>
        <v>53.87</v>
      </c>
      <c r="T122" s="351">
        <f t="shared" si="72"/>
        <v>0</v>
      </c>
      <c r="U122" s="351">
        <f t="shared" si="72"/>
        <v>0</v>
      </c>
      <c r="V122" s="351">
        <f t="shared" si="72"/>
        <v>0</v>
      </c>
      <c r="W122" s="348">
        <f>S122+T122-U122-V122</f>
        <v>53.87</v>
      </c>
    </row>
    <row r="123" spans="2:23" x14ac:dyDescent="0.3">
      <c r="B123" s="92">
        <f>B122+1</f>
        <v>2</v>
      </c>
      <c r="C123" s="451" t="s">
        <v>842</v>
      </c>
      <c r="D123" s="351">
        <f t="shared" si="69"/>
        <v>7.3242757468151467</v>
      </c>
      <c r="E123" s="829">
        <f>E15-E69</f>
        <v>-6.9714167414200497E-3</v>
      </c>
      <c r="F123" s="351">
        <f t="shared" si="69"/>
        <v>8.8680957507011771E-2</v>
      </c>
      <c r="G123" s="351">
        <f t="shared" si="69"/>
        <v>0</v>
      </c>
      <c r="H123" s="351">
        <f t="shared" ref="H123:H133" si="73">D123+E123-F123-G123</f>
        <v>7.2286233725667151</v>
      </c>
      <c r="I123" s="351">
        <f t="shared" si="70"/>
        <v>7.2286233725667159</v>
      </c>
      <c r="J123" s="351">
        <f t="shared" si="70"/>
        <v>3.3795047107476135</v>
      </c>
      <c r="K123" s="351">
        <f t="shared" si="70"/>
        <v>0</v>
      </c>
      <c r="L123" s="351">
        <f t="shared" si="70"/>
        <v>0</v>
      </c>
      <c r="M123" s="348">
        <f t="shared" ref="M123:M133" si="74">I123+J123-K123-L123</f>
        <v>10.60812808331433</v>
      </c>
      <c r="N123" s="351">
        <f t="shared" si="71"/>
        <v>10.608128083314327</v>
      </c>
      <c r="O123" s="351">
        <f t="shared" si="71"/>
        <v>3.432466284448612</v>
      </c>
      <c r="P123" s="351">
        <f t="shared" si="71"/>
        <v>0</v>
      </c>
      <c r="Q123" s="351">
        <f t="shared" si="71"/>
        <v>0</v>
      </c>
      <c r="R123" s="351">
        <f t="shared" ref="R123:R133" si="75">N123+O123-P123-Q123</f>
        <v>14.040594367762939</v>
      </c>
      <c r="S123" s="351">
        <f t="shared" si="72"/>
        <v>14.040594367762935</v>
      </c>
      <c r="T123" s="351">
        <f t="shared" si="72"/>
        <v>-1.1994441446113882</v>
      </c>
      <c r="U123" s="351">
        <f t="shared" si="72"/>
        <v>0</v>
      </c>
      <c r="V123" s="351">
        <f t="shared" si="72"/>
        <v>0</v>
      </c>
      <c r="W123" s="348">
        <f t="shared" ref="W123:W133" si="76">S123+T123-U123-V123</f>
        <v>12.841150223151548</v>
      </c>
    </row>
    <row r="124" spans="2:23" x14ac:dyDescent="0.3">
      <c r="B124" s="92">
        <f t="shared" ref="B124:B138" si="77">B123+1</f>
        <v>3</v>
      </c>
      <c r="C124" s="451" t="s">
        <v>843</v>
      </c>
      <c r="D124" s="351">
        <f t="shared" si="69"/>
        <v>0</v>
      </c>
      <c r="E124" s="351">
        <f t="shared" si="69"/>
        <v>0</v>
      </c>
      <c r="F124" s="351">
        <f t="shared" si="69"/>
        <v>0</v>
      </c>
      <c r="G124" s="351">
        <f t="shared" si="69"/>
        <v>0</v>
      </c>
      <c r="H124" s="351">
        <f t="shared" si="73"/>
        <v>0</v>
      </c>
      <c r="I124" s="351">
        <f t="shared" si="70"/>
        <v>0</v>
      </c>
      <c r="J124" s="351">
        <f t="shared" si="70"/>
        <v>0</v>
      </c>
      <c r="K124" s="351">
        <f t="shared" si="70"/>
        <v>0</v>
      </c>
      <c r="L124" s="351">
        <f t="shared" si="70"/>
        <v>0</v>
      </c>
      <c r="M124" s="348">
        <f t="shared" si="74"/>
        <v>0</v>
      </c>
      <c r="N124" s="351">
        <f t="shared" si="71"/>
        <v>0</v>
      </c>
      <c r="O124" s="351">
        <f t="shared" si="71"/>
        <v>0</v>
      </c>
      <c r="P124" s="351">
        <f t="shared" si="71"/>
        <v>0</v>
      </c>
      <c r="Q124" s="351">
        <f t="shared" si="71"/>
        <v>0</v>
      </c>
      <c r="R124" s="351">
        <f t="shared" si="75"/>
        <v>0</v>
      </c>
      <c r="S124" s="351">
        <f t="shared" si="72"/>
        <v>0</v>
      </c>
      <c r="T124" s="351">
        <f t="shared" si="72"/>
        <v>0</v>
      </c>
      <c r="U124" s="351">
        <f t="shared" si="72"/>
        <v>0</v>
      </c>
      <c r="V124" s="351">
        <f t="shared" si="72"/>
        <v>0</v>
      </c>
      <c r="W124" s="348">
        <f t="shared" si="76"/>
        <v>0</v>
      </c>
    </row>
    <row r="125" spans="2:23" x14ac:dyDescent="0.3">
      <c r="B125" s="92">
        <f t="shared" si="77"/>
        <v>4</v>
      </c>
      <c r="C125" s="451" t="s">
        <v>844</v>
      </c>
      <c r="D125" s="351">
        <f t="shared" si="69"/>
        <v>0.23373148011161282</v>
      </c>
      <c r="E125" s="351">
        <f t="shared" si="69"/>
        <v>-3.5994300885722951E-3</v>
      </c>
      <c r="F125" s="351">
        <f t="shared" si="69"/>
        <v>0</v>
      </c>
      <c r="G125" s="351">
        <f t="shared" si="69"/>
        <v>0</v>
      </c>
      <c r="H125" s="351">
        <f t="shared" si="73"/>
        <v>0.23013205002304052</v>
      </c>
      <c r="I125" s="351">
        <f t="shared" si="70"/>
        <v>0.2301320500230406</v>
      </c>
      <c r="J125" s="351">
        <f t="shared" si="70"/>
        <v>-2.7581542890058003E-3</v>
      </c>
      <c r="K125" s="351">
        <f t="shared" si="70"/>
        <v>0</v>
      </c>
      <c r="L125" s="351">
        <f t="shared" si="70"/>
        <v>0</v>
      </c>
      <c r="M125" s="348">
        <f t="shared" si="74"/>
        <v>0.2273738957340348</v>
      </c>
      <c r="N125" s="351">
        <f t="shared" si="71"/>
        <v>0.22737389573403477</v>
      </c>
      <c r="O125" s="351">
        <f t="shared" si="71"/>
        <v>-2.7581542890057951E-3</v>
      </c>
      <c r="P125" s="351">
        <f t="shared" si="71"/>
        <v>0</v>
      </c>
      <c r="Q125" s="351">
        <f t="shared" si="71"/>
        <v>0</v>
      </c>
      <c r="R125" s="351">
        <f t="shared" si="75"/>
        <v>0.22461574144502897</v>
      </c>
      <c r="S125" s="351">
        <f t="shared" si="72"/>
        <v>0.22461574144502894</v>
      </c>
      <c r="T125" s="351">
        <f t="shared" si="72"/>
        <v>-2.7581542890057877E-3</v>
      </c>
      <c r="U125" s="351">
        <f t="shared" si="72"/>
        <v>0</v>
      </c>
      <c r="V125" s="351">
        <f t="shared" si="72"/>
        <v>0</v>
      </c>
      <c r="W125" s="348">
        <f t="shared" si="76"/>
        <v>0.22185758715602316</v>
      </c>
    </row>
    <row r="126" spans="2:23" x14ac:dyDescent="0.3">
      <c r="B126" s="92">
        <f t="shared" si="77"/>
        <v>5</v>
      </c>
      <c r="C126" s="451" t="s">
        <v>845</v>
      </c>
      <c r="D126" s="351">
        <f t="shared" si="69"/>
        <v>14.526902021776618</v>
      </c>
      <c r="E126" s="351">
        <f t="shared" si="69"/>
        <v>-0.71399068337889227</v>
      </c>
      <c r="F126" s="351">
        <f t="shared" si="69"/>
        <v>0</v>
      </c>
      <c r="G126" s="351">
        <f t="shared" si="69"/>
        <v>0</v>
      </c>
      <c r="H126" s="351">
        <f t="shared" si="73"/>
        <v>13.812911338397726</v>
      </c>
      <c r="I126" s="351">
        <f t="shared" si="70"/>
        <v>13.812911338397726</v>
      </c>
      <c r="J126" s="351">
        <f t="shared" si="70"/>
        <v>0.30694950373930774</v>
      </c>
      <c r="K126" s="351">
        <f t="shared" si="70"/>
        <v>0</v>
      </c>
      <c r="L126" s="351">
        <f t="shared" si="70"/>
        <v>0</v>
      </c>
      <c r="M126" s="348">
        <f t="shared" si="74"/>
        <v>14.119860842137033</v>
      </c>
      <c r="N126" s="351">
        <f t="shared" si="71"/>
        <v>14.119860842137035</v>
      </c>
      <c r="O126" s="351">
        <f t="shared" si="71"/>
        <v>-0.74866921714249235</v>
      </c>
      <c r="P126" s="351">
        <f t="shared" si="71"/>
        <v>0</v>
      </c>
      <c r="Q126" s="351">
        <f t="shared" si="71"/>
        <v>0</v>
      </c>
      <c r="R126" s="351">
        <f t="shared" si="75"/>
        <v>13.371191624994543</v>
      </c>
      <c r="S126" s="351">
        <f t="shared" si="72"/>
        <v>13.371191624994543</v>
      </c>
      <c r="T126" s="351">
        <f t="shared" si="72"/>
        <v>-0.74866921714249235</v>
      </c>
      <c r="U126" s="351">
        <f t="shared" si="72"/>
        <v>0</v>
      </c>
      <c r="V126" s="351">
        <f t="shared" si="72"/>
        <v>0</v>
      </c>
      <c r="W126" s="348">
        <f t="shared" si="76"/>
        <v>12.622522407852051</v>
      </c>
    </row>
    <row r="127" spans="2:23" x14ac:dyDescent="0.3">
      <c r="B127" s="92">
        <f t="shared" si="77"/>
        <v>6</v>
      </c>
      <c r="C127" s="451" t="s">
        <v>256</v>
      </c>
      <c r="D127" s="351">
        <f t="shared" si="69"/>
        <v>164.48199729272847</v>
      </c>
      <c r="E127" s="351">
        <f t="shared" si="69"/>
        <v>11.238803847324297</v>
      </c>
      <c r="F127" s="351">
        <f t="shared" si="69"/>
        <v>0</v>
      </c>
      <c r="G127" s="351">
        <f t="shared" si="69"/>
        <v>0</v>
      </c>
      <c r="H127" s="351">
        <f t="shared" si="73"/>
        <v>175.72080114005277</v>
      </c>
      <c r="I127" s="351">
        <f t="shared" si="70"/>
        <v>175.7208011400528</v>
      </c>
      <c r="J127" s="351">
        <f t="shared" si="70"/>
        <v>11.898394962308871</v>
      </c>
      <c r="K127" s="351">
        <f t="shared" si="70"/>
        <v>0</v>
      </c>
      <c r="L127" s="351">
        <f t="shared" si="70"/>
        <v>0</v>
      </c>
      <c r="M127" s="348">
        <f t="shared" si="74"/>
        <v>187.61919610236168</v>
      </c>
      <c r="N127" s="351">
        <f t="shared" si="71"/>
        <v>187.61919610236168</v>
      </c>
      <c r="O127" s="351">
        <f t="shared" si="71"/>
        <v>50.580497996208884</v>
      </c>
      <c r="P127" s="351">
        <f t="shared" si="71"/>
        <v>0</v>
      </c>
      <c r="Q127" s="351">
        <f t="shared" si="71"/>
        <v>0</v>
      </c>
      <c r="R127" s="351">
        <f t="shared" si="75"/>
        <v>238.19969409857057</v>
      </c>
      <c r="S127" s="351">
        <f t="shared" si="72"/>
        <v>238.19969409857049</v>
      </c>
      <c r="T127" s="351">
        <f t="shared" si="72"/>
        <v>3.0821751542227105E-2</v>
      </c>
      <c r="U127" s="351">
        <f t="shared" si="72"/>
        <v>0</v>
      </c>
      <c r="V127" s="351">
        <f t="shared" si="72"/>
        <v>0</v>
      </c>
      <c r="W127" s="348">
        <f t="shared" si="76"/>
        <v>238.23051585011271</v>
      </c>
    </row>
    <row r="128" spans="2:23" x14ac:dyDescent="0.3">
      <c r="B128" s="92">
        <f t="shared" si="77"/>
        <v>7</v>
      </c>
      <c r="C128" s="451" t="s">
        <v>846</v>
      </c>
      <c r="D128" s="351">
        <f t="shared" si="69"/>
        <v>0</v>
      </c>
      <c r="E128" s="351">
        <f t="shared" si="69"/>
        <v>0</v>
      </c>
      <c r="F128" s="351">
        <f t="shared" si="69"/>
        <v>0</v>
      </c>
      <c r="G128" s="351">
        <f t="shared" si="69"/>
        <v>0</v>
      </c>
      <c r="H128" s="351">
        <f t="shared" si="73"/>
        <v>0</v>
      </c>
      <c r="I128" s="351">
        <f t="shared" si="70"/>
        <v>0</v>
      </c>
      <c r="J128" s="351">
        <f t="shared" si="70"/>
        <v>0</v>
      </c>
      <c r="K128" s="351">
        <f t="shared" si="70"/>
        <v>0</v>
      </c>
      <c r="L128" s="351">
        <f t="shared" si="70"/>
        <v>0</v>
      </c>
      <c r="M128" s="348">
        <f t="shared" si="74"/>
        <v>0</v>
      </c>
      <c r="N128" s="351">
        <f t="shared" si="71"/>
        <v>0</v>
      </c>
      <c r="O128" s="351">
        <f t="shared" si="71"/>
        <v>0</v>
      </c>
      <c r="P128" s="351">
        <f t="shared" si="71"/>
        <v>0</v>
      </c>
      <c r="Q128" s="351">
        <f t="shared" si="71"/>
        <v>0</v>
      </c>
      <c r="R128" s="351">
        <f t="shared" si="75"/>
        <v>0</v>
      </c>
      <c r="S128" s="351">
        <f t="shared" si="72"/>
        <v>0</v>
      </c>
      <c r="T128" s="351">
        <f t="shared" si="72"/>
        <v>0</v>
      </c>
      <c r="U128" s="351">
        <f t="shared" si="72"/>
        <v>0</v>
      </c>
      <c r="V128" s="351">
        <f t="shared" si="72"/>
        <v>0</v>
      </c>
      <c r="W128" s="348">
        <f t="shared" si="76"/>
        <v>0</v>
      </c>
    </row>
    <row r="129" spans="2:33" x14ac:dyDescent="0.3">
      <c r="B129" s="92">
        <f t="shared" si="77"/>
        <v>8</v>
      </c>
      <c r="C129" s="451" t="s">
        <v>847</v>
      </c>
      <c r="D129" s="351">
        <f t="shared" si="69"/>
        <v>0</v>
      </c>
      <c r="E129" s="351">
        <f t="shared" si="69"/>
        <v>0</v>
      </c>
      <c r="F129" s="351">
        <f t="shared" si="69"/>
        <v>0</v>
      </c>
      <c r="G129" s="351">
        <f t="shared" si="69"/>
        <v>0</v>
      </c>
      <c r="H129" s="351">
        <f t="shared" si="73"/>
        <v>0</v>
      </c>
      <c r="I129" s="351">
        <f t="shared" si="70"/>
        <v>0</v>
      </c>
      <c r="J129" s="351">
        <f t="shared" si="70"/>
        <v>0</v>
      </c>
      <c r="K129" s="351">
        <f t="shared" si="70"/>
        <v>0</v>
      </c>
      <c r="L129" s="351">
        <f t="shared" si="70"/>
        <v>0</v>
      </c>
      <c r="M129" s="348">
        <f t="shared" si="74"/>
        <v>0</v>
      </c>
      <c r="N129" s="351">
        <f t="shared" si="71"/>
        <v>0</v>
      </c>
      <c r="O129" s="351">
        <f t="shared" si="71"/>
        <v>0</v>
      </c>
      <c r="P129" s="351">
        <f t="shared" si="71"/>
        <v>0</v>
      </c>
      <c r="Q129" s="351">
        <f t="shared" si="71"/>
        <v>0</v>
      </c>
      <c r="R129" s="351">
        <f t="shared" si="75"/>
        <v>0</v>
      </c>
      <c r="S129" s="351">
        <f t="shared" si="72"/>
        <v>0</v>
      </c>
      <c r="T129" s="351">
        <f t="shared" si="72"/>
        <v>0</v>
      </c>
      <c r="U129" s="351">
        <f t="shared" si="72"/>
        <v>0</v>
      </c>
      <c r="V129" s="351">
        <f t="shared" si="72"/>
        <v>0</v>
      </c>
      <c r="W129" s="348">
        <f t="shared" si="76"/>
        <v>0</v>
      </c>
    </row>
    <row r="130" spans="2:33" x14ac:dyDescent="0.3">
      <c r="B130" s="92">
        <f t="shared" si="77"/>
        <v>9</v>
      </c>
      <c r="C130" s="451" t="s">
        <v>848</v>
      </c>
      <c r="D130" s="351">
        <f t="shared" si="69"/>
        <v>7.999999999999996E-2</v>
      </c>
      <c r="E130" s="351">
        <f t="shared" si="69"/>
        <v>0</v>
      </c>
      <c r="F130" s="351">
        <f t="shared" si="69"/>
        <v>0</v>
      </c>
      <c r="G130" s="351">
        <f t="shared" si="69"/>
        <v>0</v>
      </c>
      <c r="H130" s="351">
        <f t="shared" si="73"/>
        <v>7.999999999999996E-2</v>
      </c>
      <c r="I130" s="351">
        <f t="shared" si="70"/>
        <v>7.999999999999996E-2</v>
      </c>
      <c r="J130" s="351">
        <f t="shared" si="70"/>
        <v>0</v>
      </c>
      <c r="K130" s="351">
        <f t="shared" si="70"/>
        <v>0</v>
      </c>
      <c r="L130" s="351">
        <f t="shared" si="70"/>
        <v>0</v>
      </c>
      <c r="M130" s="348">
        <f t="shared" si="74"/>
        <v>7.999999999999996E-2</v>
      </c>
      <c r="N130" s="351">
        <f t="shared" si="71"/>
        <v>7.999999999999996E-2</v>
      </c>
      <c r="O130" s="351">
        <f t="shared" si="71"/>
        <v>0</v>
      </c>
      <c r="P130" s="351">
        <f t="shared" si="71"/>
        <v>0</v>
      </c>
      <c r="Q130" s="351">
        <f t="shared" si="71"/>
        <v>0</v>
      </c>
      <c r="R130" s="351">
        <f t="shared" si="75"/>
        <v>7.999999999999996E-2</v>
      </c>
      <c r="S130" s="351">
        <f t="shared" si="72"/>
        <v>7.999999999999996E-2</v>
      </c>
      <c r="T130" s="351">
        <f t="shared" si="72"/>
        <v>0</v>
      </c>
      <c r="U130" s="351">
        <f t="shared" si="72"/>
        <v>0</v>
      </c>
      <c r="V130" s="351">
        <f t="shared" si="72"/>
        <v>0</v>
      </c>
      <c r="W130" s="348">
        <f t="shared" si="76"/>
        <v>7.999999999999996E-2</v>
      </c>
    </row>
    <row r="131" spans="2:33" x14ac:dyDescent="0.3">
      <c r="B131" s="92">
        <f t="shared" si="77"/>
        <v>10</v>
      </c>
      <c r="C131" s="451" t="s">
        <v>259</v>
      </c>
      <c r="D131" s="351">
        <f t="shared" si="69"/>
        <v>0.38772406710941554</v>
      </c>
      <c r="E131" s="351">
        <f t="shared" si="69"/>
        <v>1.9833197834842784</v>
      </c>
      <c r="F131" s="351">
        <f t="shared" si="69"/>
        <v>0</v>
      </c>
      <c r="G131" s="351">
        <f t="shared" si="69"/>
        <v>0</v>
      </c>
      <c r="H131" s="351">
        <f t="shared" si="73"/>
        <v>2.3710438505936939</v>
      </c>
      <c r="I131" s="351">
        <f t="shared" si="70"/>
        <v>2.3710438505936939</v>
      </c>
      <c r="J131" s="351">
        <f t="shared" si="70"/>
        <v>-0.34968730156322197</v>
      </c>
      <c r="K131" s="351">
        <f t="shared" si="70"/>
        <v>0</v>
      </c>
      <c r="L131" s="351">
        <f t="shared" si="70"/>
        <v>0</v>
      </c>
      <c r="M131" s="348">
        <f t="shared" si="74"/>
        <v>2.0213565490304721</v>
      </c>
      <c r="N131" s="351">
        <f t="shared" si="71"/>
        <v>2.0213565490304717</v>
      </c>
      <c r="O131" s="351">
        <f t="shared" si="71"/>
        <v>-0.34968730156322197</v>
      </c>
      <c r="P131" s="351">
        <f t="shared" si="71"/>
        <v>0</v>
      </c>
      <c r="Q131" s="351">
        <f t="shared" si="71"/>
        <v>0</v>
      </c>
      <c r="R131" s="351">
        <f t="shared" si="75"/>
        <v>1.6716692474672497</v>
      </c>
      <c r="S131" s="351">
        <f t="shared" si="72"/>
        <v>1.6716692474672499</v>
      </c>
      <c r="T131" s="351">
        <f t="shared" si="72"/>
        <v>-0.34968730156322197</v>
      </c>
      <c r="U131" s="351">
        <f t="shared" si="72"/>
        <v>0</v>
      </c>
      <c r="V131" s="351">
        <f t="shared" si="72"/>
        <v>0</v>
      </c>
      <c r="W131" s="348">
        <f t="shared" si="76"/>
        <v>1.3219819459040278</v>
      </c>
    </row>
    <row r="132" spans="2:33" x14ac:dyDescent="0.3">
      <c r="B132" s="92">
        <f t="shared" si="77"/>
        <v>11</v>
      </c>
      <c r="C132" s="451" t="s">
        <v>260</v>
      </c>
      <c r="D132" s="351">
        <f t="shared" si="69"/>
        <v>0.10926297099533067</v>
      </c>
      <c r="E132" s="351">
        <f t="shared" si="69"/>
        <v>-5.1806660510926332E-3</v>
      </c>
      <c r="F132" s="351">
        <f t="shared" si="69"/>
        <v>0</v>
      </c>
      <c r="G132" s="351">
        <f t="shared" si="69"/>
        <v>0</v>
      </c>
      <c r="H132" s="351">
        <f t="shared" si="73"/>
        <v>0.10408230494423804</v>
      </c>
      <c r="I132" s="351">
        <f t="shared" si="70"/>
        <v>0.10408230494423798</v>
      </c>
      <c r="J132" s="351">
        <f t="shared" si="70"/>
        <v>-3.9698163145587117E-3</v>
      </c>
      <c r="K132" s="351">
        <f t="shared" si="70"/>
        <v>0</v>
      </c>
      <c r="L132" s="351">
        <f t="shared" si="70"/>
        <v>0</v>
      </c>
      <c r="M132" s="348">
        <f t="shared" si="74"/>
        <v>0.10011248862967927</v>
      </c>
      <c r="N132" s="351">
        <f t="shared" si="71"/>
        <v>0.10011248862967925</v>
      </c>
      <c r="O132" s="351">
        <f t="shared" si="71"/>
        <v>-3.9698163145587091E-3</v>
      </c>
      <c r="P132" s="351">
        <f t="shared" si="71"/>
        <v>0</v>
      </c>
      <c r="Q132" s="351">
        <f t="shared" si="71"/>
        <v>0</v>
      </c>
      <c r="R132" s="351">
        <f t="shared" si="75"/>
        <v>9.6142672315120539E-2</v>
      </c>
      <c r="S132" s="351">
        <f t="shared" si="72"/>
        <v>9.6142672315120525E-2</v>
      </c>
      <c r="T132" s="351">
        <f t="shared" si="72"/>
        <v>-3.9698163145587047E-3</v>
      </c>
      <c r="U132" s="351">
        <f t="shared" si="72"/>
        <v>0</v>
      </c>
      <c r="V132" s="351">
        <f t="shared" si="72"/>
        <v>0</v>
      </c>
      <c r="W132" s="348">
        <f t="shared" si="76"/>
        <v>9.2172856000561826E-2</v>
      </c>
    </row>
    <row r="133" spans="2:33" x14ac:dyDescent="0.3">
      <c r="B133" s="92">
        <f t="shared" si="77"/>
        <v>12</v>
      </c>
      <c r="C133" s="451" t="s">
        <v>261</v>
      </c>
      <c r="D133" s="351">
        <f t="shared" si="69"/>
        <v>0.39529788793651277</v>
      </c>
      <c r="E133" s="351">
        <f t="shared" si="69"/>
        <v>0.23281304639160302</v>
      </c>
      <c r="F133" s="351">
        <f t="shared" si="69"/>
        <v>2.712601087257982E-2</v>
      </c>
      <c r="G133" s="351">
        <f t="shared" si="69"/>
        <v>0</v>
      </c>
      <c r="H133" s="351">
        <f t="shared" si="73"/>
        <v>0.600984923455536</v>
      </c>
      <c r="I133" s="351">
        <f t="shared" si="70"/>
        <v>0.60098492345553622</v>
      </c>
      <c r="J133" s="351">
        <f t="shared" si="70"/>
        <v>7.8851523472029811E-3</v>
      </c>
      <c r="K133" s="351">
        <f t="shared" si="70"/>
        <v>0</v>
      </c>
      <c r="L133" s="351">
        <f t="shared" si="70"/>
        <v>0</v>
      </c>
      <c r="M133" s="348">
        <f t="shared" si="74"/>
        <v>0.60887007580273922</v>
      </c>
      <c r="N133" s="351">
        <f t="shared" si="71"/>
        <v>0.60887007580273922</v>
      </c>
      <c r="O133" s="351">
        <f t="shared" si="71"/>
        <v>-6.9397326294243514E-2</v>
      </c>
      <c r="P133" s="351">
        <f t="shared" si="71"/>
        <v>0</v>
      </c>
      <c r="Q133" s="351">
        <f t="shared" si="71"/>
        <v>0</v>
      </c>
      <c r="R133" s="351">
        <f t="shared" si="75"/>
        <v>0.53947274950849566</v>
      </c>
      <c r="S133" s="351">
        <f t="shared" si="72"/>
        <v>0.53947274950849566</v>
      </c>
      <c r="T133" s="351">
        <f t="shared" si="72"/>
        <v>-6.9397326294243514E-2</v>
      </c>
      <c r="U133" s="351">
        <f t="shared" si="72"/>
        <v>0</v>
      </c>
      <c r="V133" s="351">
        <f t="shared" si="72"/>
        <v>0</v>
      </c>
      <c r="W133" s="348">
        <f t="shared" si="76"/>
        <v>0.47007542321425216</v>
      </c>
    </row>
    <row r="134" spans="2:33" x14ac:dyDescent="0.3">
      <c r="B134" s="92">
        <f t="shared" si="77"/>
        <v>13</v>
      </c>
      <c r="C134" s="473" t="s">
        <v>896</v>
      </c>
      <c r="D134" s="351">
        <f t="shared" ref="D134:G134" si="78">D26-D80</f>
        <v>0</v>
      </c>
      <c r="E134" s="351">
        <f t="shared" si="78"/>
        <v>0</v>
      </c>
      <c r="F134" s="351">
        <f t="shared" si="78"/>
        <v>0</v>
      </c>
      <c r="G134" s="351">
        <f t="shared" si="78"/>
        <v>0</v>
      </c>
      <c r="H134" s="351">
        <f t="shared" ref="H134:H138" si="79">D134+E134-F134-G134</f>
        <v>0</v>
      </c>
      <c r="I134" s="351">
        <f t="shared" ref="I134:L134" si="80">I26-I80</f>
        <v>0</v>
      </c>
      <c r="J134" s="351">
        <f t="shared" si="80"/>
        <v>0</v>
      </c>
      <c r="K134" s="351">
        <f t="shared" si="80"/>
        <v>0</v>
      </c>
      <c r="L134" s="351">
        <f t="shared" si="80"/>
        <v>0</v>
      </c>
      <c r="M134" s="348">
        <f t="shared" ref="M134:M138" si="81">I134+J134-K134-L134</f>
        <v>0</v>
      </c>
      <c r="N134" s="351">
        <f t="shared" si="71"/>
        <v>0</v>
      </c>
      <c r="O134" s="351">
        <f t="shared" si="71"/>
        <v>0</v>
      </c>
      <c r="P134" s="351">
        <f t="shared" si="71"/>
        <v>0</v>
      </c>
      <c r="Q134" s="351">
        <f t="shared" si="71"/>
        <v>0</v>
      </c>
      <c r="R134" s="351">
        <f t="shared" ref="R134:R138" si="82">N134+O134-P134-Q134</f>
        <v>0</v>
      </c>
      <c r="S134" s="351">
        <f t="shared" si="72"/>
        <v>0</v>
      </c>
      <c r="T134" s="351">
        <f t="shared" si="72"/>
        <v>0</v>
      </c>
      <c r="U134" s="351">
        <f t="shared" si="72"/>
        <v>0</v>
      </c>
      <c r="V134" s="351">
        <f t="shared" si="72"/>
        <v>0</v>
      </c>
      <c r="W134" s="348">
        <f t="shared" ref="W134:W138" si="83">S134+T134-U134-V134</f>
        <v>0</v>
      </c>
    </row>
    <row r="135" spans="2:33" x14ac:dyDescent="0.3">
      <c r="B135" s="92">
        <f t="shared" si="77"/>
        <v>14</v>
      </c>
      <c r="C135" s="473" t="s">
        <v>897</v>
      </c>
      <c r="D135" s="351">
        <f t="shared" ref="D135:G135" si="84">D27-D81</f>
        <v>0</v>
      </c>
      <c r="E135" s="351">
        <f t="shared" si="84"/>
        <v>0</v>
      </c>
      <c r="F135" s="351">
        <f t="shared" si="84"/>
        <v>0</v>
      </c>
      <c r="G135" s="351">
        <f t="shared" si="84"/>
        <v>0</v>
      </c>
      <c r="H135" s="351">
        <f t="shared" si="79"/>
        <v>0</v>
      </c>
      <c r="I135" s="351">
        <f t="shared" ref="I135:L135" si="85">I27-I81</f>
        <v>0</v>
      </c>
      <c r="J135" s="351">
        <f t="shared" si="85"/>
        <v>0</v>
      </c>
      <c r="K135" s="351">
        <f t="shared" si="85"/>
        <v>0</v>
      </c>
      <c r="L135" s="351">
        <f t="shared" si="85"/>
        <v>0</v>
      </c>
      <c r="M135" s="348">
        <f t="shared" si="81"/>
        <v>0</v>
      </c>
      <c r="N135" s="351">
        <f t="shared" si="71"/>
        <v>0</v>
      </c>
      <c r="O135" s="351">
        <f t="shared" si="71"/>
        <v>20.797198187500001</v>
      </c>
      <c r="P135" s="351">
        <f t="shared" si="71"/>
        <v>0</v>
      </c>
      <c r="Q135" s="351">
        <f t="shared" si="71"/>
        <v>0</v>
      </c>
      <c r="R135" s="351">
        <f t="shared" si="82"/>
        <v>20.797198187500001</v>
      </c>
      <c r="S135" s="351">
        <f t="shared" si="72"/>
        <v>20.797198187500001</v>
      </c>
      <c r="T135" s="351">
        <f t="shared" si="72"/>
        <v>-3.3725186250000001</v>
      </c>
      <c r="U135" s="351">
        <f t="shared" si="72"/>
        <v>0</v>
      </c>
      <c r="V135" s="351">
        <f t="shared" si="72"/>
        <v>0</v>
      </c>
      <c r="W135" s="348">
        <f t="shared" si="83"/>
        <v>17.4246795625</v>
      </c>
    </row>
    <row r="136" spans="2:33" x14ac:dyDescent="0.3">
      <c r="B136" s="92">
        <f t="shared" si="77"/>
        <v>15</v>
      </c>
      <c r="C136" s="473" t="s">
        <v>898</v>
      </c>
      <c r="D136" s="351">
        <f t="shared" ref="D136:G136" si="86">D28-D82</f>
        <v>0</v>
      </c>
      <c r="E136" s="351">
        <f t="shared" si="86"/>
        <v>0</v>
      </c>
      <c r="F136" s="351">
        <f t="shared" si="86"/>
        <v>0</v>
      </c>
      <c r="G136" s="351">
        <f t="shared" si="86"/>
        <v>0</v>
      </c>
      <c r="H136" s="351">
        <f t="shared" si="79"/>
        <v>0</v>
      </c>
      <c r="I136" s="351">
        <f t="shared" ref="I136:L136" si="87">I28-I82</f>
        <v>0</v>
      </c>
      <c r="J136" s="351">
        <f t="shared" si="87"/>
        <v>0</v>
      </c>
      <c r="K136" s="351">
        <f t="shared" si="87"/>
        <v>0</v>
      </c>
      <c r="L136" s="351">
        <f t="shared" si="87"/>
        <v>0</v>
      </c>
      <c r="M136" s="348">
        <f t="shared" si="81"/>
        <v>0</v>
      </c>
      <c r="N136" s="351">
        <f t="shared" si="71"/>
        <v>0</v>
      </c>
      <c r="O136" s="351">
        <f t="shared" si="71"/>
        <v>0</v>
      </c>
      <c r="P136" s="351">
        <f t="shared" si="71"/>
        <v>0</v>
      </c>
      <c r="Q136" s="351">
        <f t="shared" si="71"/>
        <v>0</v>
      </c>
      <c r="R136" s="351">
        <f t="shared" si="82"/>
        <v>0</v>
      </c>
      <c r="S136" s="351">
        <f t="shared" si="72"/>
        <v>0</v>
      </c>
      <c r="T136" s="351">
        <f t="shared" si="72"/>
        <v>0</v>
      </c>
      <c r="U136" s="351">
        <f t="shared" si="72"/>
        <v>0</v>
      </c>
      <c r="V136" s="351">
        <f t="shared" si="72"/>
        <v>0</v>
      </c>
      <c r="W136" s="348">
        <f t="shared" si="83"/>
        <v>0</v>
      </c>
    </row>
    <row r="137" spans="2:33" x14ac:dyDescent="0.3">
      <c r="B137" s="92">
        <f t="shared" si="77"/>
        <v>16</v>
      </c>
      <c r="C137" s="473" t="s">
        <v>849</v>
      </c>
      <c r="D137" s="351">
        <f t="shared" ref="D137:G137" si="88">D29-D83</f>
        <v>0</v>
      </c>
      <c r="E137" s="351">
        <f t="shared" si="88"/>
        <v>0</v>
      </c>
      <c r="F137" s="351">
        <f t="shared" si="88"/>
        <v>0</v>
      </c>
      <c r="G137" s="351">
        <f t="shared" si="88"/>
        <v>0</v>
      </c>
      <c r="H137" s="351">
        <f t="shared" si="79"/>
        <v>0</v>
      </c>
      <c r="I137" s="351">
        <f t="shared" ref="I137:L137" si="89">I29-I83</f>
        <v>0</v>
      </c>
      <c r="J137" s="351">
        <f t="shared" si="89"/>
        <v>0</v>
      </c>
      <c r="K137" s="351">
        <f t="shared" si="89"/>
        <v>0</v>
      </c>
      <c r="L137" s="351">
        <f t="shared" si="89"/>
        <v>0</v>
      </c>
      <c r="M137" s="348">
        <f t="shared" si="81"/>
        <v>0</v>
      </c>
      <c r="N137" s="351">
        <f t="shared" si="71"/>
        <v>0</v>
      </c>
      <c r="O137" s="351">
        <f t="shared" si="71"/>
        <v>0</v>
      </c>
      <c r="P137" s="351">
        <f t="shared" si="71"/>
        <v>0</v>
      </c>
      <c r="Q137" s="351">
        <f t="shared" si="71"/>
        <v>0</v>
      </c>
      <c r="R137" s="351">
        <f t="shared" si="82"/>
        <v>0</v>
      </c>
      <c r="S137" s="351">
        <f t="shared" si="72"/>
        <v>0</v>
      </c>
      <c r="T137" s="351">
        <f t="shared" si="72"/>
        <v>0</v>
      </c>
      <c r="U137" s="351">
        <f t="shared" si="72"/>
        <v>0</v>
      </c>
      <c r="V137" s="351">
        <f t="shared" si="72"/>
        <v>0</v>
      </c>
      <c r="W137" s="348">
        <f t="shared" si="83"/>
        <v>0</v>
      </c>
    </row>
    <row r="138" spans="2:33" x14ac:dyDescent="0.3">
      <c r="B138" s="92">
        <f t="shared" si="77"/>
        <v>17</v>
      </c>
      <c r="C138" s="473" t="s">
        <v>899</v>
      </c>
      <c r="D138" s="351">
        <f t="shared" ref="D138:G138" si="90">D30-D84</f>
        <v>0</v>
      </c>
      <c r="E138" s="351">
        <f t="shared" si="90"/>
        <v>0</v>
      </c>
      <c r="F138" s="351">
        <f t="shared" si="90"/>
        <v>0</v>
      </c>
      <c r="G138" s="351">
        <f t="shared" si="90"/>
        <v>0</v>
      </c>
      <c r="H138" s="351">
        <f t="shared" si="79"/>
        <v>0</v>
      </c>
      <c r="I138" s="351">
        <f t="shared" ref="I138:L138" si="91">I30-I84</f>
        <v>0</v>
      </c>
      <c r="J138" s="351">
        <f t="shared" si="91"/>
        <v>0</v>
      </c>
      <c r="K138" s="351">
        <f t="shared" si="91"/>
        <v>0</v>
      </c>
      <c r="L138" s="351">
        <f t="shared" si="91"/>
        <v>0</v>
      </c>
      <c r="M138" s="348">
        <f t="shared" si="81"/>
        <v>0</v>
      </c>
      <c r="N138" s="351">
        <f t="shared" si="71"/>
        <v>0</v>
      </c>
      <c r="O138" s="351">
        <f t="shared" si="71"/>
        <v>0</v>
      </c>
      <c r="P138" s="351">
        <f t="shared" si="71"/>
        <v>0</v>
      </c>
      <c r="Q138" s="351">
        <f t="shared" si="71"/>
        <v>0</v>
      </c>
      <c r="R138" s="351">
        <f t="shared" si="82"/>
        <v>0</v>
      </c>
      <c r="S138" s="351">
        <f t="shared" si="72"/>
        <v>0</v>
      </c>
      <c r="T138" s="351">
        <f t="shared" si="72"/>
        <v>0</v>
      </c>
      <c r="U138" s="351">
        <f t="shared" si="72"/>
        <v>0</v>
      </c>
      <c r="V138" s="351">
        <f t="shared" si="72"/>
        <v>0</v>
      </c>
      <c r="W138" s="348">
        <f t="shared" si="83"/>
        <v>0</v>
      </c>
    </row>
    <row r="139" spans="2:33" ht="16" x14ac:dyDescent="0.3">
      <c r="B139" s="80"/>
      <c r="C139" s="94" t="s">
        <v>271</v>
      </c>
      <c r="D139" s="350">
        <f>SUM(D122:D137)</f>
        <v>241.40919146747311</v>
      </c>
      <c r="E139" s="350">
        <f t="shared" ref="E139:M139" si="92">SUM(E122:E137)</f>
        <v>12.725194480940202</v>
      </c>
      <c r="F139" s="350">
        <f t="shared" si="92"/>
        <v>0.11580696837959159</v>
      </c>
      <c r="G139" s="350">
        <f t="shared" si="92"/>
        <v>0</v>
      </c>
      <c r="H139" s="350">
        <f t="shared" si="92"/>
        <v>254.01857898003374</v>
      </c>
      <c r="I139" s="350">
        <f t="shared" si="92"/>
        <v>254.01857898003377</v>
      </c>
      <c r="J139" s="350">
        <f t="shared" si="92"/>
        <v>15.236319056976209</v>
      </c>
      <c r="K139" s="350">
        <f t="shared" si="92"/>
        <v>0</v>
      </c>
      <c r="L139" s="350">
        <f t="shared" si="92"/>
        <v>0</v>
      </c>
      <c r="M139" s="350">
        <f t="shared" si="92"/>
        <v>269.25489803700998</v>
      </c>
      <c r="N139" s="350">
        <f t="shared" ref="N139:W139" si="93">SUM(N122:N137)</f>
        <v>269.25489803700992</v>
      </c>
      <c r="O139" s="350">
        <f t="shared" si="93"/>
        <v>73.635680652553972</v>
      </c>
      <c r="P139" s="350">
        <f t="shared" si="93"/>
        <v>0</v>
      </c>
      <c r="Q139" s="350">
        <f t="shared" si="93"/>
        <v>0</v>
      </c>
      <c r="R139" s="350">
        <f t="shared" si="93"/>
        <v>342.89057868956394</v>
      </c>
      <c r="S139" s="350">
        <f t="shared" si="93"/>
        <v>342.89057868956388</v>
      </c>
      <c r="T139" s="350">
        <f t="shared" si="93"/>
        <v>-5.7156228336726835</v>
      </c>
      <c r="U139" s="350">
        <f t="shared" si="93"/>
        <v>0</v>
      </c>
      <c r="V139" s="350">
        <f t="shared" si="93"/>
        <v>0</v>
      </c>
      <c r="W139" s="350">
        <f t="shared" si="93"/>
        <v>337.17495585589114</v>
      </c>
    </row>
    <row r="140" spans="2:33" ht="16" x14ac:dyDescent="0.3">
      <c r="B140" s="262"/>
      <c r="C140" s="264"/>
      <c r="D140" s="264"/>
      <c r="E140" s="264"/>
      <c r="F140" s="264"/>
      <c r="G140" s="264"/>
      <c r="H140" s="264"/>
      <c r="I140" s="262"/>
      <c r="J140" s="262"/>
      <c r="K140" s="262"/>
      <c r="L140" s="262"/>
      <c r="M140" s="262"/>
      <c r="N140" s="262"/>
      <c r="O140" s="262"/>
      <c r="P140" s="262"/>
      <c r="Q140" s="262"/>
      <c r="R140" s="262"/>
      <c r="S140" s="43"/>
      <c r="T140" s="43"/>
      <c r="U140" s="43"/>
      <c r="V140" s="43"/>
      <c r="W140" s="43"/>
      <c r="X140" s="43"/>
      <c r="Y140" s="43"/>
      <c r="Z140" s="43"/>
      <c r="AA140" s="43"/>
      <c r="AB140" s="43"/>
      <c r="AC140" s="43"/>
      <c r="AD140" s="43"/>
      <c r="AE140" s="43"/>
      <c r="AF140" s="43"/>
      <c r="AG140" s="43"/>
    </row>
    <row r="141" spans="2:33" ht="16" x14ac:dyDescent="0.3">
      <c r="B141" s="261" t="s">
        <v>602</v>
      </c>
      <c r="C141" s="266"/>
      <c r="D141" s="266"/>
      <c r="E141" s="266"/>
      <c r="F141" s="266"/>
      <c r="G141" s="264"/>
      <c r="H141" s="264"/>
      <c r="I141" s="262"/>
      <c r="J141" s="262"/>
      <c r="K141" s="262"/>
      <c r="L141" s="262"/>
      <c r="M141" s="262"/>
      <c r="N141" s="262"/>
      <c r="O141" s="262"/>
      <c r="P141" s="262"/>
      <c r="Q141" s="262"/>
      <c r="R141" s="262"/>
      <c r="S141" s="43"/>
      <c r="T141" s="43"/>
      <c r="U141" s="43"/>
      <c r="V141" s="43"/>
      <c r="W141" s="43"/>
      <c r="X141" s="43"/>
      <c r="Y141" s="43"/>
      <c r="Z141" s="43"/>
      <c r="AA141" s="43"/>
      <c r="AB141" s="43"/>
      <c r="AC141" s="43"/>
      <c r="AD141" s="43"/>
      <c r="AE141" s="43"/>
      <c r="AF141" s="43"/>
      <c r="AG141" s="43"/>
    </row>
    <row r="142" spans="2:33" ht="16" x14ac:dyDescent="0.3">
      <c r="B142" s="262"/>
      <c r="C142" s="264"/>
      <c r="D142" s="264"/>
      <c r="E142" s="264"/>
      <c r="F142" s="264"/>
      <c r="G142" s="264"/>
      <c r="H142" s="264"/>
      <c r="I142" s="262"/>
      <c r="J142" s="262"/>
      <c r="K142" s="262"/>
      <c r="L142" s="262"/>
      <c r="M142" s="262"/>
      <c r="N142" s="262"/>
      <c r="O142" s="262"/>
      <c r="P142" s="262"/>
      <c r="Q142" s="262"/>
      <c r="R142" s="262"/>
      <c r="S142" s="43"/>
      <c r="T142" s="43"/>
      <c r="U142" s="43"/>
      <c r="V142" s="43"/>
      <c r="W142" s="43"/>
      <c r="X142" s="43"/>
      <c r="Y142" s="43"/>
      <c r="Z142" s="43"/>
      <c r="AA142" s="43"/>
      <c r="AB142" s="43"/>
      <c r="AC142" s="43"/>
      <c r="AD142" s="43"/>
      <c r="AE142" s="43"/>
      <c r="AF142" s="43"/>
      <c r="AG142" s="43"/>
    </row>
    <row r="143" spans="2:33" ht="15" customHeight="1" x14ac:dyDescent="0.3">
      <c r="B143" s="262"/>
      <c r="C143" s="264"/>
      <c r="D143" s="8"/>
      <c r="E143" s="8"/>
      <c r="F143" s="8"/>
      <c r="G143" s="8"/>
      <c r="H143" s="8"/>
      <c r="I143" s="1"/>
      <c r="J143" s="42"/>
      <c r="K143" s="1"/>
      <c r="L143" s="1"/>
      <c r="M143" s="42"/>
      <c r="N143" s="42"/>
      <c r="O143" s="1"/>
      <c r="P143" s="1"/>
      <c r="Q143" s="1"/>
      <c r="AG143" s="259" t="s">
        <v>10</v>
      </c>
    </row>
    <row r="144" spans="2:33" ht="13.75" customHeight="1" x14ac:dyDescent="0.3">
      <c r="B144" s="1661" t="s">
        <v>341</v>
      </c>
      <c r="C144" s="1661" t="s">
        <v>37</v>
      </c>
      <c r="D144" s="1788" t="s">
        <v>960</v>
      </c>
      <c r="E144" s="1789"/>
      <c r="F144" s="1789"/>
      <c r="G144" s="1789"/>
      <c r="H144" s="1790"/>
      <c r="I144" s="1788" t="s">
        <v>961</v>
      </c>
      <c r="J144" s="1789"/>
      <c r="K144" s="1789"/>
      <c r="L144" s="1789"/>
      <c r="M144" s="1790"/>
      <c r="N144" s="1782" t="s">
        <v>962</v>
      </c>
      <c r="O144" s="1782"/>
      <c r="P144" s="1782"/>
      <c r="Q144" s="1782"/>
      <c r="R144" s="1782"/>
      <c r="S144" s="1782" t="s">
        <v>963</v>
      </c>
      <c r="T144" s="1782"/>
      <c r="U144" s="1782"/>
      <c r="V144" s="1782"/>
      <c r="W144" s="1782"/>
    </row>
    <row r="145" spans="2:23" x14ac:dyDescent="0.3">
      <c r="B145" s="1661"/>
      <c r="C145" s="1661"/>
      <c r="D145" s="1791" t="s">
        <v>21</v>
      </c>
      <c r="E145" s="1792"/>
      <c r="F145" s="1792"/>
      <c r="G145" s="1792"/>
      <c r="H145" s="1793"/>
      <c r="I145" s="1791" t="s">
        <v>21</v>
      </c>
      <c r="J145" s="1792"/>
      <c r="K145" s="1792"/>
      <c r="L145" s="1792"/>
      <c r="M145" s="1793"/>
      <c r="N145" s="1785" t="s">
        <v>21</v>
      </c>
      <c r="O145" s="1786"/>
      <c r="P145" s="1786"/>
      <c r="Q145" s="1786"/>
      <c r="R145" s="1786"/>
      <c r="S145" s="1785" t="s">
        <v>21</v>
      </c>
      <c r="T145" s="1786"/>
      <c r="U145" s="1786"/>
      <c r="V145" s="1786"/>
      <c r="W145" s="1786"/>
    </row>
    <row r="146" spans="2:23" ht="42" x14ac:dyDescent="0.3">
      <c r="B146" s="1661"/>
      <c r="C146" s="1661"/>
      <c r="D146" s="914" t="s">
        <v>267</v>
      </c>
      <c r="E146" s="914" t="s">
        <v>268</v>
      </c>
      <c r="F146" s="263" t="s">
        <v>274</v>
      </c>
      <c r="G146" s="912" t="s">
        <v>590</v>
      </c>
      <c r="H146" s="914" t="s">
        <v>270</v>
      </c>
      <c r="I146" s="914" t="s">
        <v>267</v>
      </c>
      <c r="J146" s="914" t="s">
        <v>268</v>
      </c>
      <c r="K146" s="914" t="s">
        <v>269</v>
      </c>
      <c r="L146" s="912" t="s">
        <v>590</v>
      </c>
      <c r="M146" s="914" t="s">
        <v>270</v>
      </c>
      <c r="N146" s="720" t="s">
        <v>267</v>
      </c>
      <c r="O146" s="720" t="s">
        <v>268</v>
      </c>
      <c r="P146" s="720" t="s">
        <v>269</v>
      </c>
      <c r="Q146" s="715" t="s">
        <v>590</v>
      </c>
      <c r="R146" s="720" t="s">
        <v>270</v>
      </c>
      <c r="S146" s="720" t="s">
        <v>267</v>
      </c>
      <c r="T146" s="720" t="s">
        <v>268</v>
      </c>
      <c r="U146" s="720" t="s">
        <v>269</v>
      </c>
      <c r="V146" s="715" t="s">
        <v>590</v>
      </c>
      <c r="W146" s="720" t="s">
        <v>270</v>
      </c>
    </row>
    <row r="147" spans="2:23" ht="28" x14ac:dyDescent="0.3">
      <c r="B147" s="260"/>
      <c r="C147" s="260"/>
      <c r="D147" s="260" t="s">
        <v>663</v>
      </c>
      <c r="E147" s="260" t="s">
        <v>664</v>
      </c>
      <c r="F147" s="260" t="s">
        <v>665</v>
      </c>
      <c r="G147" s="260" t="s">
        <v>666</v>
      </c>
      <c r="H147" s="260" t="s">
        <v>667</v>
      </c>
      <c r="I147" s="260" t="s">
        <v>663</v>
      </c>
      <c r="J147" s="260" t="s">
        <v>664</v>
      </c>
      <c r="K147" s="260" t="s">
        <v>665</v>
      </c>
      <c r="L147" s="260" t="s">
        <v>666</v>
      </c>
      <c r="M147" s="260" t="s">
        <v>667</v>
      </c>
      <c r="N147" s="260" t="s">
        <v>663</v>
      </c>
      <c r="O147" s="260" t="s">
        <v>664</v>
      </c>
      <c r="P147" s="260" t="s">
        <v>665</v>
      </c>
      <c r="Q147" s="260" t="s">
        <v>666</v>
      </c>
      <c r="R147" s="260" t="s">
        <v>667</v>
      </c>
      <c r="S147" s="260" t="s">
        <v>663</v>
      </c>
      <c r="T147" s="260" t="s">
        <v>664</v>
      </c>
      <c r="U147" s="260" t="s">
        <v>665</v>
      </c>
      <c r="V147" s="260" t="s">
        <v>666</v>
      </c>
      <c r="W147" s="260" t="s">
        <v>667</v>
      </c>
    </row>
    <row r="148" spans="2:23" x14ac:dyDescent="0.3">
      <c r="B148" s="92">
        <v>1</v>
      </c>
      <c r="C148" s="451" t="s">
        <v>841</v>
      </c>
      <c r="D148" s="351">
        <f t="shared" ref="D148:G164" si="94">D40-D95</f>
        <v>53.87</v>
      </c>
      <c r="E148" s="351">
        <f t="shared" si="94"/>
        <v>0</v>
      </c>
      <c r="F148" s="351">
        <f t="shared" si="94"/>
        <v>0</v>
      </c>
      <c r="G148" s="351">
        <f t="shared" si="94"/>
        <v>0</v>
      </c>
      <c r="H148" s="348">
        <f>D148+E148-F148-G148</f>
        <v>53.87</v>
      </c>
      <c r="I148" s="447">
        <f>H148</f>
        <v>53.87</v>
      </c>
      <c r="J148" s="474"/>
      <c r="K148" s="447"/>
      <c r="L148" s="474"/>
      <c r="M148" s="447">
        <f>I148+J148-K148-L148</f>
        <v>53.87</v>
      </c>
      <c r="N148" s="447">
        <f>M148</f>
        <v>53.87</v>
      </c>
      <c r="O148" s="474"/>
      <c r="P148" s="447"/>
      <c r="Q148" s="474"/>
      <c r="R148" s="447">
        <f>N148+O148-P148-Q148</f>
        <v>53.87</v>
      </c>
      <c r="S148" s="447">
        <f>R148</f>
        <v>53.87</v>
      </c>
      <c r="T148" s="474"/>
      <c r="U148" s="447"/>
      <c r="V148" s="474"/>
      <c r="W148" s="447">
        <f>S148+T148-U148-V148</f>
        <v>53.87</v>
      </c>
    </row>
    <row r="149" spans="2:23" x14ac:dyDescent="0.3">
      <c r="B149" s="92">
        <f>B148+1</f>
        <v>2</v>
      </c>
      <c r="C149" s="451" t="s">
        <v>842</v>
      </c>
      <c r="D149" s="351">
        <f t="shared" si="94"/>
        <v>12.841150223151544</v>
      </c>
      <c r="E149" s="351">
        <f t="shared" si="94"/>
        <v>-1.1994441446113875</v>
      </c>
      <c r="F149" s="351">
        <f t="shared" si="94"/>
        <v>0</v>
      </c>
      <c r="G149" s="351">
        <f t="shared" si="94"/>
        <v>0</v>
      </c>
      <c r="H149" s="348">
        <f t="shared" ref="H149:H159" si="95">D149+E149-F149-G149</f>
        <v>11.641706078540157</v>
      </c>
      <c r="I149" s="447">
        <f t="shared" ref="I149:I164" si="96">H149</f>
        <v>11.641706078540157</v>
      </c>
      <c r="J149" s="474"/>
      <c r="K149" s="447"/>
      <c r="L149" s="474"/>
      <c r="M149" s="447">
        <f t="shared" ref="M149:M164" si="97">I149+J149-K149-L149</f>
        <v>11.641706078540157</v>
      </c>
      <c r="N149" s="447">
        <f t="shared" ref="N149:N164" si="98">M149</f>
        <v>11.641706078540157</v>
      </c>
      <c r="O149" s="474"/>
      <c r="P149" s="447"/>
      <c r="Q149" s="474"/>
      <c r="R149" s="447">
        <f t="shared" ref="R149:R164" si="99">N149+O149-P149-Q149</f>
        <v>11.641706078540157</v>
      </c>
      <c r="S149" s="447">
        <f t="shared" ref="S149:S164" si="100">R149</f>
        <v>11.641706078540157</v>
      </c>
      <c r="T149" s="474"/>
      <c r="U149" s="447"/>
      <c r="V149" s="474"/>
      <c r="W149" s="447">
        <f t="shared" ref="W149:W164" si="101">S149+T149-U149-V149</f>
        <v>11.641706078540157</v>
      </c>
    </row>
    <row r="150" spans="2:23" x14ac:dyDescent="0.3">
      <c r="B150" s="92">
        <f t="shared" ref="B150:B164" si="102">B149+1</f>
        <v>3</v>
      </c>
      <c r="C150" s="451" t="s">
        <v>843</v>
      </c>
      <c r="D150" s="351">
        <f t="shared" si="94"/>
        <v>0</v>
      </c>
      <c r="E150" s="351">
        <f t="shared" si="94"/>
        <v>0</v>
      </c>
      <c r="F150" s="351">
        <f t="shared" si="94"/>
        <v>0</v>
      </c>
      <c r="G150" s="351">
        <f t="shared" si="94"/>
        <v>0</v>
      </c>
      <c r="H150" s="348">
        <f t="shared" si="95"/>
        <v>0</v>
      </c>
      <c r="I150" s="447">
        <f t="shared" si="96"/>
        <v>0</v>
      </c>
      <c r="J150" s="474"/>
      <c r="K150" s="447"/>
      <c r="L150" s="474"/>
      <c r="M150" s="447">
        <f t="shared" si="97"/>
        <v>0</v>
      </c>
      <c r="N150" s="447">
        <f t="shared" si="98"/>
        <v>0</v>
      </c>
      <c r="O150" s="474"/>
      <c r="P150" s="447"/>
      <c r="Q150" s="474"/>
      <c r="R150" s="447">
        <f t="shared" si="99"/>
        <v>0</v>
      </c>
      <c r="S150" s="447">
        <f t="shared" si="100"/>
        <v>0</v>
      </c>
      <c r="T150" s="474"/>
      <c r="U150" s="447"/>
      <c r="V150" s="474"/>
      <c r="W150" s="447">
        <f t="shared" si="101"/>
        <v>0</v>
      </c>
    </row>
    <row r="151" spans="2:23" x14ac:dyDescent="0.3">
      <c r="B151" s="92">
        <f t="shared" si="102"/>
        <v>4</v>
      </c>
      <c r="C151" s="451" t="s">
        <v>844</v>
      </c>
      <c r="D151" s="351">
        <f t="shared" si="94"/>
        <v>0.22185758715602311</v>
      </c>
      <c r="E151" s="351">
        <f t="shared" si="94"/>
        <v>-2.7581542890057764E-3</v>
      </c>
      <c r="F151" s="351">
        <f t="shared" si="94"/>
        <v>0</v>
      </c>
      <c r="G151" s="351">
        <f t="shared" si="94"/>
        <v>0</v>
      </c>
      <c r="H151" s="348">
        <f t="shared" si="95"/>
        <v>0.21909943286701733</v>
      </c>
      <c r="I151" s="447">
        <f t="shared" si="96"/>
        <v>0.21909943286701733</v>
      </c>
      <c r="J151" s="474"/>
      <c r="K151" s="447"/>
      <c r="L151" s="474"/>
      <c r="M151" s="447">
        <f t="shared" si="97"/>
        <v>0.21909943286701733</v>
      </c>
      <c r="N151" s="447">
        <f t="shared" si="98"/>
        <v>0.21909943286701733</v>
      </c>
      <c r="O151" s="474"/>
      <c r="P151" s="447"/>
      <c r="Q151" s="474"/>
      <c r="R151" s="447">
        <f t="shared" si="99"/>
        <v>0.21909943286701733</v>
      </c>
      <c r="S151" s="447">
        <f t="shared" si="100"/>
        <v>0.21909943286701733</v>
      </c>
      <c r="T151" s="474"/>
      <c r="U151" s="447"/>
      <c r="V151" s="474"/>
      <c r="W151" s="447">
        <f t="shared" si="101"/>
        <v>0.21909943286701733</v>
      </c>
    </row>
    <row r="152" spans="2:23" x14ac:dyDescent="0.3">
      <c r="B152" s="92">
        <f t="shared" si="102"/>
        <v>5</v>
      </c>
      <c r="C152" s="451" t="s">
        <v>845</v>
      </c>
      <c r="D152" s="351">
        <f t="shared" si="94"/>
        <v>12.622522407852051</v>
      </c>
      <c r="E152" s="351">
        <f t="shared" si="94"/>
        <v>-0.74866921714249235</v>
      </c>
      <c r="F152" s="351">
        <f t="shared" si="94"/>
        <v>0</v>
      </c>
      <c r="G152" s="351">
        <f t="shared" si="94"/>
        <v>0</v>
      </c>
      <c r="H152" s="348">
        <f t="shared" si="95"/>
        <v>11.873853190709559</v>
      </c>
      <c r="I152" s="447">
        <f t="shared" si="96"/>
        <v>11.873853190709559</v>
      </c>
      <c r="J152" s="474"/>
      <c r="K152" s="447"/>
      <c r="L152" s="474"/>
      <c r="M152" s="447">
        <f t="shared" si="97"/>
        <v>11.873853190709559</v>
      </c>
      <c r="N152" s="447">
        <f t="shared" si="98"/>
        <v>11.873853190709559</v>
      </c>
      <c r="O152" s="474"/>
      <c r="P152" s="447"/>
      <c r="Q152" s="474"/>
      <c r="R152" s="447">
        <f t="shared" si="99"/>
        <v>11.873853190709559</v>
      </c>
      <c r="S152" s="447">
        <f t="shared" si="100"/>
        <v>11.873853190709559</v>
      </c>
      <c r="T152" s="474"/>
      <c r="U152" s="447"/>
      <c r="V152" s="474"/>
      <c r="W152" s="447">
        <f t="shared" si="101"/>
        <v>11.873853190709559</v>
      </c>
    </row>
    <row r="153" spans="2:23" x14ac:dyDescent="0.3">
      <c r="B153" s="92">
        <f t="shared" si="102"/>
        <v>6</v>
      </c>
      <c r="C153" s="451" t="s">
        <v>256</v>
      </c>
      <c r="D153" s="351">
        <f t="shared" si="94"/>
        <v>238.23051585011285</v>
      </c>
      <c r="E153" s="351">
        <f t="shared" si="94"/>
        <v>-12.355654773666096</v>
      </c>
      <c r="F153" s="351">
        <f t="shared" si="94"/>
        <v>0</v>
      </c>
      <c r="G153" s="351">
        <f t="shared" si="94"/>
        <v>0</v>
      </c>
      <c r="H153" s="348">
        <f t="shared" si="95"/>
        <v>225.87486107644676</v>
      </c>
      <c r="I153" s="447">
        <f t="shared" si="96"/>
        <v>225.87486107644676</v>
      </c>
      <c r="J153" s="474"/>
      <c r="K153" s="447"/>
      <c r="L153" s="474"/>
      <c r="M153" s="447">
        <f t="shared" si="97"/>
        <v>225.87486107644676</v>
      </c>
      <c r="N153" s="447">
        <f t="shared" si="98"/>
        <v>225.87486107644676</v>
      </c>
      <c r="O153" s="474"/>
      <c r="P153" s="447"/>
      <c r="Q153" s="474"/>
      <c r="R153" s="447">
        <f t="shared" si="99"/>
        <v>225.87486107644676</v>
      </c>
      <c r="S153" s="447">
        <f t="shared" si="100"/>
        <v>225.87486107644676</v>
      </c>
      <c r="T153" s="474"/>
      <c r="U153" s="447"/>
      <c r="V153" s="474"/>
      <c r="W153" s="447">
        <f t="shared" si="101"/>
        <v>225.87486107644676</v>
      </c>
    </row>
    <row r="154" spans="2:23" x14ac:dyDescent="0.3">
      <c r="B154" s="92">
        <f t="shared" si="102"/>
        <v>7</v>
      </c>
      <c r="C154" s="451" t="s">
        <v>846</v>
      </c>
      <c r="D154" s="351">
        <f t="shared" si="94"/>
        <v>0</v>
      </c>
      <c r="E154" s="351">
        <f t="shared" si="94"/>
        <v>0</v>
      </c>
      <c r="F154" s="351">
        <f t="shared" si="94"/>
        <v>0</v>
      </c>
      <c r="G154" s="351">
        <f t="shared" si="94"/>
        <v>0</v>
      </c>
      <c r="H154" s="348">
        <f t="shared" si="95"/>
        <v>0</v>
      </c>
      <c r="I154" s="447">
        <f t="shared" si="96"/>
        <v>0</v>
      </c>
      <c r="J154" s="474"/>
      <c r="K154" s="447"/>
      <c r="L154" s="474"/>
      <c r="M154" s="447">
        <f t="shared" si="97"/>
        <v>0</v>
      </c>
      <c r="N154" s="447">
        <f t="shared" si="98"/>
        <v>0</v>
      </c>
      <c r="O154" s="474"/>
      <c r="P154" s="447"/>
      <c r="Q154" s="474"/>
      <c r="R154" s="447">
        <f t="shared" si="99"/>
        <v>0</v>
      </c>
      <c r="S154" s="447">
        <f t="shared" si="100"/>
        <v>0</v>
      </c>
      <c r="T154" s="474"/>
      <c r="U154" s="447"/>
      <c r="V154" s="474"/>
      <c r="W154" s="447">
        <f t="shared" si="101"/>
        <v>0</v>
      </c>
    </row>
    <row r="155" spans="2:23" x14ac:dyDescent="0.3">
      <c r="B155" s="92">
        <f t="shared" si="102"/>
        <v>8</v>
      </c>
      <c r="C155" s="451" t="s">
        <v>847</v>
      </c>
      <c r="D155" s="351">
        <f t="shared" si="94"/>
        <v>0</v>
      </c>
      <c r="E155" s="351">
        <f t="shared" si="94"/>
        <v>0</v>
      </c>
      <c r="F155" s="351">
        <f t="shared" si="94"/>
        <v>0</v>
      </c>
      <c r="G155" s="351">
        <f t="shared" si="94"/>
        <v>0</v>
      </c>
      <c r="H155" s="348">
        <f t="shared" si="95"/>
        <v>0</v>
      </c>
      <c r="I155" s="447">
        <f t="shared" si="96"/>
        <v>0</v>
      </c>
      <c r="J155" s="474"/>
      <c r="K155" s="447"/>
      <c r="L155" s="474"/>
      <c r="M155" s="447">
        <f t="shared" si="97"/>
        <v>0</v>
      </c>
      <c r="N155" s="447">
        <f t="shared" si="98"/>
        <v>0</v>
      </c>
      <c r="O155" s="474"/>
      <c r="P155" s="447"/>
      <c r="Q155" s="474"/>
      <c r="R155" s="447">
        <f t="shared" si="99"/>
        <v>0</v>
      </c>
      <c r="S155" s="447">
        <f t="shared" si="100"/>
        <v>0</v>
      </c>
      <c r="T155" s="474"/>
      <c r="U155" s="447"/>
      <c r="V155" s="474"/>
      <c r="W155" s="447">
        <f t="shared" si="101"/>
        <v>0</v>
      </c>
    </row>
    <row r="156" spans="2:23" x14ac:dyDescent="0.3">
      <c r="B156" s="92">
        <f t="shared" si="102"/>
        <v>9</v>
      </c>
      <c r="C156" s="451" t="s">
        <v>848</v>
      </c>
      <c r="D156" s="351">
        <f t="shared" si="94"/>
        <v>7.999999999999996E-2</v>
      </c>
      <c r="E156" s="351">
        <f t="shared" si="94"/>
        <v>0</v>
      </c>
      <c r="F156" s="351">
        <f t="shared" si="94"/>
        <v>0</v>
      </c>
      <c r="G156" s="351">
        <f t="shared" si="94"/>
        <v>0</v>
      </c>
      <c r="H156" s="348">
        <f t="shared" si="95"/>
        <v>7.999999999999996E-2</v>
      </c>
      <c r="I156" s="447">
        <f t="shared" si="96"/>
        <v>7.999999999999996E-2</v>
      </c>
      <c r="J156" s="474"/>
      <c r="K156" s="447"/>
      <c r="L156" s="474"/>
      <c r="M156" s="447">
        <f t="shared" si="97"/>
        <v>7.999999999999996E-2</v>
      </c>
      <c r="N156" s="447">
        <f t="shared" si="98"/>
        <v>7.999999999999996E-2</v>
      </c>
      <c r="O156" s="474"/>
      <c r="P156" s="447"/>
      <c r="Q156" s="474"/>
      <c r="R156" s="447">
        <f t="shared" si="99"/>
        <v>7.999999999999996E-2</v>
      </c>
      <c r="S156" s="447">
        <f t="shared" si="100"/>
        <v>7.999999999999996E-2</v>
      </c>
      <c r="T156" s="474"/>
      <c r="U156" s="447"/>
      <c r="V156" s="474"/>
      <c r="W156" s="447">
        <f t="shared" si="101"/>
        <v>7.999999999999996E-2</v>
      </c>
    </row>
    <row r="157" spans="2:23" x14ac:dyDescent="0.3">
      <c r="B157" s="92">
        <f t="shared" si="102"/>
        <v>10</v>
      </c>
      <c r="C157" s="451" t="s">
        <v>259</v>
      </c>
      <c r="D157" s="351">
        <f t="shared" si="94"/>
        <v>1.3219819459040281</v>
      </c>
      <c r="E157" s="351">
        <f t="shared" si="94"/>
        <v>-0.23847251238042233</v>
      </c>
      <c r="F157" s="351">
        <f t="shared" si="94"/>
        <v>0</v>
      </c>
      <c r="G157" s="351">
        <f t="shared" si="94"/>
        <v>0</v>
      </c>
      <c r="H157" s="348">
        <f t="shared" si="95"/>
        <v>1.0835094335236057</v>
      </c>
      <c r="I157" s="447">
        <f t="shared" si="96"/>
        <v>1.0835094335236057</v>
      </c>
      <c r="J157" s="474"/>
      <c r="K157" s="447"/>
      <c r="L157" s="474"/>
      <c r="M157" s="447">
        <f t="shared" si="97"/>
        <v>1.0835094335236057</v>
      </c>
      <c r="N157" s="447">
        <f t="shared" si="98"/>
        <v>1.0835094335236057</v>
      </c>
      <c r="O157" s="474"/>
      <c r="P157" s="447"/>
      <c r="Q157" s="474"/>
      <c r="R157" s="447">
        <f t="shared" si="99"/>
        <v>1.0835094335236057</v>
      </c>
      <c r="S157" s="447">
        <f t="shared" si="100"/>
        <v>1.0835094335236057</v>
      </c>
      <c r="T157" s="474"/>
      <c r="U157" s="447"/>
      <c r="V157" s="474"/>
      <c r="W157" s="447">
        <f t="shared" si="101"/>
        <v>1.0835094335236057</v>
      </c>
    </row>
    <row r="158" spans="2:23" x14ac:dyDescent="0.3">
      <c r="B158" s="92">
        <f t="shared" si="102"/>
        <v>11</v>
      </c>
      <c r="C158" s="451" t="s">
        <v>260</v>
      </c>
      <c r="D158" s="351">
        <f t="shared" si="94"/>
        <v>9.2172856000561798E-2</v>
      </c>
      <c r="E158" s="351">
        <f t="shared" si="94"/>
        <v>-3.9698163145586995E-3</v>
      </c>
      <c r="F158" s="351">
        <f t="shared" si="94"/>
        <v>0</v>
      </c>
      <c r="G158" s="351">
        <f t="shared" si="94"/>
        <v>0</v>
      </c>
      <c r="H158" s="348">
        <f t="shared" si="95"/>
        <v>8.8203039686003099E-2</v>
      </c>
      <c r="I158" s="447">
        <f t="shared" si="96"/>
        <v>8.8203039686003099E-2</v>
      </c>
      <c r="J158" s="474"/>
      <c r="K158" s="447"/>
      <c r="L158" s="474"/>
      <c r="M158" s="447">
        <f t="shared" si="97"/>
        <v>8.8203039686003099E-2</v>
      </c>
      <c r="N158" s="447">
        <f t="shared" si="98"/>
        <v>8.8203039686003099E-2</v>
      </c>
      <c r="O158" s="474"/>
      <c r="P158" s="447"/>
      <c r="Q158" s="474"/>
      <c r="R158" s="447">
        <f t="shared" si="99"/>
        <v>8.8203039686003099E-2</v>
      </c>
      <c r="S158" s="447">
        <f t="shared" si="100"/>
        <v>8.8203039686003099E-2</v>
      </c>
      <c r="T158" s="474"/>
      <c r="U158" s="447"/>
      <c r="V158" s="474"/>
      <c r="W158" s="447">
        <f t="shared" si="101"/>
        <v>8.8203039686003099E-2</v>
      </c>
    </row>
    <row r="159" spans="2:23" x14ac:dyDescent="0.3">
      <c r="B159" s="92">
        <f t="shared" si="102"/>
        <v>12</v>
      </c>
      <c r="C159" s="451" t="s">
        <v>261</v>
      </c>
      <c r="D159" s="351">
        <f t="shared" si="94"/>
        <v>0.47007542321425211</v>
      </c>
      <c r="E159" s="351">
        <f t="shared" si="94"/>
        <v>-6.93973262942435E-2</v>
      </c>
      <c r="F159" s="351">
        <f t="shared" si="94"/>
        <v>0</v>
      </c>
      <c r="G159" s="351">
        <f t="shared" si="94"/>
        <v>0</v>
      </c>
      <c r="H159" s="348">
        <f t="shared" si="95"/>
        <v>0.40067809692000861</v>
      </c>
      <c r="I159" s="447">
        <f t="shared" si="96"/>
        <v>0.40067809692000861</v>
      </c>
      <c r="J159" s="474"/>
      <c r="K159" s="447"/>
      <c r="L159" s="474"/>
      <c r="M159" s="447">
        <f t="shared" si="97"/>
        <v>0.40067809692000861</v>
      </c>
      <c r="N159" s="447">
        <f t="shared" si="98"/>
        <v>0.40067809692000861</v>
      </c>
      <c r="O159" s="474"/>
      <c r="P159" s="447"/>
      <c r="Q159" s="474"/>
      <c r="R159" s="447">
        <f t="shared" si="99"/>
        <v>0.40067809692000861</v>
      </c>
      <c r="S159" s="447">
        <f t="shared" si="100"/>
        <v>0.40067809692000861</v>
      </c>
      <c r="T159" s="474"/>
      <c r="U159" s="447"/>
      <c r="V159" s="474"/>
      <c r="W159" s="447">
        <f t="shared" si="101"/>
        <v>0.40067809692000861</v>
      </c>
    </row>
    <row r="160" spans="2:23" x14ac:dyDescent="0.3">
      <c r="B160" s="92">
        <f t="shared" si="102"/>
        <v>13</v>
      </c>
      <c r="C160" s="473" t="s">
        <v>896</v>
      </c>
      <c r="D160" s="351">
        <f t="shared" si="94"/>
        <v>0</v>
      </c>
      <c r="E160" s="351">
        <f t="shared" si="94"/>
        <v>0</v>
      </c>
      <c r="F160" s="351">
        <f t="shared" si="94"/>
        <v>0</v>
      </c>
      <c r="G160" s="351">
        <f t="shared" si="94"/>
        <v>0</v>
      </c>
      <c r="H160" s="348">
        <f t="shared" ref="H160:H164" si="103">D160+E160-F160-G160</f>
        <v>0</v>
      </c>
      <c r="I160" s="447">
        <f t="shared" si="96"/>
        <v>0</v>
      </c>
      <c r="J160" s="474"/>
      <c r="K160" s="447"/>
      <c r="L160" s="474"/>
      <c r="M160" s="447">
        <f t="shared" si="97"/>
        <v>0</v>
      </c>
      <c r="N160" s="447">
        <f t="shared" si="98"/>
        <v>0</v>
      </c>
      <c r="O160" s="474"/>
      <c r="P160" s="447"/>
      <c r="Q160" s="474"/>
      <c r="R160" s="447">
        <f t="shared" si="99"/>
        <v>0</v>
      </c>
      <c r="S160" s="447">
        <f t="shared" si="100"/>
        <v>0</v>
      </c>
      <c r="T160" s="474"/>
      <c r="U160" s="447"/>
      <c r="V160" s="474"/>
      <c r="W160" s="447">
        <f t="shared" si="101"/>
        <v>0</v>
      </c>
    </row>
    <row r="161" spans="2:23" x14ac:dyDescent="0.3">
      <c r="B161" s="92">
        <f t="shared" si="102"/>
        <v>14</v>
      </c>
      <c r="C161" s="473" t="s">
        <v>897</v>
      </c>
      <c r="D161" s="351">
        <f t="shared" si="94"/>
        <v>17.4246795625</v>
      </c>
      <c r="E161" s="351">
        <f t="shared" si="94"/>
        <v>-3.3725186250000001</v>
      </c>
      <c r="F161" s="351">
        <f t="shared" si="94"/>
        <v>0</v>
      </c>
      <c r="G161" s="351">
        <f t="shared" si="94"/>
        <v>0</v>
      </c>
      <c r="H161" s="348">
        <f t="shared" si="103"/>
        <v>14.0521609375</v>
      </c>
      <c r="I161" s="447">
        <f t="shared" si="96"/>
        <v>14.0521609375</v>
      </c>
      <c r="J161" s="474"/>
      <c r="K161" s="447"/>
      <c r="L161" s="474"/>
      <c r="M161" s="447">
        <f t="shared" si="97"/>
        <v>14.0521609375</v>
      </c>
      <c r="N161" s="447">
        <f t="shared" si="98"/>
        <v>14.0521609375</v>
      </c>
      <c r="O161" s="474"/>
      <c r="P161" s="447"/>
      <c r="Q161" s="474"/>
      <c r="R161" s="447">
        <f t="shared" si="99"/>
        <v>14.0521609375</v>
      </c>
      <c r="S161" s="447">
        <f t="shared" si="100"/>
        <v>14.0521609375</v>
      </c>
      <c r="T161" s="474"/>
      <c r="U161" s="447"/>
      <c r="V161" s="474"/>
      <c r="W161" s="447">
        <f t="shared" si="101"/>
        <v>14.0521609375</v>
      </c>
    </row>
    <row r="162" spans="2:23" x14ac:dyDescent="0.3">
      <c r="B162" s="92">
        <f t="shared" si="102"/>
        <v>15</v>
      </c>
      <c r="C162" s="473" t="s">
        <v>898</v>
      </c>
      <c r="D162" s="351">
        <f t="shared" si="94"/>
        <v>0</v>
      </c>
      <c r="E162" s="351">
        <f t="shared" si="94"/>
        <v>0</v>
      </c>
      <c r="F162" s="351">
        <f t="shared" si="94"/>
        <v>0</v>
      </c>
      <c r="G162" s="351">
        <f t="shared" si="94"/>
        <v>0</v>
      </c>
      <c r="H162" s="348">
        <f t="shared" si="103"/>
        <v>0</v>
      </c>
      <c r="I162" s="447">
        <f t="shared" si="96"/>
        <v>0</v>
      </c>
      <c r="J162" s="474"/>
      <c r="K162" s="447"/>
      <c r="L162" s="474"/>
      <c r="M162" s="447">
        <f t="shared" si="97"/>
        <v>0</v>
      </c>
      <c r="N162" s="447">
        <f t="shared" si="98"/>
        <v>0</v>
      </c>
      <c r="O162" s="474"/>
      <c r="P162" s="447"/>
      <c r="Q162" s="474"/>
      <c r="R162" s="447">
        <f t="shared" si="99"/>
        <v>0</v>
      </c>
      <c r="S162" s="447">
        <f t="shared" si="100"/>
        <v>0</v>
      </c>
      <c r="T162" s="474"/>
      <c r="U162" s="447"/>
      <c r="V162" s="474"/>
      <c r="W162" s="447">
        <f t="shared" si="101"/>
        <v>0</v>
      </c>
    </row>
    <row r="163" spans="2:23" x14ac:dyDescent="0.3">
      <c r="B163" s="92">
        <f t="shared" si="102"/>
        <v>16</v>
      </c>
      <c r="C163" s="473" t="s">
        <v>849</v>
      </c>
      <c r="D163" s="351">
        <f t="shared" si="94"/>
        <v>0</v>
      </c>
      <c r="E163" s="351">
        <f t="shared" si="94"/>
        <v>0</v>
      </c>
      <c r="F163" s="351">
        <f t="shared" si="94"/>
        <v>0</v>
      </c>
      <c r="G163" s="351">
        <f t="shared" si="94"/>
        <v>0</v>
      </c>
      <c r="H163" s="348">
        <f t="shared" si="103"/>
        <v>0</v>
      </c>
      <c r="I163" s="447">
        <f t="shared" si="96"/>
        <v>0</v>
      </c>
      <c r="J163" s="474"/>
      <c r="K163" s="447"/>
      <c r="L163" s="474"/>
      <c r="M163" s="447">
        <f t="shared" si="97"/>
        <v>0</v>
      </c>
      <c r="N163" s="447">
        <f t="shared" si="98"/>
        <v>0</v>
      </c>
      <c r="O163" s="474"/>
      <c r="P163" s="447"/>
      <c r="Q163" s="474"/>
      <c r="R163" s="447">
        <f t="shared" si="99"/>
        <v>0</v>
      </c>
      <c r="S163" s="447">
        <f t="shared" si="100"/>
        <v>0</v>
      </c>
      <c r="T163" s="474"/>
      <c r="U163" s="447"/>
      <c r="V163" s="474"/>
      <c r="W163" s="447">
        <f t="shared" si="101"/>
        <v>0</v>
      </c>
    </row>
    <row r="164" spans="2:23" x14ac:dyDescent="0.3">
      <c r="B164" s="92">
        <f t="shared" si="102"/>
        <v>17</v>
      </c>
      <c r="C164" s="473" t="s">
        <v>899</v>
      </c>
      <c r="D164" s="351">
        <f t="shared" si="94"/>
        <v>0</v>
      </c>
      <c r="E164" s="351">
        <f t="shared" si="94"/>
        <v>0</v>
      </c>
      <c r="F164" s="351">
        <f t="shared" si="94"/>
        <v>0</v>
      </c>
      <c r="G164" s="351">
        <f t="shared" si="94"/>
        <v>0</v>
      </c>
      <c r="H164" s="348">
        <f t="shared" si="103"/>
        <v>0</v>
      </c>
      <c r="I164" s="447">
        <f t="shared" si="96"/>
        <v>0</v>
      </c>
      <c r="J164" s="474"/>
      <c r="K164" s="447"/>
      <c r="L164" s="474"/>
      <c r="M164" s="447">
        <f t="shared" si="97"/>
        <v>0</v>
      </c>
      <c r="N164" s="447">
        <f t="shared" si="98"/>
        <v>0</v>
      </c>
      <c r="O164" s="474"/>
      <c r="P164" s="447"/>
      <c r="Q164" s="474"/>
      <c r="R164" s="447">
        <f t="shared" si="99"/>
        <v>0</v>
      </c>
      <c r="S164" s="447">
        <f t="shared" si="100"/>
        <v>0</v>
      </c>
      <c r="T164" s="474"/>
      <c r="U164" s="447"/>
      <c r="V164" s="474"/>
      <c r="W164" s="447">
        <f t="shared" si="101"/>
        <v>0</v>
      </c>
    </row>
    <row r="165" spans="2:23" ht="16" x14ac:dyDescent="0.3">
      <c r="B165" s="80"/>
      <c r="C165" s="94" t="s">
        <v>271</v>
      </c>
      <c r="D165" s="350">
        <f>SUM(D148:D163)</f>
        <v>337.17495585589131</v>
      </c>
      <c r="E165" s="350">
        <f>SUM(E148:E163)</f>
        <v>-17.990884569698206</v>
      </c>
      <c r="F165" s="350">
        <f>SUM(F148:F163)</f>
        <v>0</v>
      </c>
      <c r="G165" s="350">
        <f>SUM(G148:G163)</f>
        <v>0</v>
      </c>
      <c r="H165" s="350">
        <f>SUM(H148:H163)</f>
        <v>319.18407128619305</v>
      </c>
      <c r="I165" s="350">
        <f t="shared" ref="I165:W165" si="104">SUM(I148:I164)</f>
        <v>319.18407128619305</v>
      </c>
      <c r="J165" s="350">
        <f t="shared" si="104"/>
        <v>0</v>
      </c>
      <c r="K165" s="350">
        <f t="shared" si="104"/>
        <v>0</v>
      </c>
      <c r="L165" s="350">
        <f t="shared" si="104"/>
        <v>0</v>
      </c>
      <c r="M165" s="350">
        <f t="shared" si="104"/>
        <v>319.18407128619305</v>
      </c>
      <c r="N165" s="350">
        <f t="shared" si="104"/>
        <v>319.18407128619305</v>
      </c>
      <c r="O165" s="350">
        <f t="shared" si="104"/>
        <v>0</v>
      </c>
      <c r="P165" s="350">
        <f t="shared" si="104"/>
        <v>0</v>
      </c>
      <c r="Q165" s="350">
        <f t="shared" si="104"/>
        <v>0</v>
      </c>
      <c r="R165" s="350">
        <f t="shared" si="104"/>
        <v>319.18407128619305</v>
      </c>
      <c r="S165" s="350">
        <f t="shared" si="104"/>
        <v>319.18407128619305</v>
      </c>
      <c r="T165" s="350">
        <f t="shared" si="104"/>
        <v>0</v>
      </c>
      <c r="U165" s="350">
        <f t="shared" si="104"/>
        <v>0</v>
      </c>
      <c r="V165" s="350">
        <f t="shared" si="104"/>
        <v>0</v>
      </c>
      <c r="W165" s="350">
        <f t="shared" si="104"/>
        <v>319.18407128619305</v>
      </c>
    </row>
    <row r="166" spans="2:23" x14ac:dyDescent="0.3">
      <c r="B166" s="268"/>
      <c r="C166" s="76"/>
      <c r="D166" s="76"/>
      <c r="E166" s="76"/>
      <c r="F166" s="76"/>
    </row>
  </sheetData>
  <mergeCells count="6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D118:H118"/>
    <mergeCell ref="B118:B120"/>
    <mergeCell ref="C118:C120"/>
    <mergeCell ref="N11:R11"/>
    <mergeCell ref="S11:W11"/>
    <mergeCell ref="S10:W10"/>
    <mergeCell ref="N10:R10"/>
    <mergeCell ref="C64:C66"/>
    <mergeCell ref="D65:H65"/>
    <mergeCell ref="B33:G33"/>
    <mergeCell ref="I64:M64"/>
    <mergeCell ref="B36:B38"/>
    <mergeCell ref="C36:C38"/>
    <mergeCell ref="B10:B12"/>
    <mergeCell ref="C10:C12"/>
    <mergeCell ref="I10:M10"/>
    <mergeCell ref="I11:M11"/>
    <mergeCell ref="D10:H10"/>
    <mergeCell ref="D11:H11"/>
    <mergeCell ref="B91:B93"/>
    <mergeCell ref="C91:C93"/>
    <mergeCell ref="N64:R64"/>
    <mergeCell ref="I118:M118"/>
    <mergeCell ref="I119:M119"/>
    <mergeCell ref="D119:H119"/>
    <mergeCell ref="D64:H64"/>
    <mergeCell ref="I65:M65"/>
    <mergeCell ref="D91:H91"/>
    <mergeCell ref="I91:M91"/>
    <mergeCell ref="S36:W36"/>
    <mergeCell ref="S37:W37"/>
    <mergeCell ref="N36:R36"/>
    <mergeCell ref="N37:R37"/>
    <mergeCell ref="B64:B66"/>
    <mergeCell ref="S64:W64"/>
    <mergeCell ref="D37:H37"/>
    <mergeCell ref="D36:H36"/>
    <mergeCell ref="I36:M36"/>
    <mergeCell ref="I37:M37"/>
    <mergeCell ref="N145:R145"/>
    <mergeCell ref="S145:W145"/>
    <mergeCell ref="N91:R91"/>
    <mergeCell ref="S91:W91"/>
    <mergeCell ref="N92:R92"/>
    <mergeCell ref="S92:W92"/>
    <mergeCell ref="N144:R144"/>
    <mergeCell ref="S144:W144"/>
    <mergeCell ref="S118:W118"/>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A42" zoomScale="70" zoomScaleNormal="68" zoomScaleSheetLayoutView="70" workbookViewId="0">
      <selection activeCell="AC62" sqref="AC62"/>
    </sheetView>
  </sheetViews>
  <sheetFormatPr defaultColWidth="9.08984375" defaultRowHeight="14" x14ac:dyDescent="0.3"/>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x14ac:dyDescent="0.3">
      <c r="B1" s="913"/>
    </row>
    <row r="2" spans="1:29" x14ac:dyDescent="0.3">
      <c r="B2" s="913"/>
    </row>
    <row r="3" spans="1:29" x14ac:dyDescent="0.3">
      <c r="B3" s="913"/>
    </row>
    <row r="4" spans="1:29" x14ac:dyDescent="0.3">
      <c r="B4" s="8"/>
      <c r="N4" s="929"/>
      <c r="O4" s="929"/>
      <c r="P4" s="910" t="str">
        <f>Index!B2</f>
        <v xml:space="preserve">      Maharashtra State Power Generation Company Ltd.</v>
      </c>
      <c r="Q4" s="930"/>
      <c r="R4" s="929"/>
      <c r="S4" s="929"/>
      <c r="T4" s="929"/>
      <c r="U4" s="929"/>
      <c r="V4" s="929"/>
      <c r="W4" s="929"/>
      <c r="X4" s="929"/>
      <c r="Y4" s="929"/>
      <c r="Z4" s="929"/>
      <c r="AA4" s="929"/>
      <c r="AB4" s="929"/>
      <c r="AC4" s="929"/>
    </row>
    <row r="5" spans="1:29" x14ac:dyDescent="0.3">
      <c r="B5" s="8"/>
      <c r="N5" s="931"/>
      <c r="O5" s="931"/>
      <c r="P5" s="910" t="str">
        <f>Index!B3</f>
        <v>MYT Petition Formats for Uran</v>
      </c>
      <c r="Q5" s="930"/>
      <c r="R5" s="931"/>
      <c r="S5" s="931"/>
      <c r="T5" s="931"/>
      <c r="U5" s="931"/>
      <c r="V5" s="931"/>
      <c r="W5" s="931"/>
      <c r="X5" s="931"/>
      <c r="Y5" s="931"/>
      <c r="Z5" s="931"/>
      <c r="AA5" s="931"/>
      <c r="AB5" s="931"/>
      <c r="AC5" s="929"/>
    </row>
    <row r="6" spans="1:29" x14ac:dyDescent="0.3">
      <c r="B6" s="929"/>
      <c r="N6" s="929"/>
      <c r="O6" s="8"/>
      <c r="P6" s="127" t="s">
        <v>1088</v>
      </c>
      <c r="Q6" s="127"/>
      <c r="R6" s="8"/>
      <c r="S6" s="8"/>
      <c r="T6" s="929"/>
      <c r="U6" s="929"/>
      <c r="V6" s="929"/>
      <c r="W6" s="929"/>
      <c r="X6" s="929"/>
      <c r="Y6" s="929"/>
      <c r="Z6" s="929"/>
      <c r="AA6" s="929"/>
      <c r="AB6" s="929"/>
      <c r="AC6" s="929"/>
    </row>
    <row r="7" spans="1:29" x14ac:dyDescent="0.3">
      <c r="C7" s="8"/>
      <c r="D7" s="8"/>
      <c r="E7" s="8"/>
      <c r="F7" s="8"/>
      <c r="G7" s="8"/>
      <c r="H7" s="8"/>
      <c r="I7" s="8"/>
      <c r="J7" s="8"/>
      <c r="K7" s="8"/>
      <c r="L7" s="8"/>
      <c r="M7" s="8"/>
      <c r="O7" s="42"/>
      <c r="R7" s="42"/>
      <c r="S7" s="42"/>
    </row>
    <row r="8" spans="1:29" x14ac:dyDescent="0.3">
      <c r="A8" s="1" t="s">
        <v>265</v>
      </c>
      <c r="B8" s="913" t="s">
        <v>266</v>
      </c>
      <c r="C8" s="913"/>
      <c r="D8" s="913"/>
      <c r="E8" s="913"/>
      <c r="F8" s="913"/>
      <c r="G8" s="913"/>
      <c r="H8" s="913"/>
      <c r="I8" s="913"/>
      <c r="J8" s="913"/>
      <c r="K8" s="913"/>
      <c r="L8" s="913"/>
      <c r="M8" s="913"/>
      <c r="O8" s="42"/>
      <c r="R8" s="42"/>
      <c r="S8" s="42"/>
      <c r="W8" s="932"/>
    </row>
    <row r="9" spans="1:29" x14ac:dyDescent="0.3">
      <c r="B9" s="258"/>
      <c r="C9" s="8"/>
      <c r="D9" s="8"/>
      <c r="E9" s="8"/>
      <c r="F9" s="8"/>
      <c r="G9" s="8"/>
      <c r="H9" s="8"/>
      <c r="I9" s="8"/>
      <c r="J9" s="8"/>
      <c r="K9" s="8"/>
      <c r="L9" s="8"/>
      <c r="M9" s="8"/>
      <c r="O9" s="42"/>
      <c r="R9" s="42"/>
      <c r="S9" s="42"/>
      <c r="W9" s="932"/>
      <c r="AB9" s="259" t="s">
        <v>10</v>
      </c>
    </row>
    <row r="10" spans="1:29" x14ac:dyDescent="0.3">
      <c r="B10" s="913"/>
      <c r="C10" s="8"/>
      <c r="D10" s="8"/>
      <c r="E10" s="8"/>
      <c r="F10" s="8"/>
      <c r="G10" s="8"/>
      <c r="H10" s="8"/>
      <c r="I10" s="8"/>
      <c r="J10" s="8"/>
      <c r="K10" s="8"/>
      <c r="L10" s="8"/>
      <c r="M10" s="8"/>
      <c r="O10" s="42"/>
      <c r="R10" s="42"/>
      <c r="S10" s="42"/>
    </row>
    <row r="11" spans="1:29" ht="15.75" customHeight="1" x14ac:dyDescent="0.3">
      <c r="B11" s="913"/>
      <c r="C11" s="8"/>
      <c r="D11" s="8"/>
      <c r="E11" s="8"/>
      <c r="F11" s="8"/>
      <c r="G11" s="8"/>
      <c r="H11" s="8"/>
      <c r="I11" s="8"/>
      <c r="J11" s="8"/>
      <c r="K11" s="8"/>
      <c r="L11" s="8"/>
      <c r="M11" s="8"/>
      <c r="O11" s="42"/>
      <c r="R11" s="42"/>
      <c r="S11" s="42"/>
      <c r="AB11" s="259" t="s">
        <v>10</v>
      </c>
    </row>
    <row r="12" spans="1:29" ht="15.75" customHeight="1" x14ac:dyDescent="0.3">
      <c r="B12" s="1661" t="s">
        <v>341</v>
      </c>
      <c r="C12" s="1661" t="s">
        <v>37</v>
      </c>
      <c r="D12" s="1661" t="s">
        <v>959</v>
      </c>
      <c r="E12" s="1661"/>
      <c r="F12" s="1661"/>
      <c r="G12" s="1661"/>
      <c r="H12" s="1661"/>
      <c r="I12" s="1782" t="s">
        <v>960</v>
      </c>
      <c r="J12" s="1782"/>
      <c r="K12" s="1782"/>
      <c r="L12" s="1782"/>
      <c r="M12" s="1782"/>
      <c r="N12" s="1782" t="s">
        <v>961</v>
      </c>
      <c r="O12" s="1782"/>
      <c r="P12" s="1782"/>
      <c r="Q12" s="1782"/>
      <c r="R12" s="1782"/>
      <c r="S12" s="1782" t="s">
        <v>962</v>
      </c>
      <c r="T12" s="1782"/>
      <c r="U12" s="1782"/>
      <c r="V12" s="1782"/>
      <c r="W12" s="1782"/>
      <c r="X12" s="1782" t="s">
        <v>963</v>
      </c>
      <c r="Y12" s="1782"/>
      <c r="Z12" s="1782"/>
      <c r="AA12" s="1782"/>
      <c r="AB12" s="1782"/>
    </row>
    <row r="13" spans="1:29" x14ac:dyDescent="0.3">
      <c r="B13" s="1661"/>
      <c r="C13" s="1661"/>
      <c r="D13" s="1783" t="s">
        <v>21</v>
      </c>
      <c r="E13" s="1784"/>
      <c r="F13" s="1784"/>
      <c r="G13" s="1784"/>
      <c r="H13" s="1784"/>
      <c r="I13" s="1785" t="s">
        <v>21</v>
      </c>
      <c r="J13" s="1786"/>
      <c r="K13" s="1786"/>
      <c r="L13" s="1786"/>
      <c r="M13" s="1786"/>
      <c r="N13" s="1785" t="s">
        <v>21</v>
      </c>
      <c r="O13" s="1786"/>
      <c r="P13" s="1786"/>
      <c r="Q13" s="1786"/>
      <c r="R13" s="1786"/>
      <c r="S13" s="1785" t="s">
        <v>21</v>
      </c>
      <c r="T13" s="1786"/>
      <c r="U13" s="1786"/>
      <c r="V13" s="1786"/>
      <c r="W13" s="1786"/>
      <c r="X13" s="1785" t="s">
        <v>21</v>
      </c>
      <c r="Y13" s="1786"/>
      <c r="Z13" s="1786"/>
      <c r="AA13" s="1786"/>
      <c r="AB13" s="1786"/>
    </row>
    <row r="14" spans="1:29" s="126" customFormat="1" ht="42" x14ac:dyDescent="0.25">
      <c r="B14" s="1661"/>
      <c r="C14" s="1661"/>
      <c r="D14" s="912" t="s">
        <v>267</v>
      </c>
      <c r="E14" s="912" t="s">
        <v>268</v>
      </c>
      <c r="F14" s="912" t="s">
        <v>269</v>
      </c>
      <c r="G14" s="912" t="s">
        <v>590</v>
      </c>
      <c r="H14" s="912" t="s">
        <v>270</v>
      </c>
      <c r="I14" s="914" t="s">
        <v>267</v>
      </c>
      <c r="J14" s="914" t="s">
        <v>268</v>
      </c>
      <c r="K14" s="914" t="s">
        <v>269</v>
      </c>
      <c r="L14" s="912" t="s">
        <v>590</v>
      </c>
      <c r="M14" s="914" t="s">
        <v>270</v>
      </c>
      <c r="N14" s="914" t="s">
        <v>267</v>
      </c>
      <c r="O14" s="914" t="s">
        <v>268</v>
      </c>
      <c r="P14" s="914" t="s">
        <v>269</v>
      </c>
      <c r="Q14" s="912" t="s">
        <v>590</v>
      </c>
      <c r="R14" s="914" t="s">
        <v>270</v>
      </c>
      <c r="S14" s="914" t="s">
        <v>267</v>
      </c>
      <c r="T14" s="914" t="s">
        <v>268</v>
      </c>
      <c r="U14" s="914" t="s">
        <v>269</v>
      </c>
      <c r="V14" s="912" t="s">
        <v>590</v>
      </c>
      <c r="W14" s="914" t="s">
        <v>270</v>
      </c>
      <c r="X14" s="914" t="s">
        <v>267</v>
      </c>
      <c r="Y14" s="914" t="s">
        <v>268</v>
      </c>
      <c r="Z14" s="914" t="s">
        <v>269</v>
      </c>
      <c r="AA14" s="912" t="s">
        <v>590</v>
      </c>
      <c r="AB14" s="914" t="s">
        <v>270</v>
      </c>
    </row>
    <row r="15" spans="1:29" s="42" customFormat="1" x14ac:dyDescent="0.3">
      <c r="B15" s="260"/>
      <c r="C15" s="260"/>
      <c r="D15" s="260" t="s">
        <v>81</v>
      </c>
      <c r="E15" s="260" t="s">
        <v>82</v>
      </c>
      <c r="F15" s="260" t="s">
        <v>462</v>
      </c>
      <c r="G15" s="260" t="s">
        <v>392</v>
      </c>
      <c r="H15" s="260" t="s">
        <v>591</v>
      </c>
      <c r="I15" s="260" t="s">
        <v>410</v>
      </c>
      <c r="J15" s="260" t="s">
        <v>512</v>
      </c>
      <c r="K15" s="260" t="s">
        <v>411</v>
      </c>
      <c r="L15" s="260" t="s">
        <v>412</v>
      </c>
      <c r="M15" s="260" t="s">
        <v>654</v>
      </c>
      <c r="N15" s="260" t="s">
        <v>592</v>
      </c>
      <c r="O15" s="260" t="s">
        <v>655</v>
      </c>
      <c r="P15" s="260" t="s">
        <v>593</v>
      </c>
      <c r="Q15" s="260" t="s">
        <v>594</v>
      </c>
      <c r="R15" s="260" t="s">
        <v>1089</v>
      </c>
      <c r="S15" s="260" t="s">
        <v>595</v>
      </c>
      <c r="T15" s="260" t="s">
        <v>596</v>
      </c>
      <c r="U15" s="260" t="s">
        <v>1090</v>
      </c>
      <c r="V15" s="260" t="s">
        <v>1091</v>
      </c>
      <c r="W15" s="260" t="s">
        <v>1092</v>
      </c>
      <c r="X15" s="260" t="s">
        <v>597</v>
      </c>
      <c r="Y15" s="260" t="s">
        <v>598</v>
      </c>
      <c r="Z15" s="260" t="s">
        <v>599</v>
      </c>
      <c r="AA15" s="260" t="s">
        <v>656</v>
      </c>
      <c r="AB15" s="260" t="s">
        <v>657</v>
      </c>
    </row>
    <row r="16" spans="1:29" s="42" customFormat="1" x14ac:dyDescent="0.3">
      <c r="B16" s="471">
        <v>1</v>
      </c>
      <c r="C16" s="933" t="s">
        <v>841</v>
      </c>
      <c r="D16" s="1155">
        <v>0</v>
      </c>
      <c r="E16" s="1155">
        <v>0</v>
      </c>
      <c r="F16" s="1155">
        <v>0</v>
      </c>
      <c r="G16" s="935"/>
      <c r="H16" s="936">
        <f>D16+E16-F16-G16</f>
        <v>0</v>
      </c>
      <c r="I16" s="937">
        <f>H16</f>
        <v>0</v>
      </c>
      <c r="J16" s="1155">
        <v>0</v>
      </c>
      <c r="K16" s="1155">
        <v>0</v>
      </c>
      <c r="L16" s="935"/>
      <c r="M16" s="937">
        <f>I16+J16-K16-L16</f>
        <v>0</v>
      </c>
      <c r="N16" s="938">
        <f>M16</f>
        <v>0</v>
      </c>
      <c r="O16" s="1155">
        <v>0</v>
      </c>
      <c r="P16" s="1155">
        <v>0</v>
      </c>
      <c r="Q16" s="935"/>
      <c r="R16" s="939">
        <f>N16+O16-P16-Q16</f>
        <v>0</v>
      </c>
      <c r="S16" s="939">
        <f>R16</f>
        <v>0</v>
      </c>
      <c r="T16" s="1155">
        <v>0</v>
      </c>
      <c r="U16" s="1155">
        <v>0</v>
      </c>
      <c r="V16" s="935"/>
      <c r="W16" s="939">
        <f>S16+T16-U16-V16</f>
        <v>0</v>
      </c>
      <c r="X16" s="939">
        <f>W16</f>
        <v>0</v>
      </c>
      <c r="Y16" s="1156">
        <v>0</v>
      </c>
      <c r="Z16" s="1156">
        <v>0</v>
      </c>
      <c r="AA16" s="935"/>
      <c r="AB16" s="939">
        <f>X16+Y16-Z16-AA16</f>
        <v>0</v>
      </c>
    </row>
    <row r="17" spans="2:28" s="42" customFormat="1" x14ac:dyDescent="0.3">
      <c r="B17" s="471">
        <f>B16+1</f>
        <v>2</v>
      </c>
      <c r="C17" s="933" t="s">
        <v>842</v>
      </c>
      <c r="D17" s="1155">
        <v>0</v>
      </c>
      <c r="E17" s="1155">
        <v>0</v>
      </c>
      <c r="F17" s="1155">
        <v>0</v>
      </c>
      <c r="G17" s="935"/>
      <c r="H17" s="936">
        <f t="shared" ref="H17:H32" si="0">D17+E17-F17-G17</f>
        <v>0</v>
      </c>
      <c r="I17" s="937">
        <f t="shared" ref="I17:I32" si="1">H17</f>
        <v>0</v>
      </c>
      <c r="J17" s="1155">
        <v>0</v>
      </c>
      <c r="K17" s="1155">
        <v>0</v>
      </c>
      <c r="L17" s="935"/>
      <c r="M17" s="937">
        <f t="shared" ref="M17:M32" si="2">I17+J17-K17-L17</f>
        <v>0</v>
      </c>
      <c r="N17" s="938">
        <f t="shared" ref="N17:N32" si="3">M17</f>
        <v>0</v>
      </c>
      <c r="O17" s="1155">
        <v>0</v>
      </c>
      <c r="P17" s="1155">
        <v>0</v>
      </c>
      <c r="Q17" s="935"/>
      <c r="R17" s="939">
        <f t="shared" ref="R17:R32" si="4">N17+O17-P17-Q17</f>
        <v>0</v>
      </c>
      <c r="S17" s="939">
        <f t="shared" ref="S17:S32" si="5">R17</f>
        <v>0</v>
      </c>
      <c r="T17" s="1155">
        <v>0</v>
      </c>
      <c r="U17" s="1155">
        <v>0</v>
      </c>
      <c r="V17" s="935"/>
      <c r="W17" s="939">
        <f t="shared" ref="W17:W32" si="6">S17+T17-U17-V17</f>
        <v>0</v>
      </c>
      <c r="X17" s="939">
        <f t="shared" ref="X17:X32" si="7">W17</f>
        <v>0</v>
      </c>
      <c r="Y17" s="1156">
        <v>0</v>
      </c>
      <c r="Z17" s="1156">
        <v>0</v>
      </c>
      <c r="AA17" s="935"/>
      <c r="AB17" s="939">
        <f t="shared" ref="AB17:AB32" si="8">X17+Y17-Z17-AA17</f>
        <v>0</v>
      </c>
    </row>
    <row r="18" spans="2:28" x14ac:dyDescent="0.3">
      <c r="B18" s="471">
        <f t="shared" ref="B18:B32" si="9">B17+1</f>
        <v>3</v>
      </c>
      <c r="C18" s="933" t="s">
        <v>843</v>
      </c>
      <c r="D18" s="1157">
        <v>0</v>
      </c>
      <c r="E18" s="1157">
        <v>0</v>
      </c>
      <c r="F18" s="1157">
        <v>0</v>
      </c>
      <c r="G18" s="940"/>
      <c r="H18" s="936">
        <f t="shared" si="0"/>
        <v>0</v>
      </c>
      <c r="I18" s="937">
        <f t="shared" si="1"/>
        <v>0</v>
      </c>
      <c r="J18" s="1157">
        <v>0</v>
      </c>
      <c r="K18" s="1157">
        <v>0</v>
      </c>
      <c r="L18" s="940"/>
      <c r="M18" s="937">
        <f t="shared" si="2"/>
        <v>0</v>
      </c>
      <c r="N18" s="938">
        <f t="shared" si="3"/>
        <v>0</v>
      </c>
      <c r="O18" s="1157">
        <v>0</v>
      </c>
      <c r="P18" s="1157">
        <v>0</v>
      </c>
      <c r="Q18" s="940"/>
      <c r="R18" s="939">
        <f t="shared" si="4"/>
        <v>0</v>
      </c>
      <c r="S18" s="939">
        <f t="shared" si="5"/>
        <v>0</v>
      </c>
      <c r="T18" s="1157">
        <v>0</v>
      </c>
      <c r="U18" s="1157">
        <v>0</v>
      </c>
      <c r="V18" s="940"/>
      <c r="W18" s="939">
        <f t="shared" si="6"/>
        <v>0</v>
      </c>
      <c r="X18" s="939">
        <f t="shared" si="7"/>
        <v>0</v>
      </c>
      <c r="Y18" s="1158">
        <v>0</v>
      </c>
      <c r="Z18" s="1158">
        <v>0</v>
      </c>
      <c r="AA18" s="940"/>
      <c r="AB18" s="939">
        <f t="shared" si="8"/>
        <v>0</v>
      </c>
    </row>
    <row r="19" spans="2:28" x14ac:dyDescent="0.3">
      <c r="B19" s="471">
        <f t="shared" si="9"/>
        <v>4</v>
      </c>
      <c r="C19" s="933" t="s">
        <v>844</v>
      </c>
      <c r="D19" s="1155">
        <v>0</v>
      </c>
      <c r="E19" s="1155">
        <v>0</v>
      </c>
      <c r="F19" s="1155">
        <v>0</v>
      </c>
      <c r="G19" s="935"/>
      <c r="H19" s="936">
        <f t="shared" si="0"/>
        <v>0</v>
      </c>
      <c r="I19" s="937">
        <f t="shared" si="1"/>
        <v>0</v>
      </c>
      <c r="J19" s="1155">
        <v>0</v>
      </c>
      <c r="K19" s="1155">
        <v>0</v>
      </c>
      <c r="L19" s="935"/>
      <c r="M19" s="937">
        <f t="shared" si="2"/>
        <v>0</v>
      </c>
      <c r="N19" s="938">
        <f t="shared" si="3"/>
        <v>0</v>
      </c>
      <c r="O19" s="1155">
        <v>0</v>
      </c>
      <c r="P19" s="1155">
        <v>0</v>
      </c>
      <c r="Q19" s="935"/>
      <c r="R19" s="939">
        <f t="shared" si="4"/>
        <v>0</v>
      </c>
      <c r="S19" s="939">
        <f t="shared" si="5"/>
        <v>0</v>
      </c>
      <c r="T19" s="1155">
        <v>0</v>
      </c>
      <c r="U19" s="1155">
        <v>0</v>
      </c>
      <c r="V19" s="935"/>
      <c r="W19" s="939">
        <f t="shared" si="6"/>
        <v>0</v>
      </c>
      <c r="X19" s="939">
        <f t="shared" si="7"/>
        <v>0</v>
      </c>
      <c r="Y19" s="1156">
        <v>0</v>
      </c>
      <c r="Z19" s="1156">
        <v>0</v>
      </c>
      <c r="AA19" s="935"/>
      <c r="AB19" s="939">
        <f t="shared" si="8"/>
        <v>0</v>
      </c>
    </row>
    <row r="20" spans="2:28" x14ac:dyDescent="0.3">
      <c r="B20" s="471">
        <f t="shared" si="9"/>
        <v>5</v>
      </c>
      <c r="C20" s="933" t="s">
        <v>845</v>
      </c>
      <c r="D20" s="1155">
        <v>0</v>
      </c>
      <c r="E20" s="1155">
        <v>0</v>
      </c>
      <c r="F20" s="1155">
        <v>0</v>
      </c>
      <c r="G20" s="935"/>
      <c r="H20" s="936">
        <f t="shared" si="0"/>
        <v>0</v>
      </c>
      <c r="I20" s="937">
        <f t="shared" si="1"/>
        <v>0</v>
      </c>
      <c r="J20" s="1155">
        <v>0</v>
      </c>
      <c r="K20" s="1155">
        <v>0</v>
      </c>
      <c r="L20" s="935"/>
      <c r="M20" s="937">
        <f t="shared" si="2"/>
        <v>0</v>
      </c>
      <c r="N20" s="938">
        <f t="shared" si="3"/>
        <v>0</v>
      </c>
      <c r="O20" s="1155">
        <v>0</v>
      </c>
      <c r="P20" s="1155">
        <v>0</v>
      </c>
      <c r="Q20" s="935"/>
      <c r="R20" s="939">
        <f t="shared" si="4"/>
        <v>0</v>
      </c>
      <c r="S20" s="939">
        <f t="shared" si="5"/>
        <v>0</v>
      </c>
      <c r="T20" s="1155">
        <v>0</v>
      </c>
      <c r="U20" s="1155">
        <v>0</v>
      </c>
      <c r="V20" s="935"/>
      <c r="W20" s="939">
        <f t="shared" si="6"/>
        <v>0</v>
      </c>
      <c r="X20" s="939">
        <f t="shared" si="7"/>
        <v>0</v>
      </c>
      <c r="Y20" s="1156">
        <v>0</v>
      </c>
      <c r="Z20" s="1156">
        <v>0</v>
      </c>
      <c r="AA20" s="935"/>
      <c r="AB20" s="939">
        <f t="shared" si="8"/>
        <v>0</v>
      </c>
    </row>
    <row r="21" spans="2:28" x14ac:dyDescent="0.3">
      <c r="B21" s="471">
        <f t="shared" si="9"/>
        <v>6</v>
      </c>
      <c r="C21" s="933" t="s">
        <v>256</v>
      </c>
      <c r="D21" s="1155">
        <v>0</v>
      </c>
      <c r="E21" s="1155">
        <v>68.608483533333327</v>
      </c>
      <c r="F21" s="1155">
        <v>0</v>
      </c>
      <c r="G21" s="935"/>
      <c r="H21" s="936">
        <f t="shared" si="0"/>
        <v>68.608483533333327</v>
      </c>
      <c r="I21" s="937">
        <f t="shared" si="1"/>
        <v>68.608483533333327</v>
      </c>
      <c r="J21" s="1155">
        <v>76.850000006800002</v>
      </c>
      <c r="K21" s="1155">
        <v>0</v>
      </c>
      <c r="L21" s="935"/>
      <c r="M21" s="937">
        <f t="shared" si="2"/>
        <v>145.45848354013333</v>
      </c>
      <c r="N21" s="938">
        <f t="shared" si="3"/>
        <v>145.45848354013333</v>
      </c>
      <c r="O21" s="1155">
        <v>133.55000000000001</v>
      </c>
      <c r="P21" s="1155">
        <v>0</v>
      </c>
      <c r="Q21" s="935"/>
      <c r="R21" s="939">
        <f t="shared" si="4"/>
        <v>279.00848354013334</v>
      </c>
      <c r="S21" s="939">
        <f t="shared" si="5"/>
        <v>279.00848354013334</v>
      </c>
      <c r="T21" s="1155">
        <v>89.113333333333316</v>
      </c>
      <c r="U21" s="1155">
        <v>0</v>
      </c>
      <c r="V21" s="935"/>
      <c r="W21" s="939">
        <f t="shared" si="6"/>
        <v>368.12181687346663</v>
      </c>
      <c r="X21" s="939">
        <f t="shared" si="7"/>
        <v>368.12181687346663</v>
      </c>
      <c r="Y21" s="1156">
        <v>131.80000000000001</v>
      </c>
      <c r="Z21" s="1156">
        <v>0</v>
      </c>
      <c r="AA21" s="935"/>
      <c r="AB21" s="939">
        <f t="shared" si="8"/>
        <v>499.92181687346664</v>
      </c>
    </row>
    <row r="22" spans="2:28" x14ac:dyDescent="0.3">
      <c r="B22" s="471">
        <f t="shared" si="9"/>
        <v>7</v>
      </c>
      <c r="C22" s="933" t="s">
        <v>846</v>
      </c>
      <c r="D22" s="1155">
        <v>0</v>
      </c>
      <c r="E22" s="1155">
        <v>0</v>
      </c>
      <c r="F22" s="1155">
        <v>0</v>
      </c>
      <c r="G22" s="941"/>
      <c r="H22" s="936">
        <f t="shared" si="0"/>
        <v>0</v>
      </c>
      <c r="I22" s="937">
        <f t="shared" si="1"/>
        <v>0</v>
      </c>
      <c r="J22" s="1155">
        <v>0</v>
      </c>
      <c r="K22" s="1155">
        <v>0</v>
      </c>
      <c r="L22" s="941"/>
      <c r="M22" s="937">
        <f t="shared" si="2"/>
        <v>0</v>
      </c>
      <c r="N22" s="938">
        <f t="shared" si="3"/>
        <v>0</v>
      </c>
      <c r="O22" s="1155">
        <v>0</v>
      </c>
      <c r="P22" s="1155">
        <v>0</v>
      </c>
      <c r="Q22" s="941"/>
      <c r="R22" s="939">
        <f t="shared" si="4"/>
        <v>0</v>
      </c>
      <c r="S22" s="939">
        <f t="shared" si="5"/>
        <v>0</v>
      </c>
      <c r="T22" s="1155">
        <v>0</v>
      </c>
      <c r="U22" s="1155">
        <v>0</v>
      </c>
      <c r="V22" s="941"/>
      <c r="W22" s="939">
        <f t="shared" si="6"/>
        <v>0</v>
      </c>
      <c r="X22" s="939">
        <f t="shared" si="7"/>
        <v>0</v>
      </c>
      <c r="Y22" s="1156">
        <v>0</v>
      </c>
      <c r="Z22" s="1156">
        <v>0</v>
      </c>
      <c r="AA22" s="941"/>
      <c r="AB22" s="939">
        <f t="shared" si="8"/>
        <v>0</v>
      </c>
    </row>
    <row r="23" spans="2:28" x14ac:dyDescent="0.3">
      <c r="B23" s="471">
        <f t="shared" si="9"/>
        <v>8</v>
      </c>
      <c r="C23" s="933" t="s">
        <v>847</v>
      </c>
      <c r="D23" s="1155">
        <v>0</v>
      </c>
      <c r="E23" s="1155">
        <v>0</v>
      </c>
      <c r="F23" s="1155">
        <v>0</v>
      </c>
      <c r="G23" s="941"/>
      <c r="H23" s="936">
        <f t="shared" si="0"/>
        <v>0</v>
      </c>
      <c r="I23" s="937">
        <f t="shared" si="1"/>
        <v>0</v>
      </c>
      <c r="J23" s="1155">
        <v>0</v>
      </c>
      <c r="K23" s="1155">
        <v>0</v>
      </c>
      <c r="L23" s="941"/>
      <c r="M23" s="937">
        <f t="shared" si="2"/>
        <v>0</v>
      </c>
      <c r="N23" s="938">
        <f t="shared" si="3"/>
        <v>0</v>
      </c>
      <c r="O23" s="1155">
        <v>0</v>
      </c>
      <c r="P23" s="1155">
        <v>0</v>
      </c>
      <c r="Q23" s="941"/>
      <c r="R23" s="939">
        <f t="shared" si="4"/>
        <v>0</v>
      </c>
      <c r="S23" s="939">
        <f t="shared" si="5"/>
        <v>0</v>
      </c>
      <c r="T23" s="1155">
        <v>0</v>
      </c>
      <c r="U23" s="1155">
        <v>0</v>
      </c>
      <c r="V23" s="941"/>
      <c r="W23" s="939">
        <f t="shared" si="6"/>
        <v>0</v>
      </c>
      <c r="X23" s="939">
        <f t="shared" si="7"/>
        <v>0</v>
      </c>
      <c r="Y23" s="1156">
        <v>0</v>
      </c>
      <c r="Z23" s="1156">
        <v>0</v>
      </c>
      <c r="AA23" s="941"/>
      <c r="AB23" s="939">
        <f t="shared" si="8"/>
        <v>0</v>
      </c>
    </row>
    <row r="24" spans="2:28" x14ac:dyDescent="0.3">
      <c r="B24" s="471">
        <f t="shared" si="9"/>
        <v>9</v>
      </c>
      <c r="C24" s="933" t="s">
        <v>848</v>
      </c>
      <c r="D24" s="1155">
        <v>0</v>
      </c>
      <c r="E24" s="1155">
        <v>0</v>
      </c>
      <c r="F24" s="1155">
        <v>0</v>
      </c>
      <c r="G24" s="941"/>
      <c r="H24" s="936">
        <f t="shared" si="0"/>
        <v>0</v>
      </c>
      <c r="I24" s="937">
        <f t="shared" si="1"/>
        <v>0</v>
      </c>
      <c r="J24" s="1155">
        <v>0</v>
      </c>
      <c r="K24" s="1155">
        <v>0</v>
      </c>
      <c r="L24" s="941"/>
      <c r="M24" s="937">
        <f t="shared" si="2"/>
        <v>0</v>
      </c>
      <c r="N24" s="938">
        <f t="shared" si="3"/>
        <v>0</v>
      </c>
      <c r="O24" s="1155">
        <v>0</v>
      </c>
      <c r="P24" s="1155">
        <v>0</v>
      </c>
      <c r="Q24" s="941"/>
      <c r="R24" s="939">
        <f t="shared" si="4"/>
        <v>0</v>
      </c>
      <c r="S24" s="939">
        <f t="shared" si="5"/>
        <v>0</v>
      </c>
      <c r="T24" s="1155">
        <v>0</v>
      </c>
      <c r="U24" s="1155">
        <v>0</v>
      </c>
      <c r="V24" s="941"/>
      <c r="W24" s="939">
        <f t="shared" si="6"/>
        <v>0</v>
      </c>
      <c r="X24" s="939">
        <f t="shared" si="7"/>
        <v>0</v>
      </c>
      <c r="Y24" s="1156">
        <v>0</v>
      </c>
      <c r="Z24" s="1156">
        <v>0</v>
      </c>
      <c r="AA24" s="941"/>
      <c r="AB24" s="939">
        <f t="shared" si="8"/>
        <v>0</v>
      </c>
    </row>
    <row r="25" spans="2:28" x14ac:dyDescent="0.3">
      <c r="B25" s="471">
        <f t="shared" si="9"/>
        <v>10</v>
      </c>
      <c r="C25" s="933" t="s">
        <v>259</v>
      </c>
      <c r="D25" s="1155">
        <v>0</v>
      </c>
      <c r="E25" s="1155">
        <v>0</v>
      </c>
      <c r="F25" s="1155">
        <v>0</v>
      </c>
      <c r="G25" s="941"/>
      <c r="H25" s="936">
        <f t="shared" si="0"/>
        <v>0</v>
      </c>
      <c r="I25" s="937">
        <f t="shared" si="1"/>
        <v>0</v>
      </c>
      <c r="J25" s="1155">
        <v>0</v>
      </c>
      <c r="K25" s="1155">
        <v>0</v>
      </c>
      <c r="L25" s="941"/>
      <c r="M25" s="937">
        <f t="shared" si="2"/>
        <v>0</v>
      </c>
      <c r="N25" s="938">
        <f t="shared" si="3"/>
        <v>0</v>
      </c>
      <c r="O25" s="1155">
        <v>0</v>
      </c>
      <c r="P25" s="1155">
        <v>0</v>
      </c>
      <c r="Q25" s="941"/>
      <c r="R25" s="939">
        <f t="shared" si="4"/>
        <v>0</v>
      </c>
      <c r="S25" s="939">
        <f t="shared" si="5"/>
        <v>0</v>
      </c>
      <c r="T25" s="1155">
        <v>0</v>
      </c>
      <c r="U25" s="1155">
        <v>0</v>
      </c>
      <c r="V25" s="941"/>
      <c r="W25" s="939">
        <f t="shared" si="6"/>
        <v>0</v>
      </c>
      <c r="X25" s="939">
        <f t="shared" si="7"/>
        <v>0</v>
      </c>
      <c r="Y25" s="1156">
        <v>0</v>
      </c>
      <c r="Z25" s="1156">
        <v>0</v>
      </c>
      <c r="AA25" s="941"/>
      <c r="AB25" s="939">
        <f t="shared" si="8"/>
        <v>0</v>
      </c>
    </row>
    <row r="26" spans="2:28" x14ac:dyDescent="0.3">
      <c r="B26" s="471">
        <f t="shared" si="9"/>
        <v>11</v>
      </c>
      <c r="C26" s="933" t="s">
        <v>260</v>
      </c>
      <c r="D26" s="1155">
        <v>0</v>
      </c>
      <c r="E26" s="1155">
        <v>0</v>
      </c>
      <c r="F26" s="1155">
        <v>0</v>
      </c>
      <c r="G26" s="941"/>
      <c r="H26" s="936">
        <f t="shared" si="0"/>
        <v>0</v>
      </c>
      <c r="I26" s="937">
        <f t="shared" si="1"/>
        <v>0</v>
      </c>
      <c r="J26" s="1155">
        <v>0</v>
      </c>
      <c r="K26" s="1155">
        <v>0</v>
      </c>
      <c r="L26" s="941"/>
      <c r="M26" s="937">
        <f t="shared" si="2"/>
        <v>0</v>
      </c>
      <c r="N26" s="938">
        <f t="shared" si="3"/>
        <v>0</v>
      </c>
      <c r="O26" s="1155">
        <v>0</v>
      </c>
      <c r="P26" s="1155">
        <v>0</v>
      </c>
      <c r="Q26" s="941"/>
      <c r="R26" s="939">
        <f t="shared" si="4"/>
        <v>0</v>
      </c>
      <c r="S26" s="939">
        <f t="shared" si="5"/>
        <v>0</v>
      </c>
      <c r="T26" s="1155">
        <v>0</v>
      </c>
      <c r="U26" s="1155">
        <v>0</v>
      </c>
      <c r="V26" s="941"/>
      <c r="W26" s="939">
        <f t="shared" si="6"/>
        <v>0</v>
      </c>
      <c r="X26" s="939">
        <f t="shared" si="7"/>
        <v>0</v>
      </c>
      <c r="Y26" s="1156">
        <v>0</v>
      </c>
      <c r="Z26" s="1156">
        <v>0</v>
      </c>
      <c r="AA26" s="941"/>
      <c r="AB26" s="939">
        <f t="shared" si="8"/>
        <v>0</v>
      </c>
    </row>
    <row r="27" spans="2:28" x14ac:dyDescent="0.3">
      <c r="B27" s="471">
        <f t="shared" si="9"/>
        <v>12</v>
      </c>
      <c r="C27" s="933" t="s">
        <v>261</v>
      </c>
      <c r="D27" s="1155">
        <v>0</v>
      </c>
      <c r="E27" s="1155">
        <v>0</v>
      </c>
      <c r="F27" s="1155">
        <v>0</v>
      </c>
      <c r="G27" s="941"/>
      <c r="H27" s="936">
        <f t="shared" si="0"/>
        <v>0</v>
      </c>
      <c r="I27" s="937">
        <f t="shared" si="1"/>
        <v>0</v>
      </c>
      <c r="J27" s="1155">
        <v>0</v>
      </c>
      <c r="K27" s="1155">
        <v>0</v>
      </c>
      <c r="L27" s="941"/>
      <c r="M27" s="937">
        <f t="shared" si="2"/>
        <v>0</v>
      </c>
      <c r="N27" s="938">
        <f t="shared" si="3"/>
        <v>0</v>
      </c>
      <c r="O27" s="1155">
        <v>0</v>
      </c>
      <c r="P27" s="1155">
        <v>0</v>
      </c>
      <c r="Q27" s="941"/>
      <c r="R27" s="939">
        <f t="shared" si="4"/>
        <v>0</v>
      </c>
      <c r="S27" s="939">
        <f t="shared" si="5"/>
        <v>0</v>
      </c>
      <c r="T27" s="1155">
        <v>0</v>
      </c>
      <c r="U27" s="1155">
        <v>0</v>
      </c>
      <c r="V27" s="941"/>
      <c r="W27" s="939">
        <f t="shared" si="6"/>
        <v>0</v>
      </c>
      <c r="X27" s="939">
        <f t="shared" si="7"/>
        <v>0</v>
      </c>
      <c r="Y27" s="1156">
        <v>0</v>
      </c>
      <c r="Z27" s="1156">
        <v>0</v>
      </c>
      <c r="AA27" s="941"/>
      <c r="AB27" s="939">
        <f t="shared" si="8"/>
        <v>0</v>
      </c>
    </row>
    <row r="28" spans="2:28" x14ac:dyDescent="0.3">
      <c r="B28" s="471">
        <f t="shared" si="9"/>
        <v>13</v>
      </c>
      <c r="C28" s="933" t="s">
        <v>896</v>
      </c>
      <c r="D28" s="1155">
        <v>0</v>
      </c>
      <c r="E28" s="1155">
        <v>0</v>
      </c>
      <c r="F28" s="1155">
        <v>0</v>
      </c>
      <c r="G28" s="941"/>
      <c r="H28" s="936">
        <f t="shared" si="0"/>
        <v>0</v>
      </c>
      <c r="I28" s="937">
        <f t="shared" si="1"/>
        <v>0</v>
      </c>
      <c r="J28" s="1155">
        <v>0</v>
      </c>
      <c r="K28" s="1155">
        <v>0</v>
      </c>
      <c r="L28" s="941"/>
      <c r="M28" s="937">
        <f t="shared" si="2"/>
        <v>0</v>
      </c>
      <c r="N28" s="938">
        <f t="shared" si="3"/>
        <v>0</v>
      </c>
      <c r="O28" s="1155">
        <v>0</v>
      </c>
      <c r="P28" s="1155">
        <v>0</v>
      </c>
      <c r="Q28" s="941"/>
      <c r="R28" s="939">
        <f t="shared" si="4"/>
        <v>0</v>
      </c>
      <c r="S28" s="939">
        <f t="shared" si="5"/>
        <v>0</v>
      </c>
      <c r="T28" s="1155">
        <v>0</v>
      </c>
      <c r="U28" s="1155">
        <v>0</v>
      </c>
      <c r="V28" s="941"/>
      <c r="W28" s="939">
        <f t="shared" si="6"/>
        <v>0</v>
      </c>
      <c r="X28" s="939">
        <f t="shared" si="7"/>
        <v>0</v>
      </c>
      <c r="Y28" s="1156">
        <v>0</v>
      </c>
      <c r="Z28" s="1156">
        <v>0</v>
      </c>
      <c r="AA28" s="941"/>
      <c r="AB28" s="939">
        <f t="shared" si="8"/>
        <v>0</v>
      </c>
    </row>
    <row r="29" spans="2:28" x14ac:dyDescent="0.3">
      <c r="B29" s="471">
        <f t="shared" si="9"/>
        <v>14</v>
      </c>
      <c r="C29" s="933" t="s">
        <v>897</v>
      </c>
      <c r="D29" s="1155">
        <v>0</v>
      </c>
      <c r="E29" s="1155">
        <v>0</v>
      </c>
      <c r="F29" s="1155">
        <v>0</v>
      </c>
      <c r="G29" s="941"/>
      <c r="H29" s="936">
        <f t="shared" si="0"/>
        <v>0</v>
      </c>
      <c r="I29" s="937">
        <f t="shared" si="1"/>
        <v>0</v>
      </c>
      <c r="J29" s="1155">
        <v>0</v>
      </c>
      <c r="K29" s="1155">
        <v>0</v>
      </c>
      <c r="L29" s="941"/>
      <c r="M29" s="937">
        <f t="shared" si="2"/>
        <v>0</v>
      </c>
      <c r="N29" s="938">
        <f t="shared" si="3"/>
        <v>0</v>
      </c>
      <c r="O29" s="1155">
        <v>0</v>
      </c>
      <c r="P29" s="1155">
        <v>0</v>
      </c>
      <c r="Q29" s="941"/>
      <c r="R29" s="939">
        <f t="shared" si="4"/>
        <v>0</v>
      </c>
      <c r="S29" s="939">
        <f t="shared" si="5"/>
        <v>0</v>
      </c>
      <c r="T29" s="1155">
        <v>0</v>
      </c>
      <c r="U29" s="1155">
        <v>0</v>
      </c>
      <c r="V29" s="941"/>
      <c r="W29" s="939">
        <f t="shared" si="6"/>
        <v>0</v>
      </c>
      <c r="X29" s="939">
        <f t="shared" si="7"/>
        <v>0</v>
      </c>
      <c r="Y29" s="1156">
        <v>0</v>
      </c>
      <c r="Z29" s="1156">
        <v>0</v>
      </c>
      <c r="AA29" s="941"/>
      <c r="AB29" s="939">
        <f t="shared" si="8"/>
        <v>0</v>
      </c>
    </row>
    <row r="30" spans="2:28" x14ac:dyDescent="0.3">
      <c r="B30" s="471">
        <f t="shared" si="9"/>
        <v>15</v>
      </c>
      <c r="C30" s="933" t="s">
        <v>898</v>
      </c>
      <c r="D30" s="1155">
        <v>0</v>
      </c>
      <c r="E30" s="1155">
        <v>0</v>
      </c>
      <c r="F30" s="1155">
        <v>0</v>
      </c>
      <c r="G30" s="941"/>
      <c r="H30" s="936">
        <f t="shared" si="0"/>
        <v>0</v>
      </c>
      <c r="I30" s="937">
        <f t="shared" si="1"/>
        <v>0</v>
      </c>
      <c r="J30" s="1155">
        <v>0</v>
      </c>
      <c r="K30" s="1155">
        <v>0</v>
      </c>
      <c r="L30" s="941"/>
      <c r="M30" s="937">
        <f t="shared" si="2"/>
        <v>0</v>
      </c>
      <c r="N30" s="938">
        <f t="shared" si="3"/>
        <v>0</v>
      </c>
      <c r="O30" s="1155">
        <v>0</v>
      </c>
      <c r="P30" s="1155">
        <v>0</v>
      </c>
      <c r="Q30" s="941"/>
      <c r="R30" s="939">
        <f t="shared" si="4"/>
        <v>0</v>
      </c>
      <c r="S30" s="939">
        <f t="shared" si="5"/>
        <v>0</v>
      </c>
      <c r="T30" s="1155">
        <v>0</v>
      </c>
      <c r="U30" s="1155">
        <v>0</v>
      </c>
      <c r="V30" s="941"/>
      <c r="W30" s="939">
        <f t="shared" si="6"/>
        <v>0</v>
      </c>
      <c r="X30" s="939">
        <f t="shared" si="7"/>
        <v>0</v>
      </c>
      <c r="Y30" s="1156">
        <v>0</v>
      </c>
      <c r="Z30" s="1156">
        <v>0</v>
      </c>
      <c r="AA30" s="941"/>
      <c r="AB30" s="939">
        <f t="shared" si="8"/>
        <v>0</v>
      </c>
    </row>
    <row r="31" spans="2:28" x14ac:dyDescent="0.3">
      <c r="B31" s="471">
        <f t="shared" si="9"/>
        <v>16</v>
      </c>
      <c r="C31" s="933" t="s">
        <v>849</v>
      </c>
      <c r="D31" s="1155">
        <v>0</v>
      </c>
      <c r="E31" s="1155">
        <v>0</v>
      </c>
      <c r="F31" s="1155">
        <v>0</v>
      </c>
      <c r="G31" s="941"/>
      <c r="H31" s="936">
        <f t="shared" si="0"/>
        <v>0</v>
      </c>
      <c r="I31" s="937">
        <f t="shared" si="1"/>
        <v>0</v>
      </c>
      <c r="J31" s="1155">
        <v>0</v>
      </c>
      <c r="K31" s="1155">
        <v>0</v>
      </c>
      <c r="L31" s="941"/>
      <c r="M31" s="937">
        <f t="shared" si="2"/>
        <v>0</v>
      </c>
      <c r="N31" s="938">
        <f t="shared" si="3"/>
        <v>0</v>
      </c>
      <c r="O31" s="1155">
        <v>0</v>
      </c>
      <c r="P31" s="1155">
        <v>0</v>
      </c>
      <c r="Q31" s="941"/>
      <c r="R31" s="939">
        <f t="shared" si="4"/>
        <v>0</v>
      </c>
      <c r="S31" s="939">
        <f t="shared" si="5"/>
        <v>0</v>
      </c>
      <c r="T31" s="1155">
        <v>0</v>
      </c>
      <c r="U31" s="1155">
        <v>0</v>
      </c>
      <c r="V31" s="941"/>
      <c r="W31" s="939">
        <f t="shared" si="6"/>
        <v>0</v>
      </c>
      <c r="X31" s="939">
        <f t="shared" si="7"/>
        <v>0</v>
      </c>
      <c r="Y31" s="1156">
        <v>0</v>
      </c>
      <c r="Z31" s="1156">
        <v>0</v>
      </c>
      <c r="AA31" s="941"/>
      <c r="AB31" s="939">
        <f t="shared" si="8"/>
        <v>0</v>
      </c>
    </row>
    <row r="32" spans="2:28" x14ac:dyDescent="0.3">
      <c r="B32" s="471">
        <f t="shared" si="9"/>
        <v>17</v>
      </c>
      <c r="C32" s="933" t="s">
        <v>899</v>
      </c>
      <c r="D32" s="1159">
        <v>0</v>
      </c>
      <c r="E32" s="1155">
        <v>0</v>
      </c>
      <c r="F32" s="1155">
        <v>0</v>
      </c>
      <c r="G32" s="941"/>
      <c r="H32" s="936">
        <f t="shared" si="0"/>
        <v>0</v>
      </c>
      <c r="I32" s="937">
        <f t="shared" si="1"/>
        <v>0</v>
      </c>
      <c r="J32" s="1155">
        <v>0</v>
      </c>
      <c r="K32" s="1155">
        <v>0</v>
      </c>
      <c r="L32" s="941"/>
      <c r="M32" s="937">
        <f t="shared" si="2"/>
        <v>0</v>
      </c>
      <c r="N32" s="938">
        <f t="shared" si="3"/>
        <v>0</v>
      </c>
      <c r="O32" s="1155">
        <v>0</v>
      </c>
      <c r="P32" s="1155">
        <v>0</v>
      </c>
      <c r="Q32" s="941"/>
      <c r="R32" s="939">
        <f t="shared" si="4"/>
        <v>0</v>
      </c>
      <c r="S32" s="939">
        <f t="shared" si="5"/>
        <v>0</v>
      </c>
      <c r="T32" s="1155">
        <v>0</v>
      </c>
      <c r="U32" s="1155">
        <v>0</v>
      </c>
      <c r="V32" s="941"/>
      <c r="W32" s="939">
        <f t="shared" si="6"/>
        <v>0</v>
      </c>
      <c r="X32" s="939">
        <f t="shared" si="7"/>
        <v>0</v>
      </c>
      <c r="Y32" s="1156">
        <v>0</v>
      </c>
      <c r="Z32" s="1156">
        <v>0</v>
      </c>
      <c r="AA32" s="941"/>
      <c r="AB32" s="939">
        <f t="shared" si="8"/>
        <v>0</v>
      </c>
    </row>
    <row r="33" spans="2:32" ht="16" x14ac:dyDescent="0.3">
      <c r="B33" s="80"/>
      <c r="C33" s="94" t="s">
        <v>271</v>
      </c>
      <c r="D33" s="94"/>
      <c r="E33" s="94"/>
      <c r="F33" s="94"/>
      <c r="G33" s="942"/>
      <c r="H33" s="943">
        <f>SUM(H16:H32)</f>
        <v>68.608483533333327</v>
      </c>
      <c r="I33" s="943">
        <f t="shared" ref="I33:AB33" si="10">SUM(I16:I32)</f>
        <v>68.608483533333327</v>
      </c>
      <c r="J33" s="943">
        <f t="shared" si="10"/>
        <v>76.850000006800002</v>
      </c>
      <c r="K33" s="943">
        <f t="shared" si="10"/>
        <v>0</v>
      </c>
      <c r="L33" s="943">
        <f t="shared" si="10"/>
        <v>0</v>
      </c>
      <c r="M33" s="943">
        <f t="shared" si="10"/>
        <v>145.45848354013333</v>
      </c>
      <c r="N33" s="943">
        <f t="shared" si="10"/>
        <v>145.45848354013333</v>
      </c>
      <c r="O33" s="943">
        <f t="shared" si="10"/>
        <v>133.55000000000001</v>
      </c>
      <c r="P33" s="943">
        <f t="shared" si="10"/>
        <v>0</v>
      </c>
      <c r="Q33" s="943">
        <f t="shared" si="10"/>
        <v>0</v>
      </c>
      <c r="R33" s="943">
        <f t="shared" si="10"/>
        <v>279.00848354013334</v>
      </c>
      <c r="S33" s="943">
        <f t="shared" si="10"/>
        <v>279.00848354013334</v>
      </c>
      <c r="T33" s="943">
        <f t="shared" si="10"/>
        <v>89.113333333333316</v>
      </c>
      <c r="U33" s="943">
        <f t="shared" si="10"/>
        <v>0</v>
      </c>
      <c r="V33" s="943">
        <f t="shared" si="10"/>
        <v>0</v>
      </c>
      <c r="W33" s="943">
        <f t="shared" si="10"/>
        <v>368.12181687346663</v>
      </c>
      <c r="X33" s="943">
        <f t="shared" si="10"/>
        <v>368.12181687346663</v>
      </c>
      <c r="Y33" s="943">
        <f t="shared" si="10"/>
        <v>131.80000000000001</v>
      </c>
      <c r="Z33" s="943">
        <f t="shared" si="10"/>
        <v>0</v>
      </c>
      <c r="AA33" s="943">
        <f t="shared" si="10"/>
        <v>0</v>
      </c>
      <c r="AB33" s="943">
        <f t="shared" si="10"/>
        <v>499.92181687346664</v>
      </c>
      <c r="AC33" s="262"/>
      <c r="AD33" s="262"/>
      <c r="AE33" s="262"/>
      <c r="AF33" s="262"/>
    </row>
    <row r="34" spans="2:32" ht="16" x14ac:dyDescent="0.3">
      <c r="B34" s="262"/>
      <c r="C34" s="262"/>
      <c r="D34" s="262"/>
      <c r="E34" s="262"/>
      <c r="F34" s="262"/>
      <c r="G34" s="262"/>
      <c r="H34" s="262"/>
      <c r="I34" s="262"/>
      <c r="J34" s="262"/>
      <c r="K34" s="262"/>
      <c r="L34" s="262"/>
      <c r="M34" s="262"/>
      <c r="N34" s="262"/>
      <c r="O34" s="262"/>
      <c r="P34" s="262"/>
      <c r="Q34" s="262"/>
      <c r="R34" s="262"/>
      <c r="S34" s="262"/>
      <c r="T34" s="262"/>
    </row>
    <row r="35" spans="2:32" ht="16" x14ac:dyDescent="0.3">
      <c r="B35" s="262"/>
      <c r="C35" s="262"/>
      <c r="D35" s="262"/>
      <c r="E35" s="262"/>
      <c r="F35" s="262"/>
      <c r="G35" s="262"/>
      <c r="H35" s="262"/>
      <c r="I35" s="262"/>
      <c r="J35" s="262"/>
      <c r="K35" s="262"/>
      <c r="L35" s="262"/>
      <c r="M35" s="262"/>
      <c r="N35" s="262"/>
      <c r="O35" s="262"/>
      <c r="P35" s="262"/>
      <c r="Q35" s="262"/>
      <c r="R35" s="262"/>
      <c r="S35" s="262"/>
      <c r="T35" s="262"/>
    </row>
    <row r="37" spans="2:32" x14ac:dyDescent="0.3">
      <c r="B37" s="913" t="s">
        <v>272</v>
      </c>
    </row>
    <row r="38" spans="2:32" ht="15" customHeight="1" x14ac:dyDescent="0.3">
      <c r="B38" s="262"/>
      <c r="C38" s="264"/>
      <c r="D38" s="264"/>
      <c r="E38" s="264"/>
      <c r="F38" s="264"/>
      <c r="G38" s="264"/>
      <c r="H38" s="264"/>
      <c r="I38" s="264"/>
      <c r="J38" s="264"/>
      <c r="K38" s="264"/>
      <c r="L38" s="264"/>
      <c r="M38" s="264"/>
      <c r="N38" s="262"/>
      <c r="O38" s="262"/>
      <c r="P38" s="262"/>
      <c r="Q38" s="262"/>
      <c r="R38" s="262"/>
      <c r="S38" s="262"/>
      <c r="T38" s="262"/>
      <c r="U38" s="262"/>
      <c r="V38" s="262"/>
      <c r="W38" s="262"/>
      <c r="X38" s="262"/>
      <c r="Y38" s="262"/>
      <c r="Z38" s="262"/>
      <c r="AA38" s="262"/>
      <c r="AB38" s="262"/>
    </row>
    <row r="39" spans="2:32" ht="29.4" customHeight="1" x14ac:dyDescent="0.3">
      <c r="B39" s="262"/>
      <c r="C39" s="944"/>
      <c r="D39" s="264"/>
      <c r="E39" s="264"/>
      <c r="F39" s="264"/>
      <c r="G39" s="264"/>
      <c r="H39" s="264"/>
      <c r="I39" s="264"/>
      <c r="J39" s="264"/>
      <c r="K39" s="264"/>
      <c r="L39" s="264"/>
      <c r="M39" s="264"/>
      <c r="N39" s="262"/>
      <c r="O39" s="262"/>
      <c r="P39" s="262"/>
      <c r="Q39" s="262"/>
      <c r="R39" s="262"/>
      <c r="S39" s="262"/>
      <c r="T39" s="262"/>
      <c r="U39" s="262"/>
      <c r="V39" s="262"/>
      <c r="W39" s="259" t="s">
        <v>10</v>
      </c>
      <c r="X39" s="262"/>
      <c r="Y39" s="262"/>
      <c r="Z39" s="262"/>
      <c r="AA39" s="262"/>
      <c r="AB39" s="262"/>
    </row>
    <row r="40" spans="2:32" x14ac:dyDescent="0.3">
      <c r="B40" s="1661" t="s">
        <v>341</v>
      </c>
      <c r="C40" s="1661" t="s">
        <v>37</v>
      </c>
      <c r="D40" s="1794" t="s">
        <v>959</v>
      </c>
      <c r="E40" s="1795"/>
      <c r="F40" s="1795"/>
      <c r="G40" s="1795"/>
      <c r="H40" s="1796"/>
      <c r="I40" s="1782" t="s">
        <v>960</v>
      </c>
      <c r="J40" s="1782"/>
      <c r="K40" s="1782"/>
      <c r="L40" s="1782"/>
      <c r="M40" s="1782"/>
      <c r="N40" s="1782" t="s">
        <v>961</v>
      </c>
      <c r="O40" s="1782"/>
      <c r="P40" s="1782"/>
      <c r="Q40" s="1782"/>
      <c r="R40" s="1782"/>
      <c r="S40" s="1782" t="s">
        <v>962</v>
      </c>
      <c r="T40" s="1782"/>
      <c r="U40" s="1782"/>
      <c r="V40" s="1782"/>
      <c r="W40" s="1782"/>
      <c r="X40" s="1782" t="s">
        <v>963</v>
      </c>
      <c r="Y40" s="1782"/>
      <c r="Z40" s="1782"/>
      <c r="AA40" s="1782"/>
      <c r="AB40" s="1782"/>
    </row>
    <row r="41" spans="2:32" x14ac:dyDescent="0.3">
      <c r="B41" s="1661"/>
      <c r="C41" s="1661"/>
      <c r="D41" s="1785" t="s">
        <v>21</v>
      </c>
      <c r="E41" s="1786"/>
      <c r="F41" s="1786"/>
      <c r="G41" s="1786"/>
      <c r="H41" s="1786"/>
      <c r="I41" s="1785" t="s">
        <v>21</v>
      </c>
      <c r="J41" s="1786"/>
      <c r="K41" s="1786"/>
      <c r="L41" s="1786"/>
      <c r="M41" s="1786"/>
      <c r="N41" s="1785" t="s">
        <v>21</v>
      </c>
      <c r="O41" s="1786"/>
      <c r="P41" s="1786"/>
      <c r="Q41" s="1786"/>
      <c r="R41" s="1786"/>
      <c r="S41" s="1785" t="s">
        <v>21</v>
      </c>
      <c r="T41" s="1786"/>
      <c r="U41" s="1786"/>
      <c r="V41" s="1786"/>
      <c r="W41" s="1786"/>
      <c r="X41" s="1785" t="s">
        <v>21</v>
      </c>
      <c r="Y41" s="1786"/>
      <c r="Z41" s="1786"/>
      <c r="AA41" s="1786"/>
      <c r="AB41" s="1786"/>
    </row>
    <row r="42" spans="2:32" ht="56" x14ac:dyDescent="0.3">
      <c r="B42" s="1661"/>
      <c r="C42" s="1661"/>
      <c r="D42" s="914" t="s">
        <v>273</v>
      </c>
      <c r="E42" s="914" t="s">
        <v>268</v>
      </c>
      <c r="F42" s="263" t="s">
        <v>274</v>
      </c>
      <c r="G42" s="912" t="s">
        <v>590</v>
      </c>
      <c r="H42" s="914" t="s">
        <v>275</v>
      </c>
      <c r="I42" s="914" t="s">
        <v>273</v>
      </c>
      <c r="J42" s="914" t="s">
        <v>268</v>
      </c>
      <c r="K42" s="263" t="s">
        <v>274</v>
      </c>
      <c r="L42" s="912" t="s">
        <v>590</v>
      </c>
      <c r="M42" s="914" t="s">
        <v>275</v>
      </c>
      <c r="N42" s="914" t="s">
        <v>273</v>
      </c>
      <c r="O42" s="914" t="s">
        <v>268</v>
      </c>
      <c r="P42" s="263" t="s">
        <v>274</v>
      </c>
      <c r="Q42" s="912" t="s">
        <v>590</v>
      </c>
      <c r="R42" s="914" t="s">
        <v>275</v>
      </c>
      <c r="S42" s="914" t="s">
        <v>273</v>
      </c>
      <c r="T42" s="914" t="s">
        <v>268</v>
      </c>
      <c r="U42" s="263" t="s">
        <v>274</v>
      </c>
      <c r="V42" s="912" t="s">
        <v>590</v>
      </c>
      <c r="W42" s="914" t="s">
        <v>275</v>
      </c>
      <c r="X42" s="914" t="s">
        <v>273</v>
      </c>
      <c r="Y42" s="914" t="s">
        <v>268</v>
      </c>
      <c r="Z42" s="263" t="s">
        <v>274</v>
      </c>
      <c r="AA42" s="912" t="s">
        <v>590</v>
      </c>
      <c r="AB42" s="914" t="s">
        <v>275</v>
      </c>
    </row>
    <row r="43" spans="2:32" x14ac:dyDescent="0.3">
      <c r="B43" s="260"/>
      <c r="C43" s="260"/>
      <c r="D43" s="260" t="s">
        <v>81</v>
      </c>
      <c r="E43" s="260" t="s">
        <v>82</v>
      </c>
      <c r="F43" s="260" t="s">
        <v>462</v>
      </c>
      <c r="G43" s="260" t="s">
        <v>392</v>
      </c>
      <c r="H43" s="260" t="s">
        <v>591</v>
      </c>
      <c r="I43" s="260" t="s">
        <v>410</v>
      </c>
      <c r="J43" s="260" t="s">
        <v>512</v>
      </c>
      <c r="K43" s="260" t="s">
        <v>411</v>
      </c>
      <c r="L43" s="260" t="s">
        <v>412</v>
      </c>
      <c r="M43" s="260" t="s">
        <v>654</v>
      </c>
      <c r="N43" s="260" t="s">
        <v>592</v>
      </c>
      <c r="O43" s="260" t="s">
        <v>655</v>
      </c>
      <c r="P43" s="260" t="s">
        <v>593</v>
      </c>
      <c r="Q43" s="260" t="s">
        <v>594</v>
      </c>
      <c r="R43" s="260" t="s">
        <v>1089</v>
      </c>
      <c r="S43" s="260" t="s">
        <v>595</v>
      </c>
      <c r="T43" s="260" t="s">
        <v>596</v>
      </c>
      <c r="U43" s="260" t="s">
        <v>1090</v>
      </c>
      <c r="V43" s="260" t="s">
        <v>1091</v>
      </c>
      <c r="W43" s="260" t="s">
        <v>1092</v>
      </c>
      <c r="X43" s="260" t="s">
        <v>597</v>
      </c>
      <c r="Y43" s="260" t="s">
        <v>598</v>
      </c>
      <c r="Z43" s="260" t="s">
        <v>599</v>
      </c>
      <c r="AA43" s="260" t="s">
        <v>656</v>
      </c>
      <c r="AB43" s="260" t="s">
        <v>1093</v>
      </c>
    </row>
    <row r="44" spans="2:32" x14ac:dyDescent="0.3">
      <c r="B44" s="471">
        <v>1</v>
      </c>
      <c r="C44" s="933" t="s">
        <v>841</v>
      </c>
      <c r="D44" s="1155">
        <v>0</v>
      </c>
      <c r="E44" s="709">
        <f>IF((IFERROR(D44/((D16+E16)*90%),0))&lt;70%,MIN((MAX((D16+E16)*90%-D44,0)),(D16+E16/2)*$AC44),MAX((D16+E16)*90%-D44,0)/E$62)</f>
        <v>0</v>
      </c>
      <c r="F44" s="709">
        <f>IFERROR(IF(D44=0,0,D44/D16*F16),0)</f>
        <v>0</v>
      </c>
      <c r="G44" s="945"/>
      <c r="H44" s="709">
        <f>D44+E44-F44-G44</f>
        <v>0</v>
      </c>
      <c r="I44" s="946">
        <f>H44</f>
        <v>0</v>
      </c>
      <c r="J44" s="709">
        <f>IF((IFERROR(I44/((I16+J16)*90%),0))&lt;70%,MIN((MAX((I16+J16)*90%-I44,0)),(I16+J16/2)*$AC44),MAX((I16+J16)*90%-I44,0)/J$62)</f>
        <v>0</v>
      </c>
      <c r="K44" s="709">
        <f>IFERROR(IF(I44=0,0,I44/I16*K16),0)</f>
        <v>0</v>
      </c>
      <c r="L44" s="945"/>
      <c r="M44" s="946">
        <f t="shared" ref="M44:M60" si="11">I44+J44-K44-L44</f>
        <v>0</v>
      </c>
      <c r="N44" s="938">
        <f>M44</f>
        <v>0</v>
      </c>
      <c r="O44" s="709">
        <f>IF((IFERROR(N44/((N16+O16)*90%),0))&lt;70%,MIN((MAX((N16+O16)*90%-N44,0)),(N16+O16/2)*$AC44),MAX((N16+O16)*90%-N44,0)/O$62)</f>
        <v>0</v>
      </c>
      <c r="P44" s="709">
        <f>IFERROR(IF(N44=0,0,N44/N16*P16),0)</f>
        <v>0</v>
      </c>
      <c r="Q44" s="945"/>
      <c r="R44" s="709">
        <f>N44+O44-P44-Q44</f>
        <v>0</v>
      </c>
      <c r="S44" s="946">
        <f>R44</f>
        <v>0</v>
      </c>
      <c r="T44" s="709">
        <f>IF((IFERROR(S44/((S16+T16)*90%),0))&lt;70%,MIN((MAX((S16+T16)*90%-S44,0)),(S16+T16/2)*$AC44),MAX((S16+T16)*90%-S44,0)/T$62)</f>
        <v>0</v>
      </c>
      <c r="U44" s="709">
        <f>IFERROR(IF(S44=0,0,S44/S16*U16),0)</f>
        <v>0</v>
      </c>
      <c r="V44" s="945"/>
      <c r="W44" s="946">
        <f>S44+T44-U44-V44</f>
        <v>0</v>
      </c>
      <c r="X44" s="938">
        <f>W44</f>
        <v>0</v>
      </c>
      <c r="Y44" s="709">
        <f>IF((IFERROR(X44/((X16+Y16)*90%),0))&lt;70%,MIN((MAX((X16+Y16)*90%-X44,0)),(X16+Y16/2)*$AC44),MAX((X16+Y16)*90%-X44,0)/Y$62)</f>
        <v>0</v>
      </c>
      <c r="Z44" s="709">
        <f>IFERROR(IF(X44=0,0,X44/X16*Z16),0)</f>
        <v>0</v>
      </c>
      <c r="AA44" s="935"/>
      <c r="AB44" s="9"/>
      <c r="AC44" s="1215">
        <v>0</v>
      </c>
    </row>
    <row r="45" spans="2:32" x14ac:dyDescent="0.3">
      <c r="B45" s="471">
        <f>B44+1</f>
        <v>2</v>
      </c>
      <c r="C45" s="933" t="s">
        <v>842</v>
      </c>
      <c r="D45" s="1155">
        <v>0</v>
      </c>
      <c r="E45" s="709">
        <f t="shared" ref="E45:E60" si="12">IF((IFERROR(D45/((D17+E17)*90%),0))&lt;70%,MIN((MAX((D17+E17)*90%-D45,0)),(D17+E17/2)*$AC45),MAX((D17+E17)*90%-D45,0)/E$62)</f>
        <v>0</v>
      </c>
      <c r="F45" s="709">
        <f t="shared" ref="F45:F60" si="13">IFERROR(IF(D45=0,0,D45/D17*F17),0)</f>
        <v>0</v>
      </c>
      <c r="G45" s="945"/>
      <c r="H45" s="709">
        <f>D45+E45-F45-G45</f>
        <v>0</v>
      </c>
      <c r="I45" s="946">
        <f t="shared" ref="I45:I60" si="14">H45</f>
        <v>0</v>
      </c>
      <c r="J45" s="709">
        <f t="shared" ref="J45:J60" si="15">IF((IFERROR(I45/((I17+J17)*90%),0))&lt;70%,MIN((MAX((I17+J17)*90%-I45,0)),(I17+J17/2)*$AC45),MAX((I17+J17)*90%-I45,0)/J$62)</f>
        <v>0</v>
      </c>
      <c r="K45" s="709">
        <f t="shared" ref="K45:K60" si="16">IFERROR(IF(I45=0,0,I45/I17*K17),0)</f>
        <v>0</v>
      </c>
      <c r="L45" s="945"/>
      <c r="M45" s="946">
        <f t="shared" si="11"/>
        <v>0</v>
      </c>
      <c r="N45" s="938">
        <f t="shared" ref="N45:N60" si="17">M45</f>
        <v>0</v>
      </c>
      <c r="O45" s="709">
        <f t="shared" ref="O45:O60" si="18">IF((IFERROR(N45/((N17+O17)*90%),0))&lt;70%,MIN((MAX((N17+O17)*90%-N45,0)),(N17+O17/2)*$AC45),MAX((N17+O17)*90%-N45,0)/O$62)</f>
        <v>0</v>
      </c>
      <c r="P45" s="709">
        <f t="shared" ref="P45:P60" si="19">IFERROR(IF(N45=0,0,N45/N17*P17),0)</f>
        <v>0</v>
      </c>
      <c r="Q45" s="945"/>
      <c r="R45" s="709">
        <f t="shared" ref="R45:R60" si="20">N45+O45-P45-Q45</f>
        <v>0</v>
      </c>
      <c r="S45" s="946">
        <f t="shared" ref="S45:S60" si="21">R45</f>
        <v>0</v>
      </c>
      <c r="T45" s="709">
        <f t="shared" ref="T45:T60" si="22">IF((IFERROR(S45/((S17+T17)*90%),0))&lt;70%,MIN((MAX((S17+T17)*90%-S45,0)),(S17+T17/2)*$AC45),MAX((S17+T17)*90%-S45,0)/T$62)</f>
        <v>0</v>
      </c>
      <c r="U45" s="709">
        <f t="shared" ref="U45:U60" si="23">IFERROR(IF(S45=0,0,S45/S17*U17),0)</f>
        <v>0</v>
      </c>
      <c r="V45" s="945"/>
      <c r="W45" s="946">
        <f t="shared" ref="W45:W60" si="24">S45+T45-U45-V45</f>
        <v>0</v>
      </c>
      <c r="X45" s="938">
        <f t="shared" ref="X45:X60" si="25">W45</f>
        <v>0</v>
      </c>
      <c r="Y45" s="709">
        <f t="shared" ref="Y45:Y60" si="26">IF((IFERROR(X45/((X17+Y17)*90%),0))&lt;70%,MIN((MAX((X17+Y17)*90%-X45,0)),(X17+Y17/2)*$AC45),MAX((X17+Y17)*90%-X45,0)/Y$62)</f>
        <v>0</v>
      </c>
      <c r="Z45" s="709">
        <f t="shared" ref="Z45:Z60" si="27">IFERROR(IF(X45=0,0,X45/X17*Z17),0)</f>
        <v>0</v>
      </c>
      <c r="AA45" s="935"/>
      <c r="AB45" s="9"/>
      <c r="AC45" s="1215">
        <v>3.3399999999999999E-2</v>
      </c>
    </row>
    <row r="46" spans="2:32" x14ac:dyDescent="0.3">
      <c r="B46" s="471">
        <f t="shared" ref="B46:B60" si="28">B45+1</f>
        <v>3</v>
      </c>
      <c r="C46" s="933" t="s">
        <v>843</v>
      </c>
      <c r="D46" s="1155">
        <v>0</v>
      </c>
      <c r="E46" s="709">
        <f t="shared" si="12"/>
        <v>0</v>
      </c>
      <c r="F46" s="709">
        <f t="shared" si="13"/>
        <v>0</v>
      </c>
      <c r="G46" s="945"/>
      <c r="H46" s="709">
        <f t="shared" ref="H46:H60" si="29">D46+E46-F46-G46</f>
        <v>0</v>
      </c>
      <c r="I46" s="946">
        <f t="shared" si="14"/>
        <v>0</v>
      </c>
      <c r="J46" s="709">
        <f t="shared" si="15"/>
        <v>0</v>
      </c>
      <c r="K46" s="709">
        <f t="shared" si="16"/>
        <v>0</v>
      </c>
      <c r="L46" s="945"/>
      <c r="M46" s="946">
        <f t="shared" si="11"/>
        <v>0</v>
      </c>
      <c r="N46" s="938">
        <f t="shared" si="17"/>
        <v>0</v>
      </c>
      <c r="O46" s="709">
        <f t="shared" si="18"/>
        <v>0</v>
      </c>
      <c r="P46" s="709">
        <f t="shared" si="19"/>
        <v>0</v>
      </c>
      <c r="Q46" s="945"/>
      <c r="R46" s="709">
        <f t="shared" si="20"/>
        <v>0</v>
      </c>
      <c r="S46" s="946">
        <f t="shared" si="21"/>
        <v>0</v>
      </c>
      <c r="T46" s="709">
        <f t="shared" si="22"/>
        <v>0</v>
      </c>
      <c r="U46" s="709">
        <f t="shared" si="23"/>
        <v>0</v>
      </c>
      <c r="V46" s="945"/>
      <c r="W46" s="946">
        <f t="shared" si="24"/>
        <v>0</v>
      </c>
      <c r="X46" s="938">
        <f t="shared" si="25"/>
        <v>0</v>
      </c>
      <c r="Y46" s="709">
        <f t="shared" si="26"/>
        <v>0</v>
      </c>
      <c r="Z46" s="709">
        <f t="shared" si="27"/>
        <v>0</v>
      </c>
      <c r="AA46" s="940"/>
      <c r="AB46" s="9"/>
      <c r="AC46" s="1215">
        <v>4.2200000000000001E-2</v>
      </c>
    </row>
    <row r="47" spans="2:32" x14ac:dyDescent="0.3">
      <c r="B47" s="471">
        <f t="shared" si="28"/>
        <v>4</v>
      </c>
      <c r="C47" s="933" t="s">
        <v>844</v>
      </c>
      <c r="D47" s="1155">
        <v>0</v>
      </c>
      <c r="E47" s="709">
        <f t="shared" si="12"/>
        <v>0</v>
      </c>
      <c r="F47" s="709">
        <f t="shared" si="13"/>
        <v>0</v>
      </c>
      <c r="G47" s="945"/>
      <c r="H47" s="709">
        <f t="shared" si="29"/>
        <v>0</v>
      </c>
      <c r="I47" s="946">
        <f t="shared" si="14"/>
        <v>0</v>
      </c>
      <c r="J47" s="709">
        <f t="shared" si="15"/>
        <v>0</v>
      </c>
      <c r="K47" s="709">
        <f t="shared" si="16"/>
        <v>0</v>
      </c>
      <c r="L47" s="945"/>
      <c r="M47" s="946">
        <f t="shared" si="11"/>
        <v>0</v>
      </c>
      <c r="N47" s="938">
        <f t="shared" si="17"/>
        <v>0</v>
      </c>
      <c r="O47" s="709">
        <f t="shared" si="18"/>
        <v>0</v>
      </c>
      <c r="P47" s="709">
        <f t="shared" si="19"/>
        <v>0</v>
      </c>
      <c r="Q47" s="945"/>
      <c r="R47" s="709">
        <f t="shared" si="20"/>
        <v>0</v>
      </c>
      <c r="S47" s="946">
        <f t="shared" si="21"/>
        <v>0</v>
      </c>
      <c r="T47" s="709">
        <f t="shared" si="22"/>
        <v>0</v>
      </c>
      <c r="U47" s="709">
        <f t="shared" si="23"/>
        <v>0</v>
      </c>
      <c r="V47" s="945"/>
      <c r="W47" s="946">
        <f t="shared" si="24"/>
        <v>0</v>
      </c>
      <c r="X47" s="938">
        <f t="shared" si="25"/>
        <v>0</v>
      </c>
      <c r="Y47" s="709">
        <f t="shared" si="26"/>
        <v>0</v>
      </c>
      <c r="Z47" s="709">
        <f t="shared" si="27"/>
        <v>0</v>
      </c>
      <c r="AA47" s="935"/>
      <c r="AB47" s="9"/>
      <c r="AC47" s="1215">
        <v>4.2200000000000001E-2</v>
      </c>
    </row>
    <row r="48" spans="2:32" x14ac:dyDescent="0.3">
      <c r="B48" s="471">
        <f t="shared" si="28"/>
        <v>5</v>
      </c>
      <c r="C48" s="933" t="s">
        <v>845</v>
      </c>
      <c r="D48" s="1155">
        <v>0</v>
      </c>
      <c r="E48" s="709">
        <f t="shared" si="12"/>
        <v>0</v>
      </c>
      <c r="F48" s="709">
        <f t="shared" si="13"/>
        <v>0</v>
      </c>
      <c r="G48" s="945"/>
      <c r="H48" s="709">
        <f t="shared" si="29"/>
        <v>0</v>
      </c>
      <c r="I48" s="946">
        <f t="shared" si="14"/>
        <v>0</v>
      </c>
      <c r="J48" s="709">
        <f t="shared" si="15"/>
        <v>0</v>
      </c>
      <c r="K48" s="709">
        <f t="shared" si="16"/>
        <v>0</v>
      </c>
      <c r="L48" s="945"/>
      <c r="M48" s="946">
        <f t="shared" si="11"/>
        <v>0</v>
      </c>
      <c r="N48" s="938">
        <f t="shared" si="17"/>
        <v>0</v>
      </c>
      <c r="O48" s="709">
        <f t="shared" si="18"/>
        <v>0</v>
      </c>
      <c r="P48" s="709">
        <f t="shared" si="19"/>
        <v>0</v>
      </c>
      <c r="Q48" s="945"/>
      <c r="R48" s="709">
        <f t="shared" si="20"/>
        <v>0</v>
      </c>
      <c r="S48" s="946">
        <f t="shared" si="21"/>
        <v>0</v>
      </c>
      <c r="T48" s="709">
        <f t="shared" si="22"/>
        <v>0</v>
      </c>
      <c r="U48" s="709">
        <f t="shared" si="23"/>
        <v>0</v>
      </c>
      <c r="V48" s="945"/>
      <c r="W48" s="946">
        <f t="shared" si="24"/>
        <v>0</v>
      </c>
      <c r="X48" s="938">
        <f t="shared" si="25"/>
        <v>0</v>
      </c>
      <c r="Y48" s="709">
        <f t="shared" si="26"/>
        <v>0</v>
      </c>
      <c r="Z48" s="709">
        <f t="shared" si="27"/>
        <v>0</v>
      </c>
      <c r="AA48" s="935"/>
      <c r="AB48" s="9"/>
      <c r="AC48" s="1215">
        <v>3.3399999999999999E-2</v>
      </c>
    </row>
    <row r="49" spans="2:29" x14ac:dyDescent="0.3">
      <c r="B49" s="471">
        <f t="shared" si="28"/>
        <v>6</v>
      </c>
      <c r="C49" s="933" t="s">
        <v>256</v>
      </c>
      <c r="D49" s="1155">
        <v>0</v>
      </c>
      <c r="E49" s="709">
        <f t="shared" si="12"/>
        <v>1.4476390025533332</v>
      </c>
      <c r="F49" s="709">
        <f t="shared" si="13"/>
        <v>0</v>
      </c>
      <c r="G49" s="945"/>
      <c r="H49" s="709">
        <f t="shared" si="29"/>
        <v>1.4476390025533332</v>
      </c>
      <c r="I49" s="946">
        <f t="shared" si="14"/>
        <v>1.4476390025533332</v>
      </c>
      <c r="J49" s="709">
        <f t="shared" si="15"/>
        <v>4.516813005250147</v>
      </c>
      <c r="K49" s="709">
        <f t="shared" si="16"/>
        <v>0</v>
      </c>
      <c r="L49" s="945"/>
      <c r="M49" s="946">
        <f t="shared" si="11"/>
        <v>5.9644520078034802</v>
      </c>
      <c r="N49" s="938">
        <f t="shared" si="17"/>
        <v>5.9644520078034802</v>
      </c>
      <c r="O49" s="709">
        <f t="shared" si="18"/>
        <v>8.9562530053936271</v>
      </c>
      <c r="P49" s="709">
        <f t="shared" si="19"/>
        <v>0</v>
      </c>
      <c r="Q49" s="945"/>
      <c r="R49" s="709">
        <f t="shared" si="20"/>
        <v>14.920705013197107</v>
      </c>
      <c r="S49" s="946">
        <f t="shared" si="21"/>
        <v>14.920705013197107</v>
      </c>
      <c r="T49" s="709">
        <f t="shared" si="22"/>
        <v>13.654449338726961</v>
      </c>
      <c r="U49" s="709">
        <f t="shared" si="23"/>
        <v>0</v>
      </c>
      <c r="V49" s="945"/>
      <c r="W49" s="946">
        <f t="shared" si="24"/>
        <v>28.57515435192407</v>
      </c>
      <c r="X49" s="938">
        <f t="shared" si="25"/>
        <v>28.57515435192407</v>
      </c>
      <c r="Y49" s="709">
        <f t="shared" si="26"/>
        <v>18.315720672060291</v>
      </c>
      <c r="Z49" s="709">
        <f t="shared" si="27"/>
        <v>0</v>
      </c>
      <c r="AA49" s="935"/>
      <c r="AB49" s="9"/>
      <c r="AC49" s="1215">
        <v>4.2200000000000001E-2</v>
      </c>
    </row>
    <row r="50" spans="2:29" x14ac:dyDescent="0.3">
      <c r="B50" s="471">
        <f t="shared" si="28"/>
        <v>7</v>
      </c>
      <c r="C50" s="933" t="s">
        <v>846</v>
      </c>
      <c r="D50" s="1155">
        <v>0</v>
      </c>
      <c r="E50" s="709">
        <f t="shared" si="12"/>
        <v>0</v>
      </c>
      <c r="F50" s="709">
        <f t="shared" si="13"/>
        <v>0</v>
      </c>
      <c r="G50" s="945"/>
      <c r="H50" s="709">
        <f t="shared" si="29"/>
        <v>0</v>
      </c>
      <c r="I50" s="946">
        <f t="shared" si="14"/>
        <v>0</v>
      </c>
      <c r="J50" s="709">
        <f t="shared" si="15"/>
        <v>0</v>
      </c>
      <c r="K50" s="709">
        <f t="shared" si="16"/>
        <v>0</v>
      </c>
      <c r="L50" s="945"/>
      <c r="M50" s="946">
        <f t="shared" si="11"/>
        <v>0</v>
      </c>
      <c r="N50" s="938">
        <f t="shared" si="17"/>
        <v>0</v>
      </c>
      <c r="O50" s="709">
        <f t="shared" si="18"/>
        <v>0</v>
      </c>
      <c r="P50" s="709">
        <f t="shared" si="19"/>
        <v>0</v>
      </c>
      <c r="Q50" s="945"/>
      <c r="R50" s="709">
        <f t="shared" si="20"/>
        <v>0</v>
      </c>
      <c r="S50" s="946">
        <f t="shared" si="21"/>
        <v>0</v>
      </c>
      <c r="T50" s="709">
        <f t="shared" si="22"/>
        <v>0</v>
      </c>
      <c r="U50" s="709">
        <f t="shared" si="23"/>
        <v>0</v>
      </c>
      <c r="V50" s="945"/>
      <c r="W50" s="946">
        <f t="shared" si="24"/>
        <v>0</v>
      </c>
      <c r="X50" s="938">
        <f t="shared" si="25"/>
        <v>0</v>
      </c>
      <c r="Y50" s="709">
        <f t="shared" si="26"/>
        <v>0</v>
      </c>
      <c r="Z50" s="709">
        <f t="shared" si="27"/>
        <v>0</v>
      </c>
      <c r="AA50" s="935"/>
      <c r="AB50" s="9"/>
      <c r="AC50" s="1215">
        <v>9.5000000000000001E-2</v>
      </c>
    </row>
    <row r="51" spans="2:29" x14ac:dyDescent="0.3">
      <c r="B51" s="471">
        <f t="shared" si="28"/>
        <v>8</v>
      </c>
      <c r="C51" s="933" t="s">
        <v>847</v>
      </c>
      <c r="D51" s="1155">
        <v>0</v>
      </c>
      <c r="E51" s="709">
        <f t="shared" si="12"/>
        <v>0</v>
      </c>
      <c r="F51" s="709">
        <f t="shared" si="13"/>
        <v>0</v>
      </c>
      <c r="G51" s="945"/>
      <c r="H51" s="709">
        <f t="shared" si="29"/>
        <v>0</v>
      </c>
      <c r="I51" s="946">
        <f t="shared" si="14"/>
        <v>0</v>
      </c>
      <c r="J51" s="709">
        <f t="shared" si="15"/>
        <v>0</v>
      </c>
      <c r="K51" s="709">
        <f t="shared" si="16"/>
        <v>0</v>
      </c>
      <c r="L51" s="945"/>
      <c r="M51" s="946">
        <f t="shared" si="11"/>
        <v>0</v>
      </c>
      <c r="N51" s="938">
        <f t="shared" si="17"/>
        <v>0</v>
      </c>
      <c r="O51" s="709">
        <f t="shared" si="18"/>
        <v>0</v>
      </c>
      <c r="P51" s="709">
        <f t="shared" si="19"/>
        <v>0</v>
      </c>
      <c r="Q51" s="945"/>
      <c r="R51" s="709">
        <f t="shared" si="20"/>
        <v>0</v>
      </c>
      <c r="S51" s="946">
        <f t="shared" si="21"/>
        <v>0</v>
      </c>
      <c r="T51" s="709">
        <f t="shared" si="22"/>
        <v>0</v>
      </c>
      <c r="U51" s="709">
        <f t="shared" si="23"/>
        <v>0</v>
      </c>
      <c r="V51" s="945"/>
      <c r="W51" s="946">
        <f t="shared" si="24"/>
        <v>0</v>
      </c>
      <c r="X51" s="938">
        <f t="shared" si="25"/>
        <v>0</v>
      </c>
      <c r="Y51" s="709">
        <f t="shared" si="26"/>
        <v>0</v>
      </c>
      <c r="Z51" s="709">
        <f t="shared" si="27"/>
        <v>0</v>
      </c>
      <c r="AA51" s="935"/>
      <c r="AB51" s="9"/>
      <c r="AC51" s="1215">
        <v>9.5000000000000001E-2</v>
      </c>
    </row>
    <row r="52" spans="2:29" x14ac:dyDescent="0.3">
      <c r="B52" s="471">
        <f t="shared" si="28"/>
        <v>9</v>
      </c>
      <c r="C52" s="933" t="s">
        <v>848</v>
      </c>
      <c r="D52" s="1155">
        <v>0</v>
      </c>
      <c r="E52" s="709">
        <f t="shared" si="12"/>
        <v>0</v>
      </c>
      <c r="F52" s="709">
        <f t="shared" si="13"/>
        <v>0</v>
      </c>
      <c r="G52" s="945"/>
      <c r="H52" s="709">
        <f t="shared" si="29"/>
        <v>0</v>
      </c>
      <c r="I52" s="946">
        <f t="shared" si="14"/>
        <v>0</v>
      </c>
      <c r="J52" s="709">
        <f t="shared" si="15"/>
        <v>0</v>
      </c>
      <c r="K52" s="709">
        <f t="shared" si="16"/>
        <v>0</v>
      </c>
      <c r="L52" s="945"/>
      <c r="M52" s="946">
        <f t="shared" si="11"/>
        <v>0</v>
      </c>
      <c r="N52" s="938">
        <f t="shared" si="17"/>
        <v>0</v>
      </c>
      <c r="O52" s="709">
        <f t="shared" si="18"/>
        <v>0</v>
      </c>
      <c r="P52" s="709">
        <f t="shared" si="19"/>
        <v>0</v>
      </c>
      <c r="Q52" s="945"/>
      <c r="R52" s="709">
        <f t="shared" si="20"/>
        <v>0</v>
      </c>
      <c r="S52" s="946">
        <f t="shared" si="21"/>
        <v>0</v>
      </c>
      <c r="T52" s="709">
        <f t="shared" si="22"/>
        <v>0</v>
      </c>
      <c r="U52" s="709">
        <f t="shared" si="23"/>
        <v>0</v>
      </c>
      <c r="V52" s="945"/>
      <c r="W52" s="946">
        <f t="shared" si="24"/>
        <v>0</v>
      </c>
      <c r="X52" s="938">
        <f t="shared" si="25"/>
        <v>0</v>
      </c>
      <c r="Y52" s="709">
        <f t="shared" si="26"/>
        <v>0</v>
      </c>
      <c r="Z52" s="709">
        <f t="shared" si="27"/>
        <v>0</v>
      </c>
      <c r="AA52" s="935"/>
      <c r="AB52" s="9"/>
      <c r="AC52" s="1215">
        <v>4.2200000000000001E-2</v>
      </c>
    </row>
    <row r="53" spans="2:29" x14ac:dyDescent="0.3">
      <c r="B53" s="471">
        <f t="shared" si="28"/>
        <v>10</v>
      </c>
      <c r="C53" s="933" t="s">
        <v>259</v>
      </c>
      <c r="D53" s="1155">
        <v>0</v>
      </c>
      <c r="E53" s="709">
        <f t="shared" si="12"/>
        <v>0</v>
      </c>
      <c r="F53" s="709">
        <f t="shared" si="13"/>
        <v>0</v>
      </c>
      <c r="G53" s="945"/>
      <c r="H53" s="709">
        <f t="shared" si="29"/>
        <v>0</v>
      </c>
      <c r="I53" s="946">
        <f t="shared" si="14"/>
        <v>0</v>
      </c>
      <c r="J53" s="709">
        <f t="shared" si="15"/>
        <v>0</v>
      </c>
      <c r="K53" s="709">
        <f t="shared" si="16"/>
        <v>0</v>
      </c>
      <c r="L53" s="945"/>
      <c r="M53" s="946">
        <f t="shared" si="11"/>
        <v>0</v>
      </c>
      <c r="N53" s="938">
        <f t="shared" si="17"/>
        <v>0</v>
      </c>
      <c r="O53" s="709">
        <f t="shared" si="18"/>
        <v>0</v>
      </c>
      <c r="P53" s="709">
        <f t="shared" si="19"/>
        <v>0</v>
      </c>
      <c r="Q53" s="945"/>
      <c r="R53" s="709">
        <f t="shared" si="20"/>
        <v>0</v>
      </c>
      <c r="S53" s="946">
        <f t="shared" si="21"/>
        <v>0</v>
      </c>
      <c r="T53" s="709">
        <f t="shared" si="22"/>
        <v>0</v>
      </c>
      <c r="U53" s="709">
        <f t="shared" si="23"/>
        <v>0</v>
      </c>
      <c r="V53" s="945"/>
      <c r="W53" s="946">
        <f t="shared" si="24"/>
        <v>0</v>
      </c>
      <c r="X53" s="938">
        <f t="shared" si="25"/>
        <v>0</v>
      </c>
      <c r="Y53" s="709">
        <f t="shared" si="26"/>
        <v>0</v>
      </c>
      <c r="Z53" s="709">
        <f t="shared" si="27"/>
        <v>0</v>
      </c>
      <c r="AA53" s="935"/>
      <c r="AB53" s="9"/>
      <c r="AC53" s="1215">
        <v>9.5000000000000001E-2</v>
      </c>
    </row>
    <row r="54" spans="2:29" x14ac:dyDescent="0.3">
      <c r="B54" s="471">
        <f t="shared" si="28"/>
        <v>11</v>
      </c>
      <c r="C54" s="933" t="s">
        <v>260</v>
      </c>
      <c r="D54" s="1155">
        <v>0</v>
      </c>
      <c r="E54" s="709">
        <f t="shared" si="12"/>
        <v>0</v>
      </c>
      <c r="F54" s="709">
        <f t="shared" si="13"/>
        <v>0</v>
      </c>
      <c r="G54" s="945"/>
      <c r="H54" s="709">
        <f t="shared" si="29"/>
        <v>0</v>
      </c>
      <c r="I54" s="946">
        <f t="shared" si="14"/>
        <v>0</v>
      </c>
      <c r="J54" s="709">
        <f t="shared" si="15"/>
        <v>0</v>
      </c>
      <c r="K54" s="709">
        <f t="shared" si="16"/>
        <v>0</v>
      </c>
      <c r="L54" s="945"/>
      <c r="M54" s="946">
        <f t="shared" si="11"/>
        <v>0</v>
      </c>
      <c r="N54" s="938">
        <f t="shared" si="17"/>
        <v>0</v>
      </c>
      <c r="O54" s="709">
        <f t="shared" si="18"/>
        <v>0</v>
      </c>
      <c r="P54" s="709">
        <f t="shared" si="19"/>
        <v>0</v>
      </c>
      <c r="Q54" s="945"/>
      <c r="R54" s="709">
        <f t="shared" si="20"/>
        <v>0</v>
      </c>
      <c r="S54" s="946">
        <f t="shared" si="21"/>
        <v>0</v>
      </c>
      <c r="T54" s="709">
        <f t="shared" si="22"/>
        <v>0</v>
      </c>
      <c r="U54" s="709">
        <f t="shared" si="23"/>
        <v>0</v>
      </c>
      <c r="V54" s="945"/>
      <c r="W54" s="946">
        <f t="shared" si="24"/>
        <v>0</v>
      </c>
      <c r="X54" s="938">
        <f t="shared" si="25"/>
        <v>0</v>
      </c>
      <c r="Y54" s="709">
        <f t="shared" si="26"/>
        <v>0</v>
      </c>
      <c r="Z54" s="709">
        <f t="shared" si="27"/>
        <v>0</v>
      </c>
      <c r="AA54" s="935"/>
      <c r="AB54" s="9"/>
      <c r="AC54" s="1215">
        <v>6.3299999999999995E-2</v>
      </c>
    </row>
    <row r="55" spans="2:29" x14ac:dyDescent="0.3">
      <c r="B55" s="471">
        <f t="shared" si="28"/>
        <v>12</v>
      </c>
      <c r="C55" s="933" t="s">
        <v>261</v>
      </c>
      <c r="D55" s="1155">
        <v>0</v>
      </c>
      <c r="E55" s="709">
        <f t="shared" si="12"/>
        <v>0</v>
      </c>
      <c r="F55" s="709">
        <f t="shared" si="13"/>
        <v>0</v>
      </c>
      <c r="G55" s="947"/>
      <c r="H55" s="709">
        <f t="shared" si="29"/>
        <v>0</v>
      </c>
      <c r="I55" s="946">
        <f t="shared" si="14"/>
        <v>0</v>
      </c>
      <c r="J55" s="709">
        <f t="shared" si="15"/>
        <v>0</v>
      </c>
      <c r="K55" s="709">
        <f t="shared" si="16"/>
        <v>0</v>
      </c>
      <c r="L55" s="945"/>
      <c r="M55" s="946">
        <f t="shared" si="11"/>
        <v>0</v>
      </c>
      <c r="N55" s="938">
        <f t="shared" si="17"/>
        <v>0</v>
      </c>
      <c r="O55" s="709">
        <f t="shared" si="18"/>
        <v>0</v>
      </c>
      <c r="P55" s="709">
        <f t="shared" si="19"/>
        <v>0</v>
      </c>
      <c r="Q55" s="945"/>
      <c r="R55" s="709">
        <f t="shared" si="20"/>
        <v>0</v>
      </c>
      <c r="S55" s="946">
        <f t="shared" si="21"/>
        <v>0</v>
      </c>
      <c r="T55" s="709">
        <f t="shared" si="22"/>
        <v>0</v>
      </c>
      <c r="U55" s="709">
        <f t="shared" si="23"/>
        <v>0</v>
      </c>
      <c r="V55" s="945"/>
      <c r="W55" s="946">
        <f t="shared" si="24"/>
        <v>0</v>
      </c>
      <c r="X55" s="938">
        <f t="shared" si="25"/>
        <v>0</v>
      </c>
      <c r="Y55" s="709">
        <f t="shared" si="26"/>
        <v>0</v>
      </c>
      <c r="Z55" s="709">
        <f t="shared" si="27"/>
        <v>0</v>
      </c>
      <c r="AA55" s="935"/>
      <c r="AB55" s="9"/>
      <c r="AC55" s="1215">
        <v>6.3299999999999995E-2</v>
      </c>
    </row>
    <row r="56" spans="2:29" x14ac:dyDescent="0.3">
      <c r="B56" s="471">
        <f t="shared" si="28"/>
        <v>13</v>
      </c>
      <c r="C56" s="933" t="s">
        <v>896</v>
      </c>
      <c r="D56" s="1155">
        <v>0</v>
      </c>
      <c r="E56" s="709">
        <f t="shared" si="12"/>
        <v>0</v>
      </c>
      <c r="F56" s="709">
        <f t="shared" si="13"/>
        <v>0</v>
      </c>
      <c r="G56" s="947"/>
      <c r="H56" s="709">
        <f t="shared" si="29"/>
        <v>0</v>
      </c>
      <c r="I56" s="946">
        <f t="shared" si="14"/>
        <v>0</v>
      </c>
      <c r="J56" s="709">
        <f t="shared" si="15"/>
        <v>0</v>
      </c>
      <c r="K56" s="709">
        <f t="shared" si="16"/>
        <v>0</v>
      </c>
      <c r="L56" s="945"/>
      <c r="M56" s="946">
        <f t="shared" si="11"/>
        <v>0</v>
      </c>
      <c r="N56" s="938">
        <f t="shared" si="17"/>
        <v>0</v>
      </c>
      <c r="O56" s="709">
        <f t="shared" si="18"/>
        <v>0</v>
      </c>
      <c r="P56" s="709">
        <f t="shared" si="19"/>
        <v>0</v>
      </c>
      <c r="Q56" s="945"/>
      <c r="R56" s="709">
        <f t="shared" si="20"/>
        <v>0</v>
      </c>
      <c r="S56" s="946">
        <f t="shared" si="21"/>
        <v>0</v>
      </c>
      <c r="T56" s="709">
        <f t="shared" si="22"/>
        <v>0</v>
      </c>
      <c r="U56" s="709">
        <f t="shared" si="23"/>
        <v>0</v>
      </c>
      <c r="V56" s="945"/>
      <c r="W56" s="946">
        <f t="shared" si="24"/>
        <v>0</v>
      </c>
      <c r="X56" s="938">
        <f t="shared" si="25"/>
        <v>0</v>
      </c>
      <c r="Y56" s="709">
        <f t="shared" si="26"/>
        <v>0</v>
      </c>
      <c r="Z56" s="709">
        <f t="shared" si="27"/>
        <v>0</v>
      </c>
      <c r="AA56" s="935"/>
      <c r="AB56" s="9"/>
      <c r="AC56" s="1215">
        <v>6.3299999999999995E-2</v>
      </c>
    </row>
    <row r="57" spans="2:29" x14ac:dyDescent="0.3">
      <c r="B57" s="471">
        <f t="shared" si="28"/>
        <v>14</v>
      </c>
      <c r="C57" s="933" t="s">
        <v>897</v>
      </c>
      <c r="D57" s="1155">
        <v>0</v>
      </c>
      <c r="E57" s="709">
        <f t="shared" si="12"/>
        <v>0</v>
      </c>
      <c r="F57" s="709">
        <f t="shared" si="13"/>
        <v>0</v>
      </c>
      <c r="G57" s="947"/>
      <c r="H57" s="709">
        <f t="shared" si="29"/>
        <v>0</v>
      </c>
      <c r="I57" s="946">
        <f t="shared" si="14"/>
        <v>0</v>
      </c>
      <c r="J57" s="709">
        <f t="shared" si="15"/>
        <v>0</v>
      </c>
      <c r="K57" s="709">
        <f t="shared" si="16"/>
        <v>0</v>
      </c>
      <c r="L57" s="945"/>
      <c r="M57" s="946">
        <f t="shared" si="11"/>
        <v>0</v>
      </c>
      <c r="N57" s="938">
        <f t="shared" si="17"/>
        <v>0</v>
      </c>
      <c r="O57" s="709">
        <f t="shared" si="18"/>
        <v>0</v>
      </c>
      <c r="P57" s="709">
        <f t="shared" si="19"/>
        <v>0</v>
      </c>
      <c r="Q57" s="945"/>
      <c r="R57" s="709">
        <f t="shared" si="20"/>
        <v>0</v>
      </c>
      <c r="S57" s="946">
        <f t="shared" si="21"/>
        <v>0</v>
      </c>
      <c r="T57" s="709">
        <f t="shared" si="22"/>
        <v>0</v>
      </c>
      <c r="U57" s="709">
        <f t="shared" si="23"/>
        <v>0</v>
      </c>
      <c r="V57" s="945"/>
      <c r="W57" s="946">
        <f t="shared" si="24"/>
        <v>0</v>
      </c>
      <c r="X57" s="938">
        <f t="shared" si="25"/>
        <v>0</v>
      </c>
      <c r="Y57" s="709">
        <f t="shared" si="26"/>
        <v>0</v>
      </c>
      <c r="Z57" s="709">
        <f t="shared" si="27"/>
        <v>0</v>
      </c>
      <c r="AA57" s="935"/>
      <c r="AB57" s="9"/>
      <c r="AC57" s="1215">
        <v>0.15</v>
      </c>
    </row>
    <row r="58" spans="2:29" x14ac:dyDescent="0.3">
      <c r="B58" s="471">
        <f t="shared" si="28"/>
        <v>15</v>
      </c>
      <c r="C58" s="933" t="s">
        <v>898</v>
      </c>
      <c r="D58" s="1155">
        <v>0</v>
      </c>
      <c r="E58" s="709">
        <f t="shared" si="12"/>
        <v>0</v>
      </c>
      <c r="F58" s="709">
        <f t="shared" si="13"/>
        <v>0</v>
      </c>
      <c r="G58" s="947"/>
      <c r="H58" s="709">
        <f t="shared" si="29"/>
        <v>0</v>
      </c>
      <c r="I58" s="946">
        <f t="shared" si="14"/>
        <v>0</v>
      </c>
      <c r="J58" s="709">
        <f t="shared" si="15"/>
        <v>0</v>
      </c>
      <c r="K58" s="709">
        <f t="shared" si="16"/>
        <v>0</v>
      </c>
      <c r="L58" s="945"/>
      <c r="M58" s="946">
        <f t="shared" si="11"/>
        <v>0</v>
      </c>
      <c r="N58" s="938">
        <f t="shared" si="17"/>
        <v>0</v>
      </c>
      <c r="O58" s="709">
        <f t="shared" si="18"/>
        <v>0</v>
      </c>
      <c r="P58" s="709">
        <f t="shared" si="19"/>
        <v>0</v>
      </c>
      <c r="Q58" s="945"/>
      <c r="R58" s="709">
        <f t="shared" si="20"/>
        <v>0</v>
      </c>
      <c r="S58" s="946">
        <f t="shared" si="21"/>
        <v>0</v>
      </c>
      <c r="T58" s="709">
        <f t="shared" si="22"/>
        <v>0</v>
      </c>
      <c r="U58" s="709">
        <f t="shared" si="23"/>
        <v>0</v>
      </c>
      <c r="V58" s="945"/>
      <c r="W58" s="946">
        <f t="shared" si="24"/>
        <v>0</v>
      </c>
      <c r="X58" s="938">
        <f t="shared" si="25"/>
        <v>0</v>
      </c>
      <c r="Y58" s="709">
        <f t="shared" si="26"/>
        <v>0</v>
      </c>
      <c r="Z58" s="709">
        <f t="shared" si="27"/>
        <v>0</v>
      </c>
      <c r="AA58" s="935"/>
      <c r="AB58" s="9"/>
      <c r="AC58" s="1215">
        <v>0.15</v>
      </c>
    </row>
    <row r="59" spans="2:29" x14ac:dyDescent="0.3">
      <c r="B59" s="471">
        <f t="shared" si="28"/>
        <v>16</v>
      </c>
      <c r="C59" s="933" t="s">
        <v>849</v>
      </c>
      <c r="D59" s="1155">
        <v>0</v>
      </c>
      <c r="E59" s="709">
        <f t="shared" si="12"/>
        <v>0</v>
      </c>
      <c r="F59" s="709">
        <f t="shared" si="13"/>
        <v>0</v>
      </c>
      <c r="G59" s="945"/>
      <c r="H59" s="709">
        <f t="shared" si="29"/>
        <v>0</v>
      </c>
      <c r="I59" s="946">
        <f t="shared" si="14"/>
        <v>0</v>
      </c>
      <c r="J59" s="709">
        <f t="shared" si="15"/>
        <v>0</v>
      </c>
      <c r="K59" s="709">
        <f t="shared" si="16"/>
        <v>0</v>
      </c>
      <c r="L59" s="945"/>
      <c r="M59" s="946">
        <f t="shared" si="11"/>
        <v>0</v>
      </c>
      <c r="N59" s="938">
        <f t="shared" si="17"/>
        <v>0</v>
      </c>
      <c r="O59" s="709">
        <f t="shared" si="18"/>
        <v>0</v>
      </c>
      <c r="P59" s="709">
        <f t="shared" si="19"/>
        <v>0</v>
      </c>
      <c r="Q59" s="945"/>
      <c r="R59" s="709">
        <f t="shared" si="20"/>
        <v>0</v>
      </c>
      <c r="S59" s="946">
        <f t="shared" si="21"/>
        <v>0</v>
      </c>
      <c r="T59" s="709">
        <f t="shared" si="22"/>
        <v>0</v>
      </c>
      <c r="U59" s="709">
        <f t="shared" si="23"/>
        <v>0</v>
      </c>
      <c r="V59" s="945"/>
      <c r="W59" s="946">
        <f t="shared" si="24"/>
        <v>0</v>
      </c>
      <c r="X59" s="938">
        <f t="shared" si="25"/>
        <v>0</v>
      </c>
      <c r="Y59" s="709">
        <f t="shared" si="26"/>
        <v>0</v>
      </c>
      <c r="Z59" s="709">
        <f t="shared" si="27"/>
        <v>0</v>
      </c>
      <c r="AA59" s="935"/>
      <c r="AB59" s="9"/>
      <c r="AC59" s="1215">
        <v>0.15</v>
      </c>
    </row>
    <row r="60" spans="2:29" x14ac:dyDescent="0.3">
      <c r="B60" s="471">
        <f t="shared" si="28"/>
        <v>17</v>
      </c>
      <c r="C60" s="933" t="s">
        <v>899</v>
      </c>
      <c r="D60" s="1159">
        <v>0</v>
      </c>
      <c r="E60" s="709">
        <f t="shared" si="12"/>
        <v>0</v>
      </c>
      <c r="F60" s="709">
        <f t="shared" si="13"/>
        <v>0</v>
      </c>
      <c r="G60" s="945"/>
      <c r="H60" s="709">
        <f t="shared" si="29"/>
        <v>0</v>
      </c>
      <c r="I60" s="946">
        <f t="shared" si="14"/>
        <v>0</v>
      </c>
      <c r="J60" s="709">
        <f t="shared" si="15"/>
        <v>0</v>
      </c>
      <c r="K60" s="709">
        <f t="shared" si="16"/>
        <v>0</v>
      </c>
      <c r="L60" s="945"/>
      <c r="M60" s="946">
        <f t="shared" si="11"/>
        <v>0</v>
      </c>
      <c r="N60" s="938">
        <f t="shared" si="17"/>
        <v>0</v>
      </c>
      <c r="O60" s="709">
        <f t="shared" si="18"/>
        <v>0</v>
      </c>
      <c r="P60" s="709">
        <f t="shared" si="19"/>
        <v>0</v>
      </c>
      <c r="Q60" s="945"/>
      <c r="R60" s="709">
        <f t="shared" si="20"/>
        <v>0</v>
      </c>
      <c r="S60" s="946">
        <f t="shared" si="21"/>
        <v>0</v>
      </c>
      <c r="T60" s="709">
        <f t="shared" si="22"/>
        <v>0</v>
      </c>
      <c r="U60" s="709">
        <f t="shared" si="23"/>
        <v>0</v>
      </c>
      <c r="V60" s="945"/>
      <c r="W60" s="946">
        <f t="shared" si="24"/>
        <v>0</v>
      </c>
      <c r="X60" s="938">
        <f t="shared" si="25"/>
        <v>0</v>
      </c>
      <c r="Y60" s="709">
        <f t="shared" si="26"/>
        <v>0</v>
      </c>
      <c r="Z60" s="709">
        <f t="shared" si="27"/>
        <v>0</v>
      </c>
      <c r="AA60" s="935"/>
      <c r="AB60" s="9"/>
      <c r="AC60" s="1215">
        <v>3.3399999999999999E-2</v>
      </c>
    </row>
    <row r="61" spans="2:29" ht="16" x14ac:dyDescent="0.3">
      <c r="B61" s="80"/>
      <c r="C61" s="94" t="s">
        <v>271</v>
      </c>
      <c r="D61" s="94"/>
      <c r="E61" s="948">
        <f>SUM(E44:E60)</f>
        <v>1.4476390025533332</v>
      </c>
      <c r="F61" s="948">
        <f t="shared" ref="F61:X61" si="30">SUM(F44:F60)</f>
        <v>0</v>
      </c>
      <c r="G61" s="948">
        <f t="shared" si="30"/>
        <v>0</v>
      </c>
      <c r="H61" s="948">
        <f t="shared" si="30"/>
        <v>1.4476390025533332</v>
      </c>
      <c r="I61" s="948">
        <f t="shared" si="30"/>
        <v>1.4476390025533332</v>
      </c>
      <c r="J61" s="948">
        <f>SUM(J44:J60)</f>
        <v>4.516813005250147</v>
      </c>
      <c r="K61" s="948">
        <f t="shared" si="30"/>
        <v>0</v>
      </c>
      <c r="L61" s="948">
        <f t="shared" si="30"/>
        <v>0</v>
      </c>
      <c r="M61" s="948">
        <f t="shared" si="30"/>
        <v>5.9644520078034802</v>
      </c>
      <c r="N61" s="948">
        <f t="shared" si="30"/>
        <v>5.9644520078034802</v>
      </c>
      <c r="O61" s="948">
        <f>SUM(O44:O60)</f>
        <v>8.9562530053936271</v>
      </c>
      <c r="P61" s="948">
        <f t="shared" ref="P61" si="31">SUM(P44:P60)</f>
        <v>0</v>
      </c>
      <c r="Q61" s="948">
        <f t="shared" si="30"/>
        <v>0</v>
      </c>
      <c r="R61" s="948">
        <f t="shared" si="30"/>
        <v>14.920705013197107</v>
      </c>
      <c r="S61" s="948">
        <f t="shared" si="30"/>
        <v>14.920705013197107</v>
      </c>
      <c r="T61" s="948">
        <f>SUM(T44:T60)</f>
        <v>13.654449338726961</v>
      </c>
      <c r="U61" s="948">
        <f t="shared" ref="U61" si="32">SUM(U44:U60)</f>
        <v>0</v>
      </c>
      <c r="V61" s="948">
        <f t="shared" si="30"/>
        <v>0</v>
      </c>
      <c r="W61" s="948">
        <f t="shared" si="30"/>
        <v>28.57515435192407</v>
      </c>
      <c r="X61" s="948">
        <f t="shared" si="30"/>
        <v>28.57515435192407</v>
      </c>
      <c r="Y61" s="80"/>
      <c r="Z61" s="80"/>
      <c r="AA61" s="941"/>
      <c r="AB61" s="80"/>
    </row>
    <row r="62" spans="2:29" ht="16" x14ac:dyDescent="0.3">
      <c r="B62" s="262"/>
      <c r="C62" s="264"/>
      <c r="D62" s="264"/>
      <c r="E62" s="949">
        <f>'F5'!T86</f>
        <v>5</v>
      </c>
      <c r="F62" s="264"/>
      <c r="G62" s="264"/>
      <c r="H62" s="264"/>
      <c r="J62" s="949">
        <f>E62-1</f>
        <v>4</v>
      </c>
      <c r="K62" s="262"/>
      <c r="L62" s="262"/>
      <c r="M62" s="262"/>
      <c r="O62" s="949">
        <f>J62-1</f>
        <v>3</v>
      </c>
      <c r="P62" s="262"/>
      <c r="Q62" s="262"/>
      <c r="R62" s="262"/>
      <c r="T62" s="949">
        <f>O62-1</f>
        <v>2</v>
      </c>
      <c r="U62" s="950"/>
      <c r="V62" s="950"/>
      <c r="X62" s="262"/>
      <c r="Y62" s="949">
        <f>T62-1</f>
        <v>1</v>
      </c>
      <c r="Z62" s="262"/>
      <c r="AA62" s="262"/>
      <c r="AB62" s="262"/>
    </row>
    <row r="64" spans="2:29" x14ac:dyDescent="0.3">
      <c r="B64" s="913" t="s">
        <v>342</v>
      </c>
    </row>
    <row r="65" spans="2:28" ht="15" customHeight="1" x14ac:dyDescent="0.3">
      <c r="B65" s="262"/>
      <c r="C65" s="264"/>
      <c r="D65" s="264"/>
      <c r="E65" s="264"/>
      <c r="F65" s="264"/>
      <c r="G65" s="264"/>
      <c r="H65" s="264"/>
      <c r="I65" s="264"/>
      <c r="J65" s="264"/>
      <c r="K65" s="264"/>
      <c r="L65" s="264"/>
      <c r="M65" s="264"/>
      <c r="N65" s="262"/>
      <c r="O65" s="262"/>
      <c r="P65" s="262"/>
      <c r="Q65" s="262"/>
      <c r="R65" s="262"/>
      <c r="S65" s="262"/>
      <c r="T65" s="262"/>
      <c r="U65" s="262"/>
      <c r="V65" s="262"/>
      <c r="W65" s="262"/>
      <c r="X65" s="262"/>
      <c r="Y65" s="262"/>
      <c r="Z65" s="262"/>
      <c r="AA65" s="262"/>
      <c r="AB65" s="259" t="s">
        <v>10</v>
      </c>
    </row>
    <row r="66" spans="2:28" x14ac:dyDescent="0.3">
      <c r="B66" s="1661" t="s">
        <v>341</v>
      </c>
      <c r="C66" s="1661" t="s">
        <v>37</v>
      </c>
      <c r="D66" s="1794" t="s">
        <v>959</v>
      </c>
      <c r="E66" s="1795"/>
      <c r="F66" s="1795"/>
      <c r="G66" s="1795"/>
      <c r="H66" s="1796"/>
      <c r="I66" s="1782" t="s">
        <v>960</v>
      </c>
      <c r="J66" s="1782"/>
      <c r="K66" s="1782"/>
      <c r="L66" s="1782"/>
      <c r="M66" s="1782"/>
      <c r="N66" s="1782" t="s">
        <v>961</v>
      </c>
      <c r="O66" s="1782"/>
      <c r="P66" s="1782"/>
      <c r="Q66" s="1782"/>
      <c r="R66" s="1782"/>
      <c r="S66" s="1782" t="s">
        <v>962</v>
      </c>
      <c r="T66" s="1782"/>
      <c r="U66" s="1782"/>
      <c r="V66" s="1782"/>
      <c r="W66" s="1782"/>
      <c r="X66" s="1782" t="s">
        <v>963</v>
      </c>
      <c r="Y66" s="1782"/>
      <c r="Z66" s="1782"/>
      <c r="AA66" s="1782"/>
      <c r="AB66" s="1782"/>
    </row>
    <row r="67" spans="2:28" x14ac:dyDescent="0.3">
      <c r="B67" s="1661"/>
      <c r="C67" s="1661"/>
      <c r="D67" s="1785" t="s">
        <v>21</v>
      </c>
      <c r="E67" s="1786"/>
      <c r="F67" s="1786"/>
      <c r="G67" s="1786"/>
      <c r="H67" s="1786"/>
      <c r="I67" s="1791" t="s">
        <v>21</v>
      </c>
      <c r="J67" s="1792"/>
      <c r="K67" s="1792"/>
      <c r="L67" s="1792"/>
      <c r="M67" s="1793"/>
      <c r="N67" s="1785" t="s">
        <v>21</v>
      </c>
      <c r="O67" s="1786"/>
      <c r="P67" s="1786"/>
      <c r="Q67" s="1786"/>
      <c r="R67" s="1786"/>
      <c r="S67" s="1785" t="s">
        <v>21</v>
      </c>
      <c r="T67" s="1786"/>
      <c r="U67" s="1786"/>
      <c r="V67" s="1786"/>
      <c r="W67" s="1786"/>
      <c r="X67" s="1785" t="s">
        <v>21</v>
      </c>
      <c r="Y67" s="1786"/>
      <c r="Z67" s="1786"/>
      <c r="AA67" s="1786"/>
      <c r="AB67" s="1786"/>
    </row>
    <row r="68" spans="2:28" ht="42" x14ac:dyDescent="0.3">
      <c r="B68" s="1661"/>
      <c r="C68" s="1661"/>
      <c r="D68" s="914" t="s">
        <v>267</v>
      </c>
      <c r="E68" s="914" t="s">
        <v>268</v>
      </c>
      <c r="F68" s="263" t="s">
        <v>274</v>
      </c>
      <c r="G68" s="912" t="s">
        <v>590</v>
      </c>
      <c r="H68" s="914" t="s">
        <v>270</v>
      </c>
      <c r="I68" s="914" t="s">
        <v>267</v>
      </c>
      <c r="J68" s="914" t="s">
        <v>268</v>
      </c>
      <c r="K68" s="263" t="s">
        <v>274</v>
      </c>
      <c r="L68" s="912" t="s">
        <v>590</v>
      </c>
      <c r="M68" s="914" t="s">
        <v>270</v>
      </c>
      <c r="N68" s="914" t="s">
        <v>267</v>
      </c>
      <c r="O68" s="914" t="s">
        <v>268</v>
      </c>
      <c r="P68" s="263" t="s">
        <v>274</v>
      </c>
      <c r="Q68" s="912" t="s">
        <v>590</v>
      </c>
      <c r="R68" s="914" t="s">
        <v>270</v>
      </c>
      <c r="S68" s="914" t="s">
        <v>267</v>
      </c>
      <c r="T68" s="914" t="s">
        <v>268</v>
      </c>
      <c r="U68" s="263" t="s">
        <v>274</v>
      </c>
      <c r="V68" s="912" t="s">
        <v>590</v>
      </c>
      <c r="W68" s="914" t="s">
        <v>270</v>
      </c>
      <c r="X68" s="914" t="s">
        <v>267</v>
      </c>
      <c r="Y68" s="914" t="s">
        <v>268</v>
      </c>
      <c r="Z68" s="263" t="s">
        <v>274</v>
      </c>
      <c r="AA68" s="912" t="s">
        <v>590</v>
      </c>
      <c r="AB68" s="914" t="s">
        <v>270</v>
      </c>
    </row>
    <row r="69" spans="2:28" x14ac:dyDescent="0.3">
      <c r="B69" s="260"/>
      <c r="C69" s="260"/>
      <c r="D69" s="260" t="s">
        <v>81</v>
      </c>
      <c r="E69" s="260" t="s">
        <v>82</v>
      </c>
      <c r="F69" s="260" t="s">
        <v>462</v>
      </c>
      <c r="G69" s="260" t="s">
        <v>392</v>
      </c>
      <c r="H69" s="260" t="s">
        <v>591</v>
      </c>
      <c r="I69" s="260" t="s">
        <v>410</v>
      </c>
      <c r="J69" s="260" t="s">
        <v>512</v>
      </c>
      <c r="K69" s="260" t="s">
        <v>411</v>
      </c>
      <c r="L69" s="260" t="s">
        <v>412</v>
      </c>
      <c r="M69" s="260" t="s">
        <v>654</v>
      </c>
      <c r="N69" s="260" t="s">
        <v>592</v>
      </c>
      <c r="O69" s="260" t="s">
        <v>655</v>
      </c>
      <c r="P69" s="260" t="s">
        <v>593</v>
      </c>
      <c r="Q69" s="260" t="s">
        <v>594</v>
      </c>
      <c r="R69" s="260" t="s">
        <v>1089</v>
      </c>
      <c r="S69" s="260" t="s">
        <v>595</v>
      </c>
      <c r="T69" s="260" t="s">
        <v>596</v>
      </c>
      <c r="U69" s="260" t="s">
        <v>1090</v>
      </c>
      <c r="V69" s="260" t="s">
        <v>1091</v>
      </c>
      <c r="W69" s="260" t="s">
        <v>1092</v>
      </c>
      <c r="X69" s="260" t="s">
        <v>597</v>
      </c>
      <c r="Y69" s="260" t="s">
        <v>598</v>
      </c>
      <c r="Z69" s="260" t="s">
        <v>599</v>
      </c>
      <c r="AA69" s="260" t="s">
        <v>656</v>
      </c>
      <c r="AB69" s="260" t="s">
        <v>1093</v>
      </c>
    </row>
    <row r="70" spans="2:28" x14ac:dyDescent="0.3">
      <c r="B70" s="471">
        <v>1</v>
      </c>
      <c r="C70" s="933" t="s">
        <v>841</v>
      </c>
      <c r="D70" s="934">
        <f>D16-D44</f>
        <v>0</v>
      </c>
      <c r="E70" s="934">
        <f t="shared" ref="E70:F70" si="33">E16-E44</f>
        <v>0</v>
      </c>
      <c r="F70" s="934">
        <f t="shared" si="33"/>
        <v>0</v>
      </c>
      <c r="G70" s="934"/>
      <c r="H70" s="709">
        <f t="shared" ref="H70:H86" si="34">D70+E70-F70-G70</f>
        <v>0</v>
      </c>
      <c r="I70" s="934">
        <f>I16-I44</f>
        <v>0</v>
      </c>
      <c r="J70" s="934">
        <f t="shared" ref="J70:K70" si="35">J16-J44</f>
        <v>0</v>
      </c>
      <c r="K70" s="934">
        <f t="shared" si="35"/>
        <v>0</v>
      </c>
      <c r="L70" s="934"/>
      <c r="M70" s="709">
        <f t="shared" ref="M70:M86" si="36">I70+J70-K70-L70</f>
        <v>0</v>
      </c>
      <c r="N70" s="934">
        <f>N16-N44</f>
        <v>0</v>
      </c>
      <c r="O70" s="934">
        <f t="shared" ref="O70:P70" si="37">O16-O44</f>
        <v>0</v>
      </c>
      <c r="P70" s="934">
        <f t="shared" si="37"/>
        <v>0</v>
      </c>
      <c r="Q70" s="934"/>
      <c r="R70" s="709">
        <f t="shared" ref="R70:R86" si="38">N70+O70-P70-Q70</f>
        <v>0</v>
      </c>
      <c r="S70" s="934">
        <f>S16-S44</f>
        <v>0</v>
      </c>
      <c r="T70" s="934">
        <f t="shared" ref="T70:U70" si="39">T16-T44</f>
        <v>0</v>
      </c>
      <c r="U70" s="934">
        <f t="shared" si="39"/>
        <v>0</v>
      </c>
      <c r="V70" s="934"/>
      <c r="W70" s="709">
        <f t="shared" ref="W70:W86" si="40">S70+T70-U70-V70</f>
        <v>0</v>
      </c>
      <c r="X70" s="934">
        <f>X16-X44</f>
        <v>0</v>
      </c>
      <c r="Y70" s="934">
        <f t="shared" ref="Y70:Z70" si="41">Y16-Y44</f>
        <v>0</v>
      </c>
      <c r="Z70" s="934">
        <f t="shared" si="41"/>
        <v>0</v>
      </c>
      <c r="AA70" s="934"/>
      <c r="AB70" s="709">
        <f t="shared" ref="AB70:AB86" si="42">X70+Y70-Z70-AA70</f>
        <v>0</v>
      </c>
    </row>
    <row r="71" spans="2:28" x14ac:dyDescent="0.3">
      <c r="B71" s="471">
        <f>B70+1</f>
        <v>2</v>
      </c>
      <c r="C71" s="933" t="s">
        <v>842</v>
      </c>
      <c r="D71" s="934">
        <f t="shared" ref="D71:F86" si="43">D17-D45</f>
        <v>0</v>
      </c>
      <c r="E71" s="934">
        <f t="shared" si="43"/>
        <v>0</v>
      </c>
      <c r="F71" s="934">
        <f t="shared" si="43"/>
        <v>0</v>
      </c>
      <c r="G71" s="934"/>
      <c r="H71" s="709">
        <f t="shared" si="34"/>
        <v>0</v>
      </c>
      <c r="I71" s="934">
        <f t="shared" ref="I71:K86" si="44">I17-I45</f>
        <v>0</v>
      </c>
      <c r="J71" s="934">
        <f t="shared" si="44"/>
        <v>0</v>
      </c>
      <c r="K71" s="934">
        <f t="shared" si="44"/>
        <v>0</v>
      </c>
      <c r="L71" s="934"/>
      <c r="M71" s="709">
        <f t="shared" si="36"/>
        <v>0</v>
      </c>
      <c r="N71" s="934">
        <f t="shared" ref="N71:P86" si="45">N17-N45</f>
        <v>0</v>
      </c>
      <c r="O71" s="934">
        <f t="shared" si="45"/>
        <v>0</v>
      </c>
      <c r="P71" s="934">
        <f t="shared" si="45"/>
        <v>0</v>
      </c>
      <c r="Q71" s="934"/>
      <c r="R71" s="709">
        <f t="shared" si="38"/>
        <v>0</v>
      </c>
      <c r="S71" s="934">
        <f t="shared" ref="S71:U86" si="46">S17-S45</f>
        <v>0</v>
      </c>
      <c r="T71" s="934">
        <f t="shared" si="46"/>
        <v>0</v>
      </c>
      <c r="U71" s="934">
        <f t="shared" si="46"/>
        <v>0</v>
      </c>
      <c r="V71" s="934"/>
      <c r="W71" s="709">
        <f t="shared" si="40"/>
        <v>0</v>
      </c>
      <c r="X71" s="934">
        <f t="shared" ref="X71:Z86" si="47">X17-X45</f>
        <v>0</v>
      </c>
      <c r="Y71" s="934">
        <f t="shared" si="47"/>
        <v>0</v>
      </c>
      <c r="Z71" s="934">
        <f t="shared" si="47"/>
        <v>0</v>
      </c>
      <c r="AA71" s="934"/>
      <c r="AB71" s="709">
        <f t="shared" si="42"/>
        <v>0</v>
      </c>
    </row>
    <row r="72" spans="2:28" x14ac:dyDescent="0.3">
      <c r="B72" s="471">
        <f t="shared" ref="B72:B86" si="48">B71+1</f>
        <v>3</v>
      </c>
      <c r="C72" s="933" t="s">
        <v>843</v>
      </c>
      <c r="D72" s="934">
        <f t="shared" si="43"/>
        <v>0</v>
      </c>
      <c r="E72" s="934">
        <f t="shared" si="43"/>
        <v>0</v>
      </c>
      <c r="F72" s="934">
        <f t="shared" si="43"/>
        <v>0</v>
      </c>
      <c r="G72" s="934"/>
      <c r="H72" s="709">
        <f t="shared" si="34"/>
        <v>0</v>
      </c>
      <c r="I72" s="934">
        <f t="shared" si="44"/>
        <v>0</v>
      </c>
      <c r="J72" s="934">
        <f t="shared" si="44"/>
        <v>0</v>
      </c>
      <c r="K72" s="934">
        <f t="shared" si="44"/>
        <v>0</v>
      </c>
      <c r="L72" s="934"/>
      <c r="M72" s="709">
        <f t="shared" si="36"/>
        <v>0</v>
      </c>
      <c r="N72" s="934">
        <f t="shared" si="45"/>
        <v>0</v>
      </c>
      <c r="O72" s="934">
        <f t="shared" si="45"/>
        <v>0</v>
      </c>
      <c r="P72" s="934">
        <f t="shared" si="45"/>
        <v>0</v>
      </c>
      <c r="Q72" s="934"/>
      <c r="R72" s="709">
        <f t="shared" si="38"/>
        <v>0</v>
      </c>
      <c r="S72" s="934">
        <f t="shared" si="46"/>
        <v>0</v>
      </c>
      <c r="T72" s="934">
        <f t="shared" si="46"/>
        <v>0</v>
      </c>
      <c r="U72" s="934">
        <f t="shared" si="46"/>
        <v>0</v>
      </c>
      <c r="V72" s="934"/>
      <c r="W72" s="709">
        <f t="shared" si="40"/>
        <v>0</v>
      </c>
      <c r="X72" s="934">
        <f t="shared" si="47"/>
        <v>0</v>
      </c>
      <c r="Y72" s="934">
        <f t="shared" si="47"/>
        <v>0</v>
      </c>
      <c r="Z72" s="934">
        <f t="shared" si="47"/>
        <v>0</v>
      </c>
      <c r="AA72" s="934"/>
      <c r="AB72" s="709">
        <f t="shared" si="42"/>
        <v>0</v>
      </c>
    </row>
    <row r="73" spans="2:28" x14ac:dyDescent="0.3">
      <c r="B73" s="471">
        <f t="shared" si="48"/>
        <v>4</v>
      </c>
      <c r="C73" s="933" t="s">
        <v>844</v>
      </c>
      <c r="D73" s="934">
        <f t="shared" si="43"/>
        <v>0</v>
      </c>
      <c r="E73" s="934">
        <f t="shared" si="43"/>
        <v>0</v>
      </c>
      <c r="F73" s="934">
        <f t="shared" si="43"/>
        <v>0</v>
      </c>
      <c r="G73" s="934"/>
      <c r="H73" s="709">
        <f t="shared" si="34"/>
        <v>0</v>
      </c>
      <c r="I73" s="934">
        <f t="shared" si="44"/>
        <v>0</v>
      </c>
      <c r="J73" s="934">
        <f t="shared" si="44"/>
        <v>0</v>
      </c>
      <c r="K73" s="934">
        <f t="shared" si="44"/>
        <v>0</v>
      </c>
      <c r="L73" s="934"/>
      <c r="M73" s="709">
        <f t="shared" si="36"/>
        <v>0</v>
      </c>
      <c r="N73" s="934">
        <f t="shared" si="45"/>
        <v>0</v>
      </c>
      <c r="O73" s="934">
        <f t="shared" si="45"/>
        <v>0</v>
      </c>
      <c r="P73" s="934">
        <f t="shared" si="45"/>
        <v>0</v>
      </c>
      <c r="Q73" s="934"/>
      <c r="R73" s="709">
        <f t="shared" si="38"/>
        <v>0</v>
      </c>
      <c r="S73" s="934">
        <f t="shared" si="46"/>
        <v>0</v>
      </c>
      <c r="T73" s="934">
        <f t="shared" si="46"/>
        <v>0</v>
      </c>
      <c r="U73" s="934">
        <f t="shared" si="46"/>
        <v>0</v>
      </c>
      <c r="V73" s="934"/>
      <c r="W73" s="709">
        <f t="shared" si="40"/>
        <v>0</v>
      </c>
      <c r="X73" s="934">
        <f t="shared" si="47"/>
        <v>0</v>
      </c>
      <c r="Y73" s="934">
        <f t="shared" si="47"/>
        <v>0</v>
      </c>
      <c r="Z73" s="934">
        <f t="shared" si="47"/>
        <v>0</v>
      </c>
      <c r="AA73" s="934"/>
      <c r="AB73" s="709">
        <f t="shared" si="42"/>
        <v>0</v>
      </c>
    </row>
    <row r="74" spans="2:28" x14ac:dyDescent="0.3">
      <c r="B74" s="471">
        <f t="shared" si="48"/>
        <v>5</v>
      </c>
      <c r="C74" s="933" t="s">
        <v>845</v>
      </c>
      <c r="D74" s="934">
        <f t="shared" si="43"/>
        <v>0</v>
      </c>
      <c r="E74" s="934">
        <f t="shared" si="43"/>
        <v>0</v>
      </c>
      <c r="F74" s="934">
        <f t="shared" si="43"/>
        <v>0</v>
      </c>
      <c r="G74" s="934"/>
      <c r="H74" s="709">
        <f t="shared" si="34"/>
        <v>0</v>
      </c>
      <c r="I74" s="934">
        <f t="shared" si="44"/>
        <v>0</v>
      </c>
      <c r="J74" s="934">
        <f t="shared" si="44"/>
        <v>0</v>
      </c>
      <c r="K74" s="934">
        <f t="shared" si="44"/>
        <v>0</v>
      </c>
      <c r="L74" s="934"/>
      <c r="M74" s="709">
        <f t="shared" si="36"/>
        <v>0</v>
      </c>
      <c r="N74" s="934">
        <f t="shared" si="45"/>
        <v>0</v>
      </c>
      <c r="O74" s="934">
        <f t="shared" si="45"/>
        <v>0</v>
      </c>
      <c r="P74" s="934">
        <f t="shared" si="45"/>
        <v>0</v>
      </c>
      <c r="Q74" s="934"/>
      <c r="R74" s="709">
        <f t="shared" si="38"/>
        <v>0</v>
      </c>
      <c r="S74" s="934">
        <f t="shared" si="46"/>
        <v>0</v>
      </c>
      <c r="T74" s="934">
        <f t="shared" si="46"/>
        <v>0</v>
      </c>
      <c r="U74" s="934">
        <f t="shared" si="46"/>
        <v>0</v>
      </c>
      <c r="V74" s="934"/>
      <c r="W74" s="709">
        <f t="shared" si="40"/>
        <v>0</v>
      </c>
      <c r="X74" s="934">
        <f t="shared" si="47"/>
        <v>0</v>
      </c>
      <c r="Y74" s="934">
        <f t="shared" si="47"/>
        <v>0</v>
      </c>
      <c r="Z74" s="934">
        <f t="shared" si="47"/>
        <v>0</v>
      </c>
      <c r="AA74" s="934"/>
      <c r="AB74" s="709">
        <f t="shared" si="42"/>
        <v>0</v>
      </c>
    </row>
    <row r="75" spans="2:28" x14ac:dyDescent="0.3">
      <c r="B75" s="471">
        <f t="shared" si="48"/>
        <v>6</v>
      </c>
      <c r="C75" s="933" t="s">
        <v>256</v>
      </c>
      <c r="D75" s="934">
        <f t="shared" si="43"/>
        <v>0</v>
      </c>
      <c r="E75" s="934">
        <f t="shared" si="43"/>
        <v>67.160844530779997</v>
      </c>
      <c r="F75" s="934">
        <f t="shared" si="43"/>
        <v>0</v>
      </c>
      <c r="G75" s="934"/>
      <c r="H75" s="709">
        <f t="shared" si="34"/>
        <v>67.160844530779997</v>
      </c>
      <c r="I75" s="934">
        <f t="shared" si="44"/>
        <v>67.160844530779997</v>
      </c>
      <c r="J75" s="934">
        <f t="shared" si="44"/>
        <v>72.333187001549859</v>
      </c>
      <c r="K75" s="934">
        <f t="shared" si="44"/>
        <v>0</v>
      </c>
      <c r="L75" s="934"/>
      <c r="M75" s="709">
        <f t="shared" si="36"/>
        <v>139.49403153232987</v>
      </c>
      <c r="N75" s="934">
        <f t="shared" si="45"/>
        <v>139.49403153232984</v>
      </c>
      <c r="O75" s="934">
        <f t="shared" si="45"/>
        <v>124.59374699460639</v>
      </c>
      <c r="P75" s="934">
        <f t="shared" si="45"/>
        <v>0</v>
      </c>
      <c r="Q75" s="934"/>
      <c r="R75" s="709">
        <f t="shared" si="38"/>
        <v>264.08777852693623</v>
      </c>
      <c r="S75" s="934">
        <f t="shared" si="46"/>
        <v>264.08777852693623</v>
      </c>
      <c r="T75" s="934">
        <f t="shared" si="46"/>
        <v>75.458883994606353</v>
      </c>
      <c r="U75" s="934">
        <f t="shared" si="46"/>
        <v>0</v>
      </c>
      <c r="V75" s="934"/>
      <c r="W75" s="709">
        <f t="shared" si="40"/>
        <v>339.5466625215426</v>
      </c>
      <c r="X75" s="934">
        <f t="shared" si="47"/>
        <v>339.54666252154254</v>
      </c>
      <c r="Y75" s="934">
        <f t="shared" si="47"/>
        <v>113.48427932793972</v>
      </c>
      <c r="Z75" s="934">
        <f t="shared" si="47"/>
        <v>0</v>
      </c>
      <c r="AA75" s="934"/>
      <c r="AB75" s="709">
        <f t="shared" si="42"/>
        <v>453.03094184948225</v>
      </c>
    </row>
    <row r="76" spans="2:28" x14ac:dyDescent="0.3">
      <c r="B76" s="471">
        <f t="shared" si="48"/>
        <v>7</v>
      </c>
      <c r="C76" s="933" t="s">
        <v>846</v>
      </c>
      <c r="D76" s="934">
        <f t="shared" si="43"/>
        <v>0</v>
      </c>
      <c r="E76" s="934">
        <f t="shared" si="43"/>
        <v>0</v>
      </c>
      <c r="F76" s="934">
        <f t="shared" si="43"/>
        <v>0</v>
      </c>
      <c r="G76" s="934"/>
      <c r="H76" s="709">
        <f t="shared" si="34"/>
        <v>0</v>
      </c>
      <c r="I76" s="934">
        <f t="shared" si="44"/>
        <v>0</v>
      </c>
      <c r="J76" s="934">
        <f t="shared" si="44"/>
        <v>0</v>
      </c>
      <c r="K76" s="934">
        <f t="shared" si="44"/>
        <v>0</v>
      </c>
      <c r="L76" s="934"/>
      <c r="M76" s="709">
        <f t="shared" si="36"/>
        <v>0</v>
      </c>
      <c r="N76" s="934">
        <f t="shared" si="45"/>
        <v>0</v>
      </c>
      <c r="O76" s="934">
        <f t="shared" si="45"/>
        <v>0</v>
      </c>
      <c r="P76" s="934">
        <f t="shared" si="45"/>
        <v>0</v>
      </c>
      <c r="Q76" s="934"/>
      <c r="R76" s="709">
        <f t="shared" si="38"/>
        <v>0</v>
      </c>
      <c r="S76" s="934">
        <f t="shared" si="46"/>
        <v>0</v>
      </c>
      <c r="T76" s="934">
        <f t="shared" si="46"/>
        <v>0</v>
      </c>
      <c r="U76" s="934">
        <f t="shared" si="46"/>
        <v>0</v>
      </c>
      <c r="V76" s="934"/>
      <c r="W76" s="709">
        <f t="shared" si="40"/>
        <v>0</v>
      </c>
      <c r="X76" s="934">
        <f t="shared" si="47"/>
        <v>0</v>
      </c>
      <c r="Y76" s="934">
        <f t="shared" si="47"/>
        <v>0</v>
      </c>
      <c r="Z76" s="934">
        <f t="shared" si="47"/>
        <v>0</v>
      </c>
      <c r="AA76" s="934"/>
      <c r="AB76" s="709">
        <f t="shared" si="42"/>
        <v>0</v>
      </c>
    </row>
    <row r="77" spans="2:28" x14ac:dyDescent="0.3">
      <c r="B77" s="471">
        <f t="shared" si="48"/>
        <v>8</v>
      </c>
      <c r="C77" s="933" t="s">
        <v>847</v>
      </c>
      <c r="D77" s="934">
        <f t="shared" si="43"/>
        <v>0</v>
      </c>
      <c r="E77" s="934">
        <f t="shared" si="43"/>
        <v>0</v>
      </c>
      <c r="F77" s="934">
        <f t="shared" si="43"/>
        <v>0</v>
      </c>
      <c r="G77" s="934"/>
      <c r="H77" s="709">
        <f t="shared" si="34"/>
        <v>0</v>
      </c>
      <c r="I77" s="934">
        <f t="shared" si="44"/>
        <v>0</v>
      </c>
      <c r="J77" s="934">
        <f t="shared" si="44"/>
        <v>0</v>
      </c>
      <c r="K77" s="934">
        <f t="shared" si="44"/>
        <v>0</v>
      </c>
      <c r="L77" s="934"/>
      <c r="M77" s="709">
        <f t="shared" si="36"/>
        <v>0</v>
      </c>
      <c r="N77" s="934">
        <f t="shared" si="45"/>
        <v>0</v>
      </c>
      <c r="O77" s="934">
        <f t="shared" si="45"/>
        <v>0</v>
      </c>
      <c r="P77" s="934">
        <f t="shared" si="45"/>
        <v>0</v>
      </c>
      <c r="Q77" s="934"/>
      <c r="R77" s="709">
        <f t="shared" si="38"/>
        <v>0</v>
      </c>
      <c r="S77" s="934">
        <f t="shared" si="46"/>
        <v>0</v>
      </c>
      <c r="T77" s="934">
        <f t="shared" si="46"/>
        <v>0</v>
      </c>
      <c r="U77" s="934">
        <f t="shared" si="46"/>
        <v>0</v>
      </c>
      <c r="V77" s="934"/>
      <c r="W77" s="709">
        <f t="shared" si="40"/>
        <v>0</v>
      </c>
      <c r="X77" s="934">
        <f t="shared" si="47"/>
        <v>0</v>
      </c>
      <c r="Y77" s="934">
        <f t="shared" si="47"/>
        <v>0</v>
      </c>
      <c r="Z77" s="934">
        <f t="shared" si="47"/>
        <v>0</v>
      </c>
      <c r="AA77" s="934"/>
      <c r="AB77" s="709">
        <f t="shared" si="42"/>
        <v>0</v>
      </c>
    </row>
    <row r="78" spans="2:28" x14ac:dyDescent="0.3">
      <c r="B78" s="471">
        <f t="shared" si="48"/>
        <v>9</v>
      </c>
      <c r="C78" s="933" t="s">
        <v>848</v>
      </c>
      <c r="D78" s="934">
        <f t="shared" si="43"/>
        <v>0</v>
      </c>
      <c r="E78" s="934">
        <f t="shared" si="43"/>
        <v>0</v>
      </c>
      <c r="F78" s="934">
        <f t="shared" si="43"/>
        <v>0</v>
      </c>
      <c r="G78" s="934"/>
      <c r="H78" s="709">
        <f t="shared" si="34"/>
        <v>0</v>
      </c>
      <c r="I78" s="934">
        <f t="shared" si="44"/>
        <v>0</v>
      </c>
      <c r="J78" s="934">
        <f t="shared" si="44"/>
        <v>0</v>
      </c>
      <c r="K78" s="934">
        <f t="shared" si="44"/>
        <v>0</v>
      </c>
      <c r="L78" s="934"/>
      <c r="M78" s="709">
        <f t="shared" si="36"/>
        <v>0</v>
      </c>
      <c r="N78" s="934">
        <f t="shared" si="45"/>
        <v>0</v>
      </c>
      <c r="O78" s="934">
        <f t="shared" si="45"/>
        <v>0</v>
      </c>
      <c r="P78" s="934">
        <f t="shared" si="45"/>
        <v>0</v>
      </c>
      <c r="Q78" s="934"/>
      <c r="R78" s="709">
        <f t="shared" si="38"/>
        <v>0</v>
      </c>
      <c r="S78" s="934">
        <f t="shared" si="46"/>
        <v>0</v>
      </c>
      <c r="T78" s="934">
        <f t="shared" si="46"/>
        <v>0</v>
      </c>
      <c r="U78" s="934">
        <f t="shared" si="46"/>
        <v>0</v>
      </c>
      <c r="V78" s="934"/>
      <c r="W78" s="709">
        <f t="shared" si="40"/>
        <v>0</v>
      </c>
      <c r="X78" s="934">
        <f t="shared" si="47"/>
        <v>0</v>
      </c>
      <c r="Y78" s="934">
        <f t="shared" si="47"/>
        <v>0</v>
      </c>
      <c r="Z78" s="934">
        <f t="shared" si="47"/>
        <v>0</v>
      </c>
      <c r="AA78" s="934"/>
      <c r="AB78" s="709">
        <f t="shared" si="42"/>
        <v>0</v>
      </c>
    </row>
    <row r="79" spans="2:28" x14ac:dyDescent="0.3">
      <c r="B79" s="471">
        <f t="shared" si="48"/>
        <v>10</v>
      </c>
      <c r="C79" s="933" t="s">
        <v>259</v>
      </c>
      <c r="D79" s="934">
        <f t="shared" si="43"/>
        <v>0</v>
      </c>
      <c r="E79" s="934">
        <f t="shared" si="43"/>
        <v>0</v>
      </c>
      <c r="F79" s="934">
        <f t="shared" si="43"/>
        <v>0</v>
      </c>
      <c r="G79" s="934"/>
      <c r="H79" s="709">
        <f t="shared" si="34"/>
        <v>0</v>
      </c>
      <c r="I79" s="934">
        <f t="shared" si="44"/>
        <v>0</v>
      </c>
      <c r="J79" s="934">
        <f t="shared" si="44"/>
        <v>0</v>
      </c>
      <c r="K79" s="934">
        <f t="shared" si="44"/>
        <v>0</v>
      </c>
      <c r="L79" s="934"/>
      <c r="M79" s="709">
        <f t="shared" si="36"/>
        <v>0</v>
      </c>
      <c r="N79" s="934">
        <f t="shared" si="45"/>
        <v>0</v>
      </c>
      <c r="O79" s="934">
        <f t="shared" si="45"/>
        <v>0</v>
      </c>
      <c r="P79" s="934">
        <f t="shared" si="45"/>
        <v>0</v>
      </c>
      <c r="Q79" s="934"/>
      <c r="R79" s="709">
        <f t="shared" si="38"/>
        <v>0</v>
      </c>
      <c r="S79" s="934">
        <f t="shared" si="46"/>
        <v>0</v>
      </c>
      <c r="T79" s="934">
        <f t="shared" si="46"/>
        <v>0</v>
      </c>
      <c r="U79" s="934">
        <f t="shared" si="46"/>
        <v>0</v>
      </c>
      <c r="V79" s="934"/>
      <c r="W79" s="709">
        <f t="shared" si="40"/>
        <v>0</v>
      </c>
      <c r="X79" s="934">
        <f t="shared" si="47"/>
        <v>0</v>
      </c>
      <c r="Y79" s="934">
        <f t="shared" si="47"/>
        <v>0</v>
      </c>
      <c r="Z79" s="934">
        <f t="shared" si="47"/>
        <v>0</v>
      </c>
      <c r="AA79" s="934"/>
      <c r="AB79" s="709">
        <f t="shared" si="42"/>
        <v>0</v>
      </c>
    </row>
    <row r="80" spans="2:28" x14ac:dyDescent="0.3">
      <c r="B80" s="471">
        <f t="shared" si="48"/>
        <v>11</v>
      </c>
      <c r="C80" s="933" t="s">
        <v>260</v>
      </c>
      <c r="D80" s="934">
        <f t="shared" si="43"/>
        <v>0</v>
      </c>
      <c r="E80" s="934">
        <f t="shared" si="43"/>
        <v>0</v>
      </c>
      <c r="F80" s="934">
        <f t="shared" si="43"/>
        <v>0</v>
      </c>
      <c r="G80" s="934"/>
      <c r="H80" s="709">
        <f t="shared" si="34"/>
        <v>0</v>
      </c>
      <c r="I80" s="934">
        <f t="shared" si="44"/>
        <v>0</v>
      </c>
      <c r="J80" s="934">
        <f t="shared" si="44"/>
        <v>0</v>
      </c>
      <c r="K80" s="934">
        <f t="shared" si="44"/>
        <v>0</v>
      </c>
      <c r="L80" s="934"/>
      <c r="M80" s="709">
        <f t="shared" si="36"/>
        <v>0</v>
      </c>
      <c r="N80" s="934">
        <f t="shared" si="45"/>
        <v>0</v>
      </c>
      <c r="O80" s="934">
        <f t="shared" si="45"/>
        <v>0</v>
      </c>
      <c r="P80" s="934">
        <f t="shared" si="45"/>
        <v>0</v>
      </c>
      <c r="Q80" s="934"/>
      <c r="R80" s="709">
        <f t="shared" si="38"/>
        <v>0</v>
      </c>
      <c r="S80" s="934">
        <f t="shared" si="46"/>
        <v>0</v>
      </c>
      <c r="T80" s="934">
        <f t="shared" si="46"/>
        <v>0</v>
      </c>
      <c r="U80" s="934">
        <f t="shared" si="46"/>
        <v>0</v>
      </c>
      <c r="V80" s="934"/>
      <c r="W80" s="709">
        <f t="shared" si="40"/>
        <v>0</v>
      </c>
      <c r="X80" s="934">
        <f t="shared" si="47"/>
        <v>0</v>
      </c>
      <c r="Y80" s="934">
        <f t="shared" si="47"/>
        <v>0</v>
      </c>
      <c r="Z80" s="934">
        <f t="shared" si="47"/>
        <v>0</v>
      </c>
      <c r="AA80" s="934"/>
      <c r="AB80" s="709">
        <f t="shared" si="42"/>
        <v>0</v>
      </c>
    </row>
    <row r="81" spans="2:28" x14ac:dyDescent="0.3">
      <c r="B81" s="471">
        <f t="shared" si="48"/>
        <v>12</v>
      </c>
      <c r="C81" s="933" t="s">
        <v>261</v>
      </c>
      <c r="D81" s="934">
        <f t="shared" si="43"/>
        <v>0</v>
      </c>
      <c r="E81" s="934">
        <f t="shared" si="43"/>
        <v>0</v>
      </c>
      <c r="F81" s="934">
        <f t="shared" si="43"/>
        <v>0</v>
      </c>
      <c r="G81" s="934"/>
      <c r="H81" s="709">
        <f t="shared" si="34"/>
        <v>0</v>
      </c>
      <c r="I81" s="934">
        <f t="shared" si="44"/>
        <v>0</v>
      </c>
      <c r="J81" s="934">
        <f t="shared" si="44"/>
        <v>0</v>
      </c>
      <c r="K81" s="934">
        <f t="shared" si="44"/>
        <v>0</v>
      </c>
      <c r="L81" s="934"/>
      <c r="M81" s="709">
        <f t="shared" si="36"/>
        <v>0</v>
      </c>
      <c r="N81" s="934">
        <f t="shared" si="45"/>
        <v>0</v>
      </c>
      <c r="O81" s="934">
        <f t="shared" si="45"/>
        <v>0</v>
      </c>
      <c r="P81" s="934">
        <f t="shared" si="45"/>
        <v>0</v>
      </c>
      <c r="Q81" s="934"/>
      <c r="R81" s="709">
        <f t="shared" si="38"/>
        <v>0</v>
      </c>
      <c r="S81" s="934">
        <f t="shared" si="46"/>
        <v>0</v>
      </c>
      <c r="T81" s="934">
        <f t="shared" si="46"/>
        <v>0</v>
      </c>
      <c r="U81" s="934">
        <f t="shared" si="46"/>
        <v>0</v>
      </c>
      <c r="V81" s="934"/>
      <c r="W81" s="709">
        <f t="shared" si="40"/>
        <v>0</v>
      </c>
      <c r="X81" s="934">
        <f t="shared" si="47"/>
        <v>0</v>
      </c>
      <c r="Y81" s="934">
        <f t="shared" si="47"/>
        <v>0</v>
      </c>
      <c r="Z81" s="934">
        <f t="shared" si="47"/>
        <v>0</v>
      </c>
      <c r="AA81" s="934"/>
      <c r="AB81" s="709">
        <f t="shared" si="42"/>
        <v>0</v>
      </c>
    </row>
    <row r="82" spans="2:28" x14ac:dyDescent="0.3">
      <c r="B82" s="471">
        <f t="shared" si="48"/>
        <v>13</v>
      </c>
      <c r="C82" s="933" t="s">
        <v>896</v>
      </c>
      <c r="D82" s="934">
        <f t="shared" si="43"/>
        <v>0</v>
      </c>
      <c r="E82" s="934">
        <f t="shared" si="43"/>
        <v>0</v>
      </c>
      <c r="F82" s="934">
        <f t="shared" si="43"/>
        <v>0</v>
      </c>
      <c r="G82" s="934"/>
      <c r="H82" s="709">
        <f t="shared" si="34"/>
        <v>0</v>
      </c>
      <c r="I82" s="934">
        <f t="shared" si="44"/>
        <v>0</v>
      </c>
      <c r="J82" s="934">
        <f t="shared" si="44"/>
        <v>0</v>
      </c>
      <c r="K82" s="934">
        <f t="shared" si="44"/>
        <v>0</v>
      </c>
      <c r="L82" s="934"/>
      <c r="M82" s="709">
        <f t="shared" si="36"/>
        <v>0</v>
      </c>
      <c r="N82" s="934">
        <f t="shared" si="45"/>
        <v>0</v>
      </c>
      <c r="O82" s="934">
        <f t="shared" si="45"/>
        <v>0</v>
      </c>
      <c r="P82" s="934">
        <f t="shared" si="45"/>
        <v>0</v>
      </c>
      <c r="Q82" s="934"/>
      <c r="R82" s="709">
        <f t="shared" si="38"/>
        <v>0</v>
      </c>
      <c r="S82" s="934">
        <f t="shared" si="46"/>
        <v>0</v>
      </c>
      <c r="T82" s="934">
        <f t="shared" si="46"/>
        <v>0</v>
      </c>
      <c r="U82" s="934">
        <f t="shared" si="46"/>
        <v>0</v>
      </c>
      <c r="V82" s="934"/>
      <c r="W82" s="709">
        <f t="shared" si="40"/>
        <v>0</v>
      </c>
      <c r="X82" s="934">
        <f t="shared" si="47"/>
        <v>0</v>
      </c>
      <c r="Y82" s="934">
        <f t="shared" si="47"/>
        <v>0</v>
      </c>
      <c r="Z82" s="934">
        <f t="shared" si="47"/>
        <v>0</v>
      </c>
      <c r="AA82" s="934"/>
      <c r="AB82" s="709">
        <f t="shared" si="42"/>
        <v>0</v>
      </c>
    </row>
    <row r="83" spans="2:28" x14ac:dyDescent="0.3">
      <c r="B83" s="471">
        <f t="shared" si="48"/>
        <v>14</v>
      </c>
      <c r="C83" s="933" t="s">
        <v>897</v>
      </c>
      <c r="D83" s="934">
        <f t="shared" si="43"/>
        <v>0</v>
      </c>
      <c r="E83" s="934">
        <f t="shared" si="43"/>
        <v>0</v>
      </c>
      <c r="F83" s="934">
        <f t="shared" si="43"/>
        <v>0</v>
      </c>
      <c r="G83" s="934"/>
      <c r="H83" s="709">
        <f t="shared" si="34"/>
        <v>0</v>
      </c>
      <c r="I83" s="934">
        <f t="shared" si="44"/>
        <v>0</v>
      </c>
      <c r="J83" s="934">
        <f t="shared" si="44"/>
        <v>0</v>
      </c>
      <c r="K83" s="934">
        <f t="shared" si="44"/>
        <v>0</v>
      </c>
      <c r="L83" s="934"/>
      <c r="M83" s="709">
        <f t="shared" si="36"/>
        <v>0</v>
      </c>
      <c r="N83" s="934">
        <f t="shared" si="45"/>
        <v>0</v>
      </c>
      <c r="O83" s="934">
        <f t="shared" si="45"/>
        <v>0</v>
      </c>
      <c r="P83" s="934">
        <f t="shared" si="45"/>
        <v>0</v>
      </c>
      <c r="Q83" s="934"/>
      <c r="R83" s="709">
        <f t="shared" si="38"/>
        <v>0</v>
      </c>
      <c r="S83" s="934">
        <f t="shared" si="46"/>
        <v>0</v>
      </c>
      <c r="T83" s="934">
        <f t="shared" si="46"/>
        <v>0</v>
      </c>
      <c r="U83" s="934">
        <f t="shared" si="46"/>
        <v>0</v>
      </c>
      <c r="V83" s="934"/>
      <c r="W83" s="709">
        <f t="shared" si="40"/>
        <v>0</v>
      </c>
      <c r="X83" s="934">
        <f t="shared" si="47"/>
        <v>0</v>
      </c>
      <c r="Y83" s="934">
        <f t="shared" si="47"/>
        <v>0</v>
      </c>
      <c r="Z83" s="934">
        <f t="shared" si="47"/>
        <v>0</v>
      </c>
      <c r="AA83" s="934"/>
      <c r="AB83" s="709">
        <f t="shared" si="42"/>
        <v>0</v>
      </c>
    </row>
    <row r="84" spans="2:28" x14ac:dyDescent="0.3">
      <c r="B84" s="471">
        <f t="shared" si="48"/>
        <v>15</v>
      </c>
      <c r="C84" s="933" t="s">
        <v>898</v>
      </c>
      <c r="D84" s="934">
        <f t="shared" si="43"/>
        <v>0</v>
      </c>
      <c r="E84" s="934">
        <f t="shared" si="43"/>
        <v>0</v>
      </c>
      <c r="F84" s="934">
        <f t="shared" si="43"/>
        <v>0</v>
      </c>
      <c r="G84" s="934"/>
      <c r="H84" s="709">
        <f t="shared" si="34"/>
        <v>0</v>
      </c>
      <c r="I84" s="934">
        <f t="shared" si="44"/>
        <v>0</v>
      </c>
      <c r="J84" s="934">
        <f t="shared" si="44"/>
        <v>0</v>
      </c>
      <c r="K84" s="934">
        <f t="shared" si="44"/>
        <v>0</v>
      </c>
      <c r="L84" s="934"/>
      <c r="M84" s="709">
        <f t="shared" si="36"/>
        <v>0</v>
      </c>
      <c r="N84" s="934">
        <f t="shared" si="45"/>
        <v>0</v>
      </c>
      <c r="O84" s="934">
        <f t="shared" si="45"/>
        <v>0</v>
      </c>
      <c r="P84" s="934">
        <f t="shared" si="45"/>
        <v>0</v>
      </c>
      <c r="Q84" s="934"/>
      <c r="R84" s="709">
        <f t="shared" si="38"/>
        <v>0</v>
      </c>
      <c r="S84" s="934">
        <f t="shared" si="46"/>
        <v>0</v>
      </c>
      <c r="T84" s="934">
        <f t="shared" si="46"/>
        <v>0</v>
      </c>
      <c r="U84" s="934">
        <f t="shared" si="46"/>
        <v>0</v>
      </c>
      <c r="V84" s="934"/>
      <c r="W84" s="709">
        <f t="shared" si="40"/>
        <v>0</v>
      </c>
      <c r="X84" s="934">
        <f t="shared" si="47"/>
        <v>0</v>
      </c>
      <c r="Y84" s="934">
        <f t="shared" si="47"/>
        <v>0</v>
      </c>
      <c r="Z84" s="934">
        <f t="shared" si="47"/>
        <v>0</v>
      </c>
      <c r="AA84" s="934"/>
      <c r="AB84" s="709">
        <f t="shared" si="42"/>
        <v>0</v>
      </c>
    </row>
    <row r="85" spans="2:28" x14ac:dyDescent="0.3">
      <c r="B85" s="471">
        <f t="shared" si="48"/>
        <v>16</v>
      </c>
      <c r="C85" s="933" t="s">
        <v>849</v>
      </c>
      <c r="D85" s="934">
        <f t="shared" si="43"/>
        <v>0</v>
      </c>
      <c r="E85" s="934">
        <f t="shared" si="43"/>
        <v>0</v>
      </c>
      <c r="F85" s="934">
        <f t="shared" si="43"/>
        <v>0</v>
      </c>
      <c r="G85" s="934"/>
      <c r="H85" s="709">
        <f t="shared" si="34"/>
        <v>0</v>
      </c>
      <c r="I85" s="934">
        <f t="shared" si="44"/>
        <v>0</v>
      </c>
      <c r="J85" s="934">
        <f t="shared" si="44"/>
        <v>0</v>
      </c>
      <c r="K85" s="934">
        <f t="shared" si="44"/>
        <v>0</v>
      </c>
      <c r="L85" s="934"/>
      <c r="M85" s="709">
        <f t="shared" si="36"/>
        <v>0</v>
      </c>
      <c r="N85" s="934">
        <f t="shared" si="45"/>
        <v>0</v>
      </c>
      <c r="O85" s="934">
        <f t="shared" si="45"/>
        <v>0</v>
      </c>
      <c r="P85" s="934">
        <f t="shared" si="45"/>
        <v>0</v>
      </c>
      <c r="Q85" s="934"/>
      <c r="R85" s="709">
        <f t="shared" si="38"/>
        <v>0</v>
      </c>
      <c r="S85" s="934">
        <f t="shared" si="46"/>
        <v>0</v>
      </c>
      <c r="T85" s="934">
        <f t="shared" si="46"/>
        <v>0</v>
      </c>
      <c r="U85" s="934">
        <f t="shared" si="46"/>
        <v>0</v>
      </c>
      <c r="V85" s="934"/>
      <c r="W85" s="709">
        <f t="shared" si="40"/>
        <v>0</v>
      </c>
      <c r="X85" s="934">
        <f t="shared" si="47"/>
        <v>0</v>
      </c>
      <c r="Y85" s="934">
        <f t="shared" si="47"/>
        <v>0</v>
      </c>
      <c r="Z85" s="934">
        <f t="shared" si="47"/>
        <v>0</v>
      </c>
      <c r="AA85" s="934"/>
      <c r="AB85" s="709">
        <f t="shared" si="42"/>
        <v>0</v>
      </c>
    </row>
    <row r="86" spans="2:28" x14ac:dyDescent="0.3">
      <c r="B86" s="471">
        <f t="shared" si="48"/>
        <v>17</v>
      </c>
      <c r="C86" s="933" t="s">
        <v>899</v>
      </c>
      <c r="D86" s="934">
        <f t="shared" si="43"/>
        <v>0</v>
      </c>
      <c r="E86" s="934">
        <f t="shared" si="43"/>
        <v>0</v>
      </c>
      <c r="F86" s="934">
        <f t="shared" si="43"/>
        <v>0</v>
      </c>
      <c r="G86" s="934"/>
      <c r="H86" s="709">
        <f t="shared" si="34"/>
        <v>0</v>
      </c>
      <c r="I86" s="934">
        <f t="shared" si="44"/>
        <v>0</v>
      </c>
      <c r="J86" s="934">
        <f t="shared" si="44"/>
        <v>0</v>
      </c>
      <c r="K86" s="934">
        <f t="shared" si="44"/>
        <v>0</v>
      </c>
      <c r="L86" s="934"/>
      <c r="M86" s="709">
        <f t="shared" si="36"/>
        <v>0</v>
      </c>
      <c r="N86" s="934">
        <f t="shared" si="45"/>
        <v>0</v>
      </c>
      <c r="O86" s="934">
        <f t="shared" si="45"/>
        <v>0</v>
      </c>
      <c r="P86" s="934">
        <f t="shared" si="45"/>
        <v>0</v>
      </c>
      <c r="Q86" s="934"/>
      <c r="R86" s="709">
        <f t="shared" si="38"/>
        <v>0</v>
      </c>
      <c r="S86" s="934">
        <f t="shared" si="46"/>
        <v>0</v>
      </c>
      <c r="T86" s="934">
        <f t="shared" si="46"/>
        <v>0</v>
      </c>
      <c r="U86" s="934">
        <f t="shared" si="46"/>
        <v>0</v>
      </c>
      <c r="V86" s="934"/>
      <c r="W86" s="709">
        <f t="shared" si="40"/>
        <v>0</v>
      </c>
      <c r="X86" s="934">
        <f t="shared" si="47"/>
        <v>0</v>
      </c>
      <c r="Y86" s="934">
        <f t="shared" si="47"/>
        <v>0</v>
      </c>
      <c r="Z86" s="934">
        <f t="shared" si="47"/>
        <v>0</v>
      </c>
      <c r="AA86" s="934"/>
      <c r="AB86" s="709">
        <f t="shared" si="42"/>
        <v>0</v>
      </c>
    </row>
    <row r="87" spans="2:28" ht="16" x14ac:dyDescent="0.3">
      <c r="B87" s="80"/>
      <c r="C87" s="94" t="s">
        <v>271</v>
      </c>
      <c r="D87" s="94">
        <f>SUM(D70:D86)</f>
        <v>0</v>
      </c>
      <c r="E87" s="94">
        <f t="shared" ref="E87:AB87" si="49">SUM(E70:E86)</f>
        <v>67.160844530779997</v>
      </c>
      <c r="F87" s="94">
        <f t="shared" si="49"/>
        <v>0</v>
      </c>
      <c r="G87" s="94">
        <f t="shared" si="49"/>
        <v>0</v>
      </c>
      <c r="H87" s="94">
        <f t="shared" si="49"/>
        <v>67.160844530779997</v>
      </c>
      <c r="I87" s="94">
        <f t="shared" si="49"/>
        <v>67.160844530779997</v>
      </c>
      <c r="J87" s="94">
        <f t="shared" si="49"/>
        <v>72.333187001549859</v>
      </c>
      <c r="K87" s="94">
        <f t="shared" si="49"/>
        <v>0</v>
      </c>
      <c r="L87" s="94">
        <f t="shared" si="49"/>
        <v>0</v>
      </c>
      <c r="M87" s="94">
        <f t="shared" si="49"/>
        <v>139.49403153232987</v>
      </c>
      <c r="N87" s="94">
        <f t="shared" si="49"/>
        <v>139.49403153232984</v>
      </c>
      <c r="O87" s="94">
        <f t="shared" si="49"/>
        <v>124.59374699460639</v>
      </c>
      <c r="P87" s="94">
        <f t="shared" si="49"/>
        <v>0</v>
      </c>
      <c r="Q87" s="94">
        <f t="shared" si="49"/>
        <v>0</v>
      </c>
      <c r="R87" s="94">
        <f t="shared" si="49"/>
        <v>264.08777852693623</v>
      </c>
      <c r="S87" s="94">
        <f t="shared" si="49"/>
        <v>264.08777852693623</v>
      </c>
      <c r="T87" s="94">
        <f t="shared" si="49"/>
        <v>75.458883994606353</v>
      </c>
      <c r="U87" s="94">
        <f t="shared" si="49"/>
        <v>0</v>
      </c>
      <c r="V87" s="94">
        <f t="shared" si="49"/>
        <v>0</v>
      </c>
      <c r="W87" s="94">
        <f t="shared" si="49"/>
        <v>339.5466625215426</v>
      </c>
      <c r="X87" s="94">
        <f t="shared" si="49"/>
        <v>339.54666252154254</v>
      </c>
      <c r="Y87" s="94">
        <f t="shared" si="49"/>
        <v>113.48427932793972</v>
      </c>
      <c r="Z87" s="94">
        <f t="shared" si="49"/>
        <v>0</v>
      </c>
      <c r="AA87" s="94">
        <f t="shared" si="49"/>
        <v>0</v>
      </c>
      <c r="AB87" s="94">
        <f t="shared" si="49"/>
        <v>453.03094184948225</v>
      </c>
    </row>
    <row r="88" spans="2:28" x14ac:dyDescent="0.3">
      <c r="B88" s="268"/>
      <c r="C88" s="951"/>
      <c r="D88" s="951"/>
      <c r="E88" s="951"/>
      <c r="F88" s="951"/>
      <c r="G88" s="951"/>
      <c r="H88" s="951"/>
      <c r="I88" s="951"/>
      <c r="J88" s="951"/>
      <c r="K88" s="951"/>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V325"/>
  <sheetViews>
    <sheetView showGridLines="0" view="pageBreakPreview" zoomScale="56" zoomScaleNormal="75" zoomScaleSheetLayoutView="70" workbookViewId="0">
      <pane xSplit="3" ySplit="12" topLeftCell="E13" activePane="bottomRight" state="frozen"/>
      <selection pane="topRight" activeCell="D1" sqref="D1"/>
      <selection pane="bottomLeft" activeCell="A13" sqref="A13"/>
      <selection pane="bottomRight" activeCell="E24" sqref="E24"/>
    </sheetView>
  </sheetViews>
  <sheetFormatPr defaultColWidth="9.36328125" defaultRowHeight="14" x14ac:dyDescent="0.25"/>
  <cols>
    <col min="1" max="1" width="6.6328125" style="14" customWidth="1"/>
    <col min="2" max="2" width="7" style="615" customWidth="1"/>
    <col min="3" max="3" width="41.81640625" style="431" customWidth="1"/>
    <col min="4" max="4" width="16.453125" style="431" customWidth="1"/>
    <col min="5" max="5" width="29.90625" style="431" customWidth="1"/>
    <col min="6" max="6" width="21.36328125" style="431" customWidth="1"/>
    <col min="7" max="7" width="22.36328125" style="431" customWidth="1"/>
    <col min="8" max="9" width="20.6328125" style="431" customWidth="1"/>
    <col min="10" max="10" width="18.6328125" style="14" customWidth="1"/>
    <col min="11" max="11" width="18.6328125" style="61" customWidth="1"/>
    <col min="12" max="12" width="18.6328125" style="14" customWidth="1"/>
    <col min="13" max="16" width="16.54296875" style="14" customWidth="1"/>
    <col min="17" max="19" width="18.6328125" style="14" customWidth="1"/>
    <col min="20" max="16384" width="9.36328125" style="14"/>
  </cols>
  <sheetData>
    <row r="1" spans="2:18" x14ac:dyDescent="0.25">
      <c r="C1" s="14"/>
      <c r="D1" s="14"/>
      <c r="E1" s="14"/>
      <c r="F1" s="14"/>
      <c r="G1" s="14"/>
      <c r="H1" s="14"/>
      <c r="I1" s="14"/>
    </row>
    <row r="2" spans="2:18" x14ac:dyDescent="0.25">
      <c r="C2" s="15" t="str">
        <f>Index!B2</f>
        <v xml:space="preserve">      Maharashtra State Power Generation Company Ltd.</v>
      </c>
      <c r="D2" s="15"/>
      <c r="E2" s="15"/>
      <c r="F2" s="15"/>
      <c r="G2" s="15"/>
      <c r="H2" s="16"/>
      <c r="I2" s="16"/>
      <c r="J2" s="16"/>
      <c r="K2" s="338"/>
      <c r="L2" s="16"/>
      <c r="M2" s="16"/>
      <c r="N2" s="16"/>
      <c r="O2" s="16"/>
      <c r="P2" s="16"/>
    </row>
    <row r="3" spans="2:18" s="5" customFormat="1" x14ac:dyDescent="0.3">
      <c r="B3" s="616"/>
      <c r="C3" s="15" t="str">
        <f>Index!B3</f>
        <v>MYT Petition Formats for Uran</v>
      </c>
      <c r="D3" s="17"/>
      <c r="E3" s="17"/>
      <c r="F3" s="17"/>
      <c r="G3" s="17"/>
      <c r="H3" s="18"/>
      <c r="I3" s="18"/>
      <c r="J3" s="18"/>
      <c r="K3" s="63"/>
      <c r="L3" s="18"/>
      <c r="M3" s="18"/>
      <c r="N3" s="18"/>
      <c r="O3" s="18"/>
      <c r="P3" s="18"/>
    </row>
    <row r="4" spans="2:18" s="5" customFormat="1" x14ac:dyDescent="0.3">
      <c r="B4" s="616"/>
      <c r="C4" s="19" t="s">
        <v>52</v>
      </c>
      <c r="D4" s="19"/>
      <c r="E4" s="19"/>
      <c r="F4" s="19"/>
      <c r="G4" s="19"/>
      <c r="H4" s="18"/>
      <c r="I4" s="18"/>
      <c r="J4" s="20"/>
      <c r="K4" s="63"/>
      <c r="L4" s="18"/>
      <c r="M4" s="18"/>
      <c r="N4" s="18"/>
      <c r="O4" s="18"/>
      <c r="P4" s="18"/>
    </row>
    <row r="5" spans="2:18" s="5" customFormat="1" x14ac:dyDescent="0.3">
      <c r="B5" s="616"/>
      <c r="C5" s="19"/>
      <c r="D5" s="19"/>
      <c r="E5" s="19"/>
      <c r="F5" s="19"/>
      <c r="G5" s="19"/>
      <c r="H5" s="18"/>
      <c r="I5" s="18"/>
      <c r="J5" s="20"/>
      <c r="K5" s="63"/>
      <c r="L5" s="18"/>
      <c r="M5" s="18"/>
      <c r="N5" s="18"/>
      <c r="O5" s="18"/>
      <c r="P5" s="18"/>
    </row>
    <row r="6" spans="2:18" s="5" customFormat="1" x14ac:dyDescent="0.3">
      <c r="B6" s="616"/>
      <c r="C6" s="19"/>
      <c r="D6" s="19"/>
      <c r="E6" s="19"/>
      <c r="F6" s="19"/>
      <c r="G6" s="19"/>
      <c r="H6" s="18"/>
      <c r="I6" s="18"/>
      <c r="J6" s="20"/>
      <c r="K6" s="63"/>
      <c r="L6" s="18"/>
      <c r="M6" s="18"/>
      <c r="N6" s="18"/>
      <c r="O6" s="18"/>
      <c r="P6" s="18"/>
    </row>
    <row r="7" spans="2:18" s="5" customFormat="1" x14ac:dyDescent="0.3">
      <c r="B7" s="616"/>
      <c r="C7" s="19"/>
      <c r="D7" s="19"/>
      <c r="E7" s="19"/>
      <c r="F7" s="19"/>
      <c r="G7" s="19"/>
      <c r="H7" s="18"/>
      <c r="I7" s="18"/>
      <c r="J7" s="20"/>
      <c r="K7" s="63"/>
      <c r="L7" s="18"/>
      <c r="M7" s="18"/>
      <c r="N7" s="18"/>
      <c r="O7" s="18"/>
      <c r="P7" s="18"/>
    </row>
    <row r="8" spans="2:18" s="5" customFormat="1" ht="17.5" x14ac:dyDescent="0.3">
      <c r="B8" s="616"/>
      <c r="C8" s="98" t="s">
        <v>404</v>
      </c>
      <c r="D8" s="98"/>
      <c r="E8" s="98"/>
      <c r="F8" s="98"/>
      <c r="G8" s="98"/>
      <c r="H8" s="18"/>
      <c r="I8" s="18"/>
      <c r="J8" s="20"/>
      <c r="K8" s="63"/>
      <c r="L8" s="18"/>
      <c r="M8" s="18"/>
      <c r="N8" s="18"/>
      <c r="O8" s="18"/>
      <c r="P8" s="18"/>
    </row>
    <row r="9" spans="2:18" s="5" customFormat="1" x14ac:dyDescent="0.3">
      <c r="B9" s="616"/>
      <c r="C9" s="19"/>
      <c r="D9" s="69"/>
      <c r="E9" s="69"/>
      <c r="F9" s="69"/>
      <c r="G9" s="69"/>
      <c r="H9" s="47"/>
      <c r="I9" s="47"/>
      <c r="J9" s="302"/>
      <c r="K9" s="339"/>
      <c r="L9" s="47"/>
      <c r="N9" s="47"/>
      <c r="O9" s="47"/>
      <c r="P9" s="47"/>
      <c r="Q9" s="288" t="s">
        <v>10</v>
      </c>
    </row>
    <row r="10" spans="2:18" ht="26" customHeight="1" x14ac:dyDescent="0.25">
      <c r="B10" s="1798" t="s">
        <v>344</v>
      </c>
      <c r="C10" s="1610" t="s">
        <v>26</v>
      </c>
      <c r="D10" s="1742" t="s">
        <v>509</v>
      </c>
      <c r="E10" s="1743"/>
      <c r="F10" s="1744"/>
      <c r="G10" s="1742" t="s">
        <v>510</v>
      </c>
      <c r="H10" s="1743"/>
      <c r="I10" s="1744"/>
      <c r="J10" s="1742" t="s">
        <v>511</v>
      </c>
      <c r="K10" s="1743"/>
      <c r="L10" s="1744"/>
      <c r="M10" s="1615" t="s">
        <v>958</v>
      </c>
      <c r="N10" s="1615"/>
      <c r="O10" s="1615"/>
      <c r="P10" s="1615"/>
      <c r="Q10" s="1615"/>
      <c r="R10" s="1625" t="s">
        <v>27</v>
      </c>
    </row>
    <row r="11" spans="2:18" ht="49.5" customHeight="1" x14ac:dyDescent="0.25">
      <c r="B11" s="1798"/>
      <c r="C11" s="1610"/>
      <c r="D11" s="301" t="s">
        <v>957</v>
      </c>
      <c r="E11" s="296" t="s">
        <v>79</v>
      </c>
      <c r="F11" s="296" t="s">
        <v>452</v>
      </c>
      <c r="G11" s="301" t="s">
        <v>957</v>
      </c>
      <c r="H11" s="296" t="s">
        <v>79</v>
      </c>
      <c r="I11" s="296" t="s">
        <v>452</v>
      </c>
      <c r="J11" s="296" t="s">
        <v>957</v>
      </c>
      <c r="K11" s="337" t="s">
        <v>80</v>
      </c>
      <c r="L11" s="296" t="s">
        <v>453</v>
      </c>
      <c r="M11" s="721" t="s">
        <v>959</v>
      </c>
      <c r="N11" s="721" t="s">
        <v>960</v>
      </c>
      <c r="O11" s="721" t="s">
        <v>961</v>
      </c>
      <c r="P11" s="721" t="s">
        <v>962</v>
      </c>
      <c r="Q11" s="721" t="s">
        <v>963</v>
      </c>
      <c r="R11" s="1625"/>
    </row>
    <row r="12" spans="2:18" ht="26" customHeight="1" x14ac:dyDescent="0.25">
      <c r="B12" s="617"/>
      <c r="C12" s="210"/>
      <c r="D12" s="296" t="s">
        <v>81</v>
      </c>
      <c r="E12" s="296" t="s">
        <v>82</v>
      </c>
      <c r="F12" s="296" t="s">
        <v>676</v>
      </c>
      <c r="G12" s="296" t="s">
        <v>392</v>
      </c>
      <c r="H12" s="296" t="s">
        <v>410</v>
      </c>
      <c r="I12" s="296" t="s">
        <v>457</v>
      </c>
      <c r="J12" s="296" t="s">
        <v>411</v>
      </c>
      <c r="K12" s="337" t="s">
        <v>412</v>
      </c>
      <c r="L12" s="296" t="s">
        <v>513</v>
      </c>
      <c r="M12" s="710" t="s">
        <v>21</v>
      </c>
      <c r="N12" s="710" t="s">
        <v>21</v>
      </c>
      <c r="O12" s="710" t="s">
        <v>21</v>
      </c>
      <c r="P12" s="710" t="s">
        <v>21</v>
      </c>
      <c r="Q12" s="710" t="s">
        <v>21</v>
      </c>
      <c r="R12" s="1626"/>
    </row>
    <row r="13" spans="2:18" x14ac:dyDescent="0.3">
      <c r="B13" s="618">
        <v>1</v>
      </c>
      <c r="C13" s="26" t="s">
        <v>398</v>
      </c>
      <c r="D13" s="354"/>
      <c r="E13" s="320"/>
      <c r="F13" s="320">
        <f t="shared" ref="F13:F18" si="0">E13-D13</f>
        <v>0</v>
      </c>
      <c r="G13" s="320"/>
      <c r="H13" s="308"/>
      <c r="I13" s="320">
        <f>H13-G13</f>
        <v>0</v>
      </c>
      <c r="J13" s="308"/>
      <c r="K13" s="321"/>
      <c r="L13" s="308">
        <f>K13-J13</f>
        <v>0</v>
      </c>
      <c r="M13" s="308"/>
      <c r="N13" s="309"/>
      <c r="O13" s="309"/>
      <c r="P13" s="309"/>
      <c r="Q13" s="309"/>
      <c r="R13" s="24"/>
    </row>
    <row r="14" spans="2:18" x14ac:dyDescent="0.3">
      <c r="B14" s="618">
        <f>B13+1</f>
        <v>2</v>
      </c>
      <c r="C14" s="26" t="s">
        <v>399</v>
      </c>
      <c r="D14" s="354"/>
      <c r="E14" s="320"/>
      <c r="F14" s="320">
        <f t="shared" si="0"/>
        <v>0</v>
      </c>
      <c r="G14" s="320"/>
      <c r="H14" s="308"/>
      <c r="I14" s="320">
        <f t="shared" ref="I14:I22" si="1">H14-G14</f>
        <v>0</v>
      </c>
      <c r="J14" s="308"/>
      <c r="K14" s="321"/>
      <c r="L14" s="308">
        <f t="shared" ref="L14:L24" si="2">K14-J14</f>
        <v>0</v>
      </c>
      <c r="M14" s="308"/>
      <c r="N14" s="309"/>
      <c r="O14" s="309"/>
      <c r="P14" s="309"/>
      <c r="Q14" s="309"/>
      <c r="R14" s="24"/>
    </row>
    <row r="15" spans="2:18" s="317" customFormat="1" x14ac:dyDescent="0.3">
      <c r="B15" s="619">
        <f t="shared" ref="B15:B20" si="3">B14+1</f>
        <v>3</v>
      </c>
      <c r="C15" s="724" t="s">
        <v>400</v>
      </c>
      <c r="D15" s="725">
        <v>79.019694734384771</v>
      </c>
      <c r="E15" s="725">
        <f>D15</f>
        <v>79.019694734384771</v>
      </c>
      <c r="F15" s="725">
        <f t="shared" si="0"/>
        <v>0</v>
      </c>
      <c r="G15" s="725">
        <f>D19</f>
        <v>88.758703889166028</v>
      </c>
      <c r="H15" s="725">
        <f>E19</f>
        <v>86.524251985924977</v>
      </c>
      <c r="I15" s="725">
        <f t="shared" si="1"/>
        <v>-2.2344519032410517</v>
      </c>
      <c r="J15" s="726">
        <f>G19</f>
        <v>102.82521304394727</v>
      </c>
      <c r="K15" s="725">
        <f>H19</f>
        <v>95.201991194201184</v>
      </c>
      <c r="L15" s="726">
        <f t="shared" si="2"/>
        <v>-7.6232218497460877</v>
      </c>
      <c r="M15" s="725">
        <f>K19</f>
        <v>141.11307426369518</v>
      </c>
      <c r="N15" s="725">
        <f>M19</f>
        <v>176.58323136080247</v>
      </c>
      <c r="O15" s="725">
        <f>N19</f>
        <v>205.70720916811413</v>
      </c>
      <c r="P15" s="725">
        <f>O19</f>
        <v>265.03398951802228</v>
      </c>
      <c r="Q15" s="725">
        <f>P19</f>
        <v>288.55690686793042</v>
      </c>
      <c r="R15" s="116"/>
    </row>
    <row r="16" spans="2:18" s="317" customFormat="1" x14ac:dyDescent="0.3">
      <c r="B16" s="619">
        <f t="shared" si="3"/>
        <v>4</v>
      </c>
      <c r="C16" s="56" t="s">
        <v>401</v>
      </c>
      <c r="D16" s="354"/>
      <c r="E16" s="354">
        <f>'F5'!$F$31*E15/'F5'!D31</f>
        <v>4.5806866515546676E-2</v>
      </c>
      <c r="F16" s="354">
        <f t="shared" si="0"/>
        <v>4.5806866515546676E-2</v>
      </c>
      <c r="G16" s="354"/>
      <c r="H16" s="321">
        <f>'F5'!$K$31*H15/'F5'!I31</f>
        <v>0</v>
      </c>
      <c r="I16" s="354">
        <f t="shared" si="1"/>
        <v>0</v>
      </c>
      <c r="J16" s="321"/>
      <c r="K16" s="321">
        <f>'F5'!$P$31*K15/'F5'!N31</f>
        <v>0</v>
      </c>
      <c r="L16" s="321">
        <f t="shared" si="2"/>
        <v>0</v>
      </c>
      <c r="M16" s="321"/>
      <c r="N16" s="321"/>
      <c r="O16" s="321"/>
      <c r="P16" s="321"/>
      <c r="Q16" s="321"/>
      <c r="R16" s="116"/>
    </row>
    <row r="17" spans="1:22" s="317" customFormat="1" x14ac:dyDescent="0.3">
      <c r="B17" s="619">
        <f t="shared" si="3"/>
        <v>5</v>
      </c>
      <c r="C17" s="56" t="s">
        <v>468</v>
      </c>
      <c r="D17" s="354">
        <f>'F4'!D14*70%</f>
        <v>24.184999999999995</v>
      </c>
      <c r="E17" s="354">
        <f>'F4'!E14*70%</f>
        <v>12.1814868686</v>
      </c>
      <c r="F17" s="354">
        <f t="shared" si="0"/>
        <v>-12.003513131399995</v>
      </c>
      <c r="G17" s="321">
        <f>'F4'!G14*70%</f>
        <v>79.83499999999998</v>
      </c>
      <c r="H17" s="321">
        <f>'F4'!H14*70%</f>
        <v>15.3033529803</v>
      </c>
      <c r="I17" s="354">
        <f t="shared" si="1"/>
        <v>-64.531647019699975</v>
      </c>
      <c r="J17" s="321">
        <f>'F4'!J14*70%</f>
        <v>5.9499999999999993</v>
      </c>
      <c r="K17" s="321">
        <f>'F4'!M14*70%</f>
        <v>64.680000000000007</v>
      </c>
      <c r="L17" s="321">
        <f t="shared" si="2"/>
        <v>58.730000000000004</v>
      </c>
      <c r="M17" s="321">
        <f>'F4'!O14*70%</f>
        <v>60.608484066666655</v>
      </c>
      <c r="N17" s="321">
        <f>'F4'!P14*70%</f>
        <v>58.842757457259999</v>
      </c>
      <c r="O17" s="321">
        <f>'F4'!Q14*70%</f>
        <v>93.484999999999999</v>
      </c>
      <c r="P17" s="321">
        <f>'F4'!R14*70%</f>
        <v>62.379333333333314</v>
      </c>
      <c r="Q17" s="321">
        <f>'F4'!S14*70%</f>
        <v>92.26</v>
      </c>
      <c r="R17" s="116"/>
    </row>
    <row r="18" spans="1:22" s="317" customFormat="1" x14ac:dyDescent="0.3">
      <c r="A18" s="867">
        <v>14.445990845218727</v>
      </c>
      <c r="B18" s="619">
        <f t="shared" si="3"/>
        <v>6</v>
      </c>
      <c r="C18" s="56" t="s">
        <v>408</v>
      </c>
      <c r="D18" s="354">
        <f>MIN(D17+D15,A18)</f>
        <v>14.445990845218727</v>
      </c>
      <c r="E18" s="354">
        <f>IF((E15-E16+E17)&lt;'F5 (T)'!$E$85,(E15-E16+E17),'F5 (T)'!$E$85)</f>
        <v>4.6769296170598009</v>
      </c>
      <c r="F18" s="354">
        <f t="shared" si="0"/>
        <v>-9.7690612281589253</v>
      </c>
      <c r="G18" s="354">
        <f>MIN(G17+G15,U18)</f>
        <v>65.76849084521875</v>
      </c>
      <c r="H18" s="354">
        <f>IF((H15-H16+H17)&lt;'F5 (T)'!$J$85,(H15-H16+H17),'F5 (T)'!$J$85)</f>
        <v>6.6256137720237929</v>
      </c>
      <c r="I18" s="354">
        <f t="shared" si="1"/>
        <v>-59.14287707319496</v>
      </c>
      <c r="J18" s="354">
        <f>MIN(J17+J15,V18)</f>
        <v>73.418490845218727</v>
      </c>
      <c r="K18" s="354">
        <f>IF((K15-K16+K17)&lt;'F5 (T)'!$O$85,(K15-K16+K17),'F5 (T)'!$O$85)</f>
        <v>18.768916930506023</v>
      </c>
      <c r="L18" s="321">
        <f t="shared" si="2"/>
        <v>-54.649573914712704</v>
      </c>
      <c r="M18" s="320">
        <f>IF((M15-M16+M17)&lt;'F5 (T)'!T85,(M15-M16+M17),'F5 (T)'!T85)</f>
        <v>25.138326969559351</v>
      </c>
      <c r="N18" s="320">
        <f>IF((N15-N16+N17)&lt;'F5 (T)'!E112,(N15-N16+N17),'F5 (T)'!E112)</f>
        <v>29.718779649948353</v>
      </c>
      <c r="O18" s="320">
        <f>IF((O15-O16+O17)&lt;'F5 (T)'!J112,(O15-O16+O17),'F5 (T)'!J112)</f>
        <v>34.15821965009183</v>
      </c>
      <c r="P18" s="320">
        <f>IF((P15-P16+P17)&lt;'F5 (T)'!O112,(P15-P16+P17),'F5 (T)'!O112)</f>
        <v>38.856415983425165</v>
      </c>
      <c r="Q18" s="320">
        <f>IF((Q15-Q16+Q17)&lt;'F5 (T)'!T112,(Q15-Q16+Q17),'F5 (T)'!T112)</f>
        <v>43.517687316758483</v>
      </c>
      <c r="R18" s="116"/>
      <c r="U18" s="867">
        <v>65.76849084521875</v>
      </c>
      <c r="V18" s="867">
        <v>73.418490845218727</v>
      </c>
    </row>
    <row r="19" spans="1:22" s="317" customFormat="1" x14ac:dyDescent="0.3">
      <c r="B19" s="619">
        <f t="shared" si="3"/>
        <v>7</v>
      </c>
      <c r="C19" s="724" t="s">
        <v>402</v>
      </c>
      <c r="D19" s="725">
        <f>D15-D16+D17-D18</f>
        <v>88.758703889166028</v>
      </c>
      <c r="E19" s="725">
        <f>E15+E17-E18</f>
        <v>86.524251985924977</v>
      </c>
      <c r="F19" s="725">
        <f t="shared" ref="F19:F24" si="4">E19-D19</f>
        <v>-2.2344519032410517</v>
      </c>
      <c r="G19" s="725">
        <f>G15-G16+G17-G18</f>
        <v>102.82521304394727</v>
      </c>
      <c r="H19" s="725">
        <f>H15+H17-H18</f>
        <v>95.201991194201184</v>
      </c>
      <c r="I19" s="725">
        <f t="shared" si="1"/>
        <v>-7.6232218497460877</v>
      </c>
      <c r="J19" s="725">
        <f>J15-J16+J17-J18</f>
        <v>35.356722198728548</v>
      </c>
      <c r="K19" s="725">
        <f>K15+K17-K18</f>
        <v>141.11307426369518</v>
      </c>
      <c r="L19" s="726">
        <f t="shared" si="2"/>
        <v>105.75635206496663</v>
      </c>
      <c r="M19" s="725">
        <f t="shared" ref="M19:Q19" si="5">M15+M17-M18</f>
        <v>176.58323136080247</v>
      </c>
      <c r="N19" s="725">
        <f t="shared" si="5"/>
        <v>205.70720916811413</v>
      </c>
      <c r="O19" s="725">
        <f t="shared" si="5"/>
        <v>265.03398951802228</v>
      </c>
      <c r="P19" s="725">
        <f t="shared" si="5"/>
        <v>288.55690686793042</v>
      </c>
      <c r="Q19" s="725">
        <f t="shared" si="5"/>
        <v>337.29921955117192</v>
      </c>
      <c r="R19" s="116"/>
    </row>
    <row r="20" spans="1:22" s="317" customFormat="1" x14ac:dyDescent="0.3">
      <c r="B20" s="619">
        <f t="shared" si="3"/>
        <v>8</v>
      </c>
      <c r="C20" s="56" t="s">
        <v>403</v>
      </c>
      <c r="D20" s="354"/>
      <c r="E20" s="354"/>
      <c r="F20" s="354">
        <f t="shared" si="4"/>
        <v>0</v>
      </c>
      <c r="G20" s="354"/>
      <c r="H20" s="321"/>
      <c r="I20" s="354">
        <f t="shared" si="1"/>
        <v>0</v>
      </c>
      <c r="J20" s="321"/>
      <c r="K20" s="321"/>
      <c r="L20" s="321">
        <f t="shared" si="2"/>
        <v>0</v>
      </c>
      <c r="M20" s="321"/>
      <c r="N20" s="321"/>
      <c r="O20" s="321"/>
      <c r="P20" s="321"/>
      <c r="Q20" s="321"/>
      <c r="R20" s="116"/>
    </row>
    <row r="21" spans="1:22" s="317" customFormat="1" x14ac:dyDescent="0.3">
      <c r="B21" s="619">
        <v>9</v>
      </c>
      <c r="C21" s="56" t="s">
        <v>472</v>
      </c>
      <c r="D21" s="354">
        <f>AVERAGE(D15,D19)</f>
        <v>83.8891993117754</v>
      </c>
      <c r="E21" s="354">
        <f>AVERAGE(E15,E19)</f>
        <v>82.771973360154874</v>
      </c>
      <c r="F21" s="354">
        <f t="shared" si="4"/>
        <v>-1.1172259516205258</v>
      </c>
      <c r="G21" s="354">
        <f>AVERAGE(G15,G19)</f>
        <v>95.79195846655665</v>
      </c>
      <c r="H21" s="354">
        <f>AVERAGE(H15,H19)</f>
        <v>90.863121590063088</v>
      </c>
      <c r="I21" s="354">
        <f t="shared" si="1"/>
        <v>-4.9288368764935626</v>
      </c>
      <c r="J21" s="354">
        <f>AVERAGE(J15,J19)</f>
        <v>69.09096762133791</v>
      </c>
      <c r="K21" s="354">
        <f>AVERAGE(K15,K19)</f>
        <v>118.15753272894818</v>
      </c>
      <c r="L21" s="354">
        <f t="shared" si="2"/>
        <v>49.066565107610273</v>
      </c>
      <c r="M21" s="354">
        <f>AVERAGE(M15,M19)</f>
        <v>158.84815281224883</v>
      </c>
      <c r="N21" s="354">
        <f t="shared" ref="N21:Q21" si="6">AVERAGE(N15,N19)</f>
        <v>191.14522026445832</v>
      </c>
      <c r="O21" s="354">
        <f t="shared" si="6"/>
        <v>235.37059934306819</v>
      </c>
      <c r="P21" s="354">
        <f t="shared" si="6"/>
        <v>276.79544819297632</v>
      </c>
      <c r="Q21" s="354">
        <f t="shared" si="6"/>
        <v>312.92806320955117</v>
      </c>
      <c r="R21" s="116"/>
    </row>
    <row r="22" spans="1:22" s="317" customFormat="1" ht="15.5" x14ac:dyDescent="0.35">
      <c r="B22" s="619">
        <v>10</v>
      </c>
      <c r="C22" s="56" t="s">
        <v>469</v>
      </c>
      <c r="D22" s="516">
        <v>0.11145557629926758</v>
      </c>
      <c r="E22" s="516">
        <f>(E123+E269)/(E267+E121)</f>
        <v>0.10400416749277019</v>
      </c>
      <c r="F22" s="516">
        <f>E22-D22</f>
        <v>-7.4514088064973893E-3</v>
      </c>
      <c r="G22" s="901">
        <v>0.11145557629926758</v>
      </c>
      <c r="H22" s="826">
        <f>(H123+H269)/(H267+H121)</f>
        <v>0.10358156230184776</v>
      </c>
      <c r="I22" s="516">
        <f t="shared" si="1"/>
        <v>-7.8740139974198264E-3</v>
      </c>
      <c r="J22" s="902">
        <v>0.11145557629926758</v>
      </c>
      <c r="K22" s="361">
        <f>H22</f>
        <v>0.10358156230184776</v>
      </c>
      <c r="L22" s="321">
        <f t="shared" si="2"/>
        <v>-7.8740139974198264E-3</v>
      </c>
      <c r="M22" s="602">
        <f>$H$22</f>
        <v>0.10358156230184776</v>
      </c>
      <c r="N22" s="602">
        <f t="shared" ref="N22:Q22" si="7">$H$22</f>
        <v>0.10358156230184776</v>
      </c>
      <c r="O22" s="602">
        <f t="shared" si="7"/>
        <v>0.10358156230184776</v>
      </c>
      <c r="P22" s="602">
        <f t="shared" si="7"/>
        <v>0.10358156230184776</v>
      </c>
      <c r="Q22" s="602">
        <f t="shared" si="7"/>
        <v>0.10358156230184776</v>
      </c>
      <c r="R22" s="116"/>
    </row>
    <row r="23" spans="1:22" s="317" customFormat="1" ht="15.5" x14ac:dyDescent="0.35">
      <c r="B23" s="619">
        <v>11</v>
      </c>
      <c r="C23" s="724" t="s">
        <v>33</v>
      </c>
      <c r="D23" s="727">
        <f>D21*D22</f>
        <v>9.3499190545780486</v>
      </c>
      <c r="E23" s="830">
        <f>E21*E22</f>
        <v>8.6086301810566592</v>
      </c>
      <c r="F23" s="727">
        <f t="shared" si="4"/>
        <v>-0.74128887352138939</v>
      </c>
      <c r="G23" s="727">
        <f>G21*G22</f>
        <v>10.676547935725576</v>
      </c>
      <c r="H23" s="727">
        <f>H21*H22</f>
        <v>9.4117440899214877</v>
      </c>
      <c r="I23" s="825">
        <f>H23-G23</f>
        <v>-1.2648038458040887</v>
      </c>
      <c r="J23" s="825">
        <f>J21*J22</f>
        <v>7.7005736133102536</v>
      </c>
      <c r="K23" s="825">
        <f>K21*K22</f>
        <v>12.238941837796162</v>
      </c>
      <c r="L23" s="825">
        <f>K23-J23</f>
        <v>4.5383682244859083</v>
      </c>
      <c r="M23" s="727">
        <f>M21*M22</f>
        <v>16.453739837055384</v>
      </c>
      <c r="N23" s="727">
        <f t="shared" ref="N23:Q23" si="8">N21*N22</f>
        <v>19.799120541523401</v>
      </c>
      <c r="O23" s="727">
        <f t="shared" si="8"/>
        <v>24.380054399877263</v>
      </c>
      <c r="P23" s="727">
        <f t="shared" si="8"/>
        <v>28.670904961868651</v>
      </c>
      <c r="Q23" s="727">
        <f t="shared" si="8"/>
        <v>32.413577675336676</v>
      </c>
      <c r="R23" s="116"/>
    </row>
    <row r="24" spans="1:22" x14ac:dyDescent="0.3">
      <c r="B24" s="618">
        <v>12</v>
      </c>
      <c r="C24" s="26" t="s">
        <v>405</v>
      </c>
      <c r="D24" s="354">
        <v>0.99338442147893957</v>
      </c>
      <c r="E24" s="320">
        <v>1.4835318628731469</v>
      </c>
      <c r="F24" s="320">
        <f t="shared" si="4"/>
        <v>0.49014744139420729</v>
      </c>
      <c r="G24" s="903">
        <v>0.99338442147893957</v>
      </c>
      <c r="H24" s="320">
        <v>2.0646452962158865</v>
      </c>
      <c r="I24" s="903">
        <f t="shared" ref="I24" si="9">H24-G24</f>
        <v>1.071260874736947</v>
      </c>
      <c r="J24" s="899">
        <v>0.99338442147893957</v>
      </c>
      <c r="K24" s="501">
        <f>$H$24</f>
        <v>2.0646452962158865</v>
      </c>
      <c r="L24" s="308">
        <f t="shared" si="2"/>
        <v>1.071260874736947</v>
      </c>
      <c r="M24" s="899">
        <v>2.0646452962158865</v>
      </c>
      <c r="N24" s="899">
        <v>2.0646452962158865</v>
      </c>
      <c r="O24" s="899">
        <v>2.0646452962158865</v>
      </c>
      <c r="P24" s="899">
        <v>2.0646452962158865</v>
      </c>
      <c r="Q24" s="899">
        <v>2.0646452962158865</v>
      </c>
      <c r="R24" s="24"/>
    </row>
    <row r="25" spans="1:22" x14ac:dyDescent="0.3">
      <c r="B25" s="620">
        <v>13</v>
      </c>
      <c r="C25" s="25" t="s">
        <v>470</v>
      </c>
      <c r="D25" s="312">
        <f>SUM(D23:D24)</f>
        <v>10.343303476056988</v>
      </c>
      <c r="E25" s="312">
        <f>SUM(E23:E24)</f>
        <v>10.092162043929806</v>
      </c>
      <c r="F25" s="312">
        <f t="shared" ref="F25:M25" si="10">SUM(F23:F24)</f>
        <v>-0.2511414321271821</v>
      </c>
      <c r="G25" s="312">
        <f t="shared" si="10"/>
        <v>11.669932357204516</v>
      </c>
      <c r="H25" s="312">
        <f t="shared" si="10"/>
        <v>11.476389386137374</v>
      </c>
      <c r="I25" s="312">
        <f t="shared" si="10"/>
        <v>-0.19354297106714169</v>
      </c>
      <c r="J25" s="312">
        <f t="shared" si="10"/>
        <v>8.693958034789194</v>
      </c>
      <c r="K25" s="312">
        <f t="shared" si="10"/>
        <v>14.303587134012048</v>
      </c>
      <c r="L25" s="312">
        <f t="shared" si="10"/>
        <v>5.6096290992228557</v>
      </c>
      <c r="M25" s="312">
        <f t="shared" si="10"/>
        <v>18.51838513327127</v>
      </c>
      <c r="N25" s="312">
        <f t="shared" ref="N25:Q25" si="11">SUM(N23:N24)</f>
        <v>21.863765837739287</v>
      </c>
      <c r="O25" s="312">
        <f t="shared" si="11"/>
        <v>26.444699696093149</v>
      </c>
      <c r="P25" s="312">
        <f t="shared" si="11"/>
        <v>30.735550258084537</v>
      </c>
      <c r="Q25" s="312">
        <f t="shared" si="11"/>
        <v>34.478222971552562</v>
      </c>
      <c r="R25" s="24"/>
    </row>
    <row r="26" spans="1:22" s="5" customFormat="1" x14ac:dyDescent="0.3">
      <c r="B26" s="616"/>
      <c r="C26" s="19"/>
      <c r="D26" s="19"/>
      <c r="E26" s="19"/>
      <c r="F26" s="19"/>
      <c r="G26" s="19"/>
      <c r="H26" s="18"/>
      <c r="I26" s="18"/>
      <c r="J26" s="20"/>
      <c r="K26" s="63"/>
      <c r="L26" s="18"/>
      <c r="M26" s="18"/>
      <c r="N26" s="18"/>
      <c r="O26" s="18"/>
      <c r="P26" s="18"/>
    </row>
    <row r="27" spans="1:22" ht="17.5" x14ac:dyDescent="0.25">
      <c r="C27" s="98" t="s">
        <v>471</v>
      </c>
      <c r="D27" s="98"/>
      <c r="E27" s="98"/>
      <c r="F27" s="98"/>
      <c r="G27" s="98"/>
      <c r="H27" s="14"/>
      <c r="I27" s="14"/>
    </row>
    <row r="28" spans="1:22" x14ac:dyDescent="0.25">
      <c r="C28" s="14"/>
      <c r="D28" s="14"/>
      <c r="E28" s="14"/>
      <c r="F28" s="14"/>
      <c r="G28" s="14"/>
      <c r="H28" s="14"/>
      <c r="I28" s="14"/>
      <c r="O28" s="21"/>
      <c r="P28" s="21"/>
      <c r="Q28" s="21" t="s">
        <v>10</v>
      </c>
    </row>
    <row r="29" spans="1:22" ht="26" customHeight="1" x14ac:dyDescent="0.25">
      <c r="B29" s="1798" t="s">
        <v>344</v>
      </c>
      <c r="C29" s="1610" t="s">
        <v>26</v>
      </c>
      <c r="D29" s="1742" t="s">
        <v>509</v>
      </c>
      <c r="E29" s="1743"/>
      <c r="F29" s="1744"/>
      <c r="G29" s="1742" t="s">
        <v>510</v>
      </c>
      <c r="H29" s="1743"/>
      <c r="I29" s="1744"/>
      <c r="J29" s="1742" t="s">
        <v>511</v>
      </c>
      <c r="K29" s="1743"/>
      <c r="L29" s="1744"/>
      <c r="M29" s="1615" t="s">
        <v>958</v>
      </c>
      <c r="N29" s="1615"/>
      <c r="O29" s="1615"/>
      <c r="P29" s="1615"/>
      <c r="Q29" s="1615"/>
      <c r="R29" s="1625" t="s">
        <v>27</v>
      </c>
    </row>
    <row r="30" spans="1:22" ht="31.5" customHeight="1" x14ac:dyDescent="0.25">
      <c r="B30" s="1798"/>
      <c r="C30" s="1610"/>
      <c r="D30" s="301" t="s">
        <v>451</v>
      </c>
      <c r="E30" s="296" t="s">
        <v>79</v>
      </c>
      <c r="F30" s="296" t="s">
        <v>452</v>
      </c>
      <c r="G30" s="301" t="s">
        <v>451</v>
      </c>
      <c r="H30" s="296" t="s">
        <v>79</v>
      </c>
      <c r="I30" s="296" t="s">
        <v>452</v>
      </c>
      <c r="J30" s="296" t="s">
        <v>451</v>
      </c>
      <c r="K30" s="337" t="s">
        <v>80</v>
      </c>
      <c r="L30" s="296" t="s">
        <v>453</v>
      </c>
      <c r="M30" s="822" t="s">
        <v>959</v>
      </c>
      <c r="N30" s="822" t="s">
        <v>960</v>
      </c>
      <c r="O30" s="822" t="s">
        <v>961</v>
      </c>
      <c r="P30" s="822" t="s">
        <v>962</v>
      </c>
      <c r="Q30" s="822" t="s">
        <v>963</v>
      </c>
      <c r="R30" s="1625"/>
    </row>
    <row r="31" spans="1:22" x14ac:dyDescent="0.25">
      <c r="B31" s="621"/>
      <c r="C31" s="216"/>
      <c r="D31" s="296" t="s">
        <v>81</v>
      </c>
      <c r="E31" s="296" t="s">
        <v>82</v>
      </c>
      <c r="F31" s="296" t="s">
        <v>676</v>
      </c>
      <c r="G31" s="296" t="s">
        <v>392</v>
      </c>
      <c r="H31" s="296" t="s">
        <v>410</v>
      </c>
      <c r="I31" s="296" t="s">
        <v>457</v>
      </c>
      <c r="J31" s="823" t="s">
        <v>411</v>
      </c>
      <c r="K31" s="823" t="s">
        <v>412</v>
      </c>
      <c r="L31" s="823" t="s">
        <v>513</v>
      </c>
      <c r="M31" s="821" t="s">
        <v>21</v>
      </c>
      <c r="N31" s="821" t="s">
        <v>21</v>
      </c>
      <c r="O31" s="821" t="s">
        <v>21</v>
      </c>
      <c r="P31" s="821" t="s">
        <v>21</v>
      </c>
      <c r="Q31" s="821" t="s">
        <v>21</v>
      </c>
      <c r="R31" s="1626"/>
    </row>
    <row r="32" spans="1:22" x14ac:dyDescent="0.3">
      <c r="B32" s="620">
        <v>1</v>
      </c>
      <c r="C32" s="25" t="s">
        <v>1491</v>
      </c>
      <c r="D32" s="312"/>
      <c r="E32" s="312"/>
      <c r="F32" s="312"/>
      <c r="G32" s="312"/>
      <c r="H32" s="308"/>
      <c r="I32" s="308"/>
      <c r="J32" s="308"/>
      <c r="K32" s="321"/>
      <c r="L32" s="308"/>
      <c r="M32" s="308"/>
      <c r="N32" s="309"/>
      <c r="O32" s="309"/>
      <c r="P32" s="309"/>
      <c r="Q32" s="309"/>
      <c r="R32" s="413"/>
    </row>
    <row r="33" spans="2:18" ht="15" customHeight="1" x14ac:dyDescent="0.3">
      <c r="B33" s="618">
        <v>1.1000000000000001</v>
      </c>
      <c r="C33" s="26" t="s">
        <v>29</v>
      </c>
      <c r="D33" s="492"/>
      <c r="E33" s="492">
        <v>0.22138840187793446</v>
      </c>
      <c r="F33" s="492">
        <f>E33-D33</f>
        <v>0.22138840187793446</v>
      </c>
      <c r="G33" s="492"/>
      <c r="H33" s="492">
        <v>0</v>
      </c>
      <c r="I33" s="492">
        <f>H33-G33</f>
        <v>0</v>
      </c>
      <c r="J33" s="493"/>
      <c r="K33" s="492"/>
      <c r="L33" s="492">
        <f>K33-J33</f>
        <v>0</v>
      </c>
      <c r="M33" s="493"/>
      <c r="N33" s="493"/>
      <c r="O33" s="493"/>
      <c r="P33" s="493"/>
      <c r="Q33" s="493"/>
      <c r="R33" s="416"/>
    </row>
    <row r="34" spans="2:18" ht="29.4" customHeight="1" x14ac:dyDescent="0.3">
      <c r="B34" s="618">
        <f t="shared" ref="B34:B40" si="12">B33+0.1</f>
        <v>1.2000000000000002</v>
      </c>
      <c r="C34" s="29" t="s">
        <v>401</v>
      </c>
      <c r="D34" s="492"/>
      <c r="E34" s="492">
        <v>0</v>
      </c>
      <c r="F34" s="492">
        <f t="shared" ref="F34:F40" si="13">E34-D34</f>
        <v>0</v>
      </c>
      <c r="G34" s="492"/>
      <c r="H34" s="492">
        <v>0</v>
      </c>
      <c r="I34" s="492">
        <f t="shared" ref="I34:I40" si="14">H34-G34</f>
        <v>0</v>
      </c>
      <c r="J34" s="493"/>
      <c r="K34" s="492"/>
      <c r="L34" s="492">
        <f t="shared" ref="L34:L40" si="15">K34-J34</f>
        <v>0</v>
      </c>
      <c r="M34" s="493"/>
      <c r="N34" s="493"/>
      <c r="O34" s="493"/>
      <c r="P34" s="493"/>
      <c r="Q34" s="493"/>
      <c r="R34" s="416"/>
    </row>
    <row r="35" spans="2:18" ht="15" customHeight="1" x14ac:dyDescent="0.3">
      <c r="B35" s="618">
        <f t="shared" si="12"/>
        <v>1.3000000000000003</v>
      </c>
      <c r="C35" s="26" t="s">
        <v>343</v>
      </c>
      <c r="D35" s="492"/>
      <c r="E35" s="492">
        <v>0</v>
      </c>
      <c r="F35" s="492">
        <f t="shared" si="13"/>
        <v>0</v>
      </c>
      <c r="G35" s="492"/>
      <c r="H35" s="492">
        <v>0</v>
      </c>
      <c r="I35" s="492">
        <f t="shared" si="14"/>
        <v>0</v>
      </c>
      <c r="J35" s="493"/>
      <c r="K35" s="492"/>
      <c r="L35" s="492">
        <f t="shared" si="15"/>
        <v>0</v>
      </c>
      <c r="M35" s="493"/>
      <c r="N35" s="493"/>
      <c r="O35" s="493"/>
      <c r="P35" s="493"/>
      <c r="Q35" s="493"/>
      <c r="R35" s="416"/>
    </row>
    <row r="36" spans="2:18" ht="15" customHeight="1" x14ac:dyDescent="0.3">
      <c r="B36" s="618">
        <f t="shared" si="12"/>
        <v>1.4000000000000004</v>
      </c>
      <c r="C36" s="433" t="s">
        <v>30</v>
      </c>
      <c r="D36" s="492"/>
      <c r="E36" s="492">
        <v>0.22138840187793427</v>
      </c>
      <c r="F36" s="492">
        <f t="shared" si="13"/>
        <v>0.22138840187793427</v>
      </c>
      <c r="G36" s="492"/>
      <c r="H36" s="492">
        <v>0</v>
      </c>
      <c r="I36" s="492">
        <f t="shared" si="14"/>
        <v>0</v>
      </c>
      <c r="J36" s="493"/>
      <c r="K36" s="492"/>
      <c r="L36" s="492">
        <f t="shared" si="15"/>
        <v>0</v>
      </c>
      <c r="M36" s="493"/>
      <c r="N36" s="493"/>
      <c r="O36" s="493"/>
      <c r="P36" s="493"/>
      <c r="Q36" s="493"/>
      <c r="R36" s="416"/>
    </row>
    <row r="37" spans="2:18" ht="15" customHeight="1" x14ac:dyDescent="0.3">
      <c r="B37" s="618">
        <f t="shared" si="12"/>
        <v>1.5000000000000004</v>
      </c>
      <c r="C37" s="433" t="s">
        <v>31</v>
      </c>
      <c r="D37" s="492"/>
      <c r="E37" s="492">
        <f>+E33-E34+E35-E36</f>
        <v>0</v>
      </c>
      <c r="F37" s="492">
        <f t="shared" si="13"/>
        <v>0</v>
      </c>
      <c r="G37" s="492"/>
      <c r="H37" s="492">
        <f>+H33-H34+H35-H36</f>
        <v>0</v>
      </c>
      <c r="I37" s="492">
        <f t="shared" si="14"/>
        <v>0</v>
      </c>
      <c r="J37" s="493"/>
      <c r="K37" s="493">
        <f>+J33-J34+J35-J36</f>
        <v>0</v>
      </c>
      <c r="L37" s="492">
        <f t="shared" si="15"/>
        <v>0</v>
      </c>
      <c r="M37" s="493"/>
      <c r="N37" s="493">
        <f>+M33-M34+M35-M36</f>
        <v>0</v>
      </c>
      <c r="O37" s="493"/>
      <c r="P37" s="493"/>
      <c r="Q37" s="493">
        <f>+O33-O34+O35-O36</f>
        <v>0</v>
      </c>
      <c r="R37" s="416"/>
    </row>
    <row r="38" spans="2:18" ht="15" customHeight="1" x14ac:dyDescent="0.3">
      <c r="B38" s="618">
        <f t="shared" si="12"/>
        <v>1.6000000000000005</v>
      </c>
      <c r="C38" s="433" t="s">
        <v>473</v>
      </c>
      <c r="D38" s="492"/>
      <c r="E38" s="447">
        <f>AVERAGE(E33,E37)</f>
        <v>0.11069420093896723</v>
      </c>
      <c r="F38" s="492">
        <f t="shared" si="13"/>
        <v>0.11069420093896723</v>
      </c>
      <c r="G38" s="492"/>
      <c r="H38" s="447">
        <f>AVERAGE(H33,H37)</f>
        <v>0</v>
      </c>
      <c r="I38" s="492">
        <f t="shared" si="14"/>
        <v>0</v>
      </c>
      <c r="J38" s="493"/>
      <c r="K38" s="492"/>
      <c r="L38" s="492">
        <f t="shared" si="15"/>
        <v>0</v>
      </c>
      <c r="M38" s="493"/>
      <c r="N38" s="493"/>
      <c r="O38" s="493"/>
      <c r="P38" s="493"/>
      <c r="Q38" s="493"/>
      <c r="R38" s="416"/>
    </row>
    <row r="39" spans="2:18" s="614" customFormat="1" ht="15" customHeight="1" x14ac:dyDescent="0.3">
      <c r="B39" s="622">
        <f t="shared" si="12"/>
        <v>1.7000000000000006</v>
      </c>
      <c r="C39" s="610" t="s">
        <v>32</v>
      </c>
      <c r="D39" s="611"/>
      <c r="E39" s="611">
        <f>IFERROR(E40/E38,0)</f>
        <v>3.5270369350832796E-2</v>
      </c>
      <c r="F39" s="611">
        <f>F40/F38</f>
        <v>3.5270369350832796E-2</v>
      </c>
      <c r="G39" s="611"/>
      <c r="H39" s="611">
        <f>IFERROR(H40/H38,0)</f>
        <v>0</v>
      </c>
      <c r="I39" s="611" t="e">
        <f>I40/I38</f>
        <v>#DIV/0!</v>
      </c>
      <c r="J39" s="612"/>
      <c r="K39" s="612" t="e">
        <f>J40/K38</f>
        <v>#DIV/0!</v>
      </c>
      <c r="L39" s="611" t="e">
        <f>L40/L38</f>
        <v>#DIV/0!</v>
      </c>
      <c r="M39" s="612"/>
      <c r="N39" s="612" t="e">
        <f>M40/N38</f>
        <v>#DIV/0!</v>
      </c>
      <c r="O39" s="612"/>
      <c r="P39" s="612"/>
      <c r="Q39" s="612" t="e">
        <f>O40/Q38</f>
        <v>#DIV/0!</v>
      </c>
      <c r="R39" s="613"/>
    </row>
    <row r="40" spans="2:18" ht="15" customHeight="1" x14ac:dyDescent="0.3">
      <c r="B40" s="618">
        <f t="shared" si="12"/>
        <v>1.8000000000000007</v>
      </c>
      <c r="C40" s="433" t="s">
        <v>33</v>
      </c>
      <c r="D40" s="492"/>
      <c r="E40" s="492">
        <v>3.904225352112677E-3</v>
      </c>
      <c r="F40" s="492">
        <f t="shared" si="13"/>
        <v>3.904225352112677E-3</v>
      </c>
      <c r="G40" s="492"/>
      <c r="H40" s="492">
        <v>0</v>
      </c>
      <c r="I40" s="492">
        <f t="shared" si="14"/>
        <v>0</v>
      </c>
      <c r="J40" s="493"/>
      <c r="K40" s="492"/>
      <c r="L40" s="492">
        <f t="shared" si="15"/>
        <v>0</v>
      </c>
      <c r="M40" s="493"/>
      <c r="N40" s="493"/>
      <c r="O40" s="493"/>
      <c r="P40" s="493"/>
      <c r="Q40" s="493"/>
      <c r="R40" s="416"/>
    </row>
    <row r="41" spans="2:18" ht="15" customHeight="1" x14ac:dyDescent="0.3">
      <c r="B41" s="618"/>
      <c r="C41" s="433"/>
      <c r="D41" s="492"/>
      <c r="E41" s="492"/>
      <c r="F41" s="492"/>
      <c r="G41" s="492"/>
      <c r="H41" s="492"/>
      <c r="I41" s="492"/>
      <c r="J41" s="493"/>
      <c r="K41" s="492"/>
      <c r="L41" s="492"/>
      <c r="M41" s="493"/>
      <c r="N41" s="493"/>
      <c r="O41" s="493"/>
      <c r="P41" s="493"/>
      <c r="Q41" s="493"/>
      <c r="R41" s="416"/>
    </row>
    <row r="42" spans="2:18" ht="15" customHeight="1" x14ac:dyDescent="0.3">
      <c r="B42" s="620">
        <v>2</v>
      </c>
      <c r="C42" s="434" t="s">
        <v>1492</v>
      </c>
      <c r="D42" s="492"/>
      <c r="E42" s="492"/>
      <c r="F42" s="492"/>
      <c r="G42" s="492"/>
      <c r="H42" s="492"/>
      <c r="I42" s="492"/>
      <c r="J42" s="493"/>
      <c r="K42" s="492"/>
      <c r="L42" s="492"/>
      <c r="M42" s="493"/>
      <c r="N42" s="493"/>
      <c r="O42" s="493"/>
      <c r="P42" s="493"/>
      <c r="Q42" s="493"/>
      <c r="R42" s="416"/>
    </row>
    <row r="43" spans="2:18" ht="15" customHeight="1" x14ac:dyDescent="0.3">
      <c r="B43" s="618">
        <f t="shared" ref="B43:B50" si="16">B42+0.1</f>
        <v>2.1</v>
      </c>
      <c r="C43" s="433" t="s">
        <v>29</v>
      </c>
      <c r="D43" s="492"/>
      <c r="E43" s="492">
        <v>1.8438235692758407E-2</v>
      </c>
      <c r="F43" s="492">
        <f t="shared" ref="F43:F50" si="17">E43-D43</f>
        <v>1.8438235692758407E-2</v>
      </c>
      <c r="G43" s="492"/>
      <c r="H43" s="492">
        <v>8.2722955628433889E-3</v>
      </c>
      <c r="I43" s="492">
        <f t="shared" ref="I43:I50" si="18">H43-G43</f>
        <v>8.2722955628433889E-3</v>
      </c>
      <c r="J43" s="493"/>
      <c r="K43" s="492"/>
      <c r="L43" s="492">
        <f t="shared" ref="L43:L50" si="19">K43-J43</f>
        <v>0</v>
      </c>
      <c r="M43" s="493"/>
      <c r="N43" s="493"/>
      <c r="O43" s="493"/>
      <c r="P43" s="493"/>
      <c r="Q43" s="493"/>
      <c r="R43" s="416"/>
    </row>
    <row r="44" spans="2:18" ht="15" customHeight="1" x14ac:dyDescent="0.3">
      <c r="B44" s="618">
        <f t="shared" si="16"/>
        <v>2.2000000000000002</v>
      </c>
      <c r="C44" s="433" t="s">
        <v>401</v>
      </c>
      <c r="D44" s="492"/>
      <c r="E44" s="492">
        <v>0</v>
      </c>
      <c r="F44" s="492">
        <f t="shared" si="17"/>
        <v>0</v>
      </c>
      <c r="G44" s="492"/>
      <c r="H44" s="492">
        <v>0</v>
      </c>
      <c r="I44" s="492">
        <f t="shared" si="18"/>
        <v>0</v>
      </c>
      <c r="J44" s="493"/>
      <c r="K44" s="492"/>
      <c r="L44" s="492">
        <f t="shared" si="19"/>
        <v>0</v>
      </c>
      <c r="M44" s="493"/>
      <c r="N44" s="493"/>
      <c r="O44" s="493"/>
      <c r="P44" s="493"/>
      <c r="Q44" s="493"/>
      <c r="R44" s="416"/>
    </row>
    <row r="45" spans="2:18" ht="15" customHeight="1" x14ac:dyDescent="0.3">
      <c r="B45" s="618">
        <f t="shared" si="16"/>
        <v>2.3000000000000003</v>
      </c>
      <c r="C45" s="433" t="s">
        <v>343</v>
      </c>
      <c r="D45" s="492"/>
      <c r="E45" s="492">
        <v>0</v>
      </c>
      <c r="F45" s="492">
        <f t="shared" si="17"/>
        <v>0</v>
      </c>
      <c r="G45" s="492"/>
      <c r="H45" s="492">
        <v>0</v>
      </c>
      <c r="I45" s="492">
        <f t="shared" si="18"/>
        <v>0</v>
      </c>
      <c r="J45" s="493"/>
      <c r="K45" s="492"/>
      <c r="L45" s="492">
        <f t="shared" si="19"/>
        <v>0</v>
      </c>
      <c r="M45" s="493"/>
      <c r="N45" s="493"/>
      <c r="O45" s="493"/>
      <c r="P45" s="493"/>
      <c r="Q45" s="493"/>
      <c r="R45" s="416"/>
    </row>
    <row r="46" spans="2:18" ht="15" customHeight="1" x14ac:dyDescent="0.3">
      <c r="B46" s="618">
        <f t="shared" si="16"/>
        <v>2.4000000000000004</v>
      </c>
      <c r="C46" s="433" t="s">
        <v>30</v>
      </c>
      <c r="D46" s="492"/>
      <c r="E46" s="492">
        <v>9.8261157816761455E-3</v>
      </c>
      <c r="F46" s="492">
        <f t="shared" si="17"/>
        <v>9.8261157816761455E-3</v>
      </c>
      <c r="G46" s="492"/>
      <c r="H46" s="492">
        <v>5.779187380315143E-3</v>
      </c>
      <c r="I46" s="492">
        <f t="shared" si="18"/>
        <v>5.779187380315143E-3</v>
      </c>
      <c r="J46" s="493"/>
      <c r="K46" s="492"/>
      <c r="L46" s="492">
        <f t="shared" si="19"/>
        <v>0</v>
      </c>
      <c r="M46" s="493"/>
      <c r="N46" s="493"/>
      <c r="O46" s="493"/>
      <c r="P46" s="493"/>
      <c r="Q46" s="493"/>
      <c r="R46" s="416"/>
    </row>
    <row r="47" spans="2:18" ht="15" customHeight="1" x14ac:dyDescent="0.3">
      <c r="B47" s="618">
        <f t="shared" si="16"/>
        <v>2.5000000000000004</v>
      </c>
      <c r="C47" s="433" t="s">
        <v>31</v>
      </c>
      <c r="D47" s="492"/>
      <c r="E47" s="492">
        <f>+E43-E44+E45-E46</f>
        <v>8.6121199110822614E-3</v>
      </c>
      <c r="F47" s="492">
        <f t="shared" si="17"/>
        <v>8.6121199110822614E-3</v>
      </c>
      <c r="G47" s="492"/>
      <c r="H47" s="492">
        <f>+H43-H44+H45-H46</f>
        <v>2.4931081825282459E-3</v>
      </c>
      <c r="I47" s="492">
        <f t="shared" si="18"/>
        <v>2.4931081825282459E-3</v>
      </c>
      <c r="J47" s="493"/>
      <c r="K47" s="493">
        <f>+J43-J44+J45-J46</f>
        <v>0</v>
      </c>
      <c r="L47" s="492">
        <f t="shared" si="19"/>
        <v>0</v>
      </c>
      <c r="M47" s="493"/>
      <c r="N47" s="493">
        <f>+M43-M44+M45-M46</f>
        <v>0</v>
      </c>
      <c r="O47" s="493"/>
      <c r="P47" s="493"/>
      <c r="Q47" s="493">
        <f>+O43-O44+O45-O46</f>
        <v>0</v>
      </c>
      <c r="R47" s="416"/>
    </row>
    <row r="48" spans="2:18" ht="15" customHeight="1" x14ac:dyDescent="0.3">
      <c r="B48" s="618">
        <f t="shared" si="16"/>
        <v>2.6000000000000005</v>
      </c>
      <c r="C48" s="433" t="s">
        <v>473</v>
      </c>
      <c r="D48" s="492"/>
      <c r="E48" s="447">
        <f>AVERAGE(E43,E47)</f>
        <v>1.3525177801920335E-2</v>
      </c>
      <c r="F48" s="492">
        <f t="shared" si="17"/>
        <v>1.3525177801920335E-2</v>
      </c>
      <c r="G48" s="492"/>
      <c r="H48" s="447">
        <f>AVERAGE(H43,H47)</f>
        <v>5.3827018726858179E-3</v>
      </c>
      <c r="I48" s="492">
        <f t="shared" si="18"/>
        <v>5.3827018726858179E-3</v>
      </c>
      <c r="J48" s="493"/>
      <c r="K48" s="492"/>
      <c r="L48" s="492">
        <f t="shared" si="19"/>
        <v>0</v>
      </c>
      <c r="M48" s="493"/>
      <c r="N48" s="493"/>
      <c r="O48" s="493"/>
      <c r="P48" s="493"/>
      <c r="Q48" s="493"/>
      <c r="R48" s="416"/>
    </row>
    <row r="49" spans="2:18" s="614" customFormat="1" ht="15" customHeight="1" x14ac:dyDescent="0.3">
      <c r="B49" s="622">
        <f t="shared" si="16"/>
        <v>2.7000000000000006</v>
      </c>
      <c r="C49" s="610" t="s">
        <v>32</v>
      </c>
      <c r="D49" s="611"/>
      <c r="E49" s="611">
        <f>IFERROR(E50/E48,0)</f>
        <v>9.893444527350656E-2</v>
      </c>
      <c r="F49" s="611">
        <f>F50/F48</f>
        <v>9.893444527350656E-2</v>
      </c>
      <c r="G49" s="611"/>
      <c r="H49" s="611">
        <f>IFERROR(H50/H48,0)</f>
        <v>8.7636431219473593E-2</v>
      </c>
      <c r="I49" s="611">
        <f>I50/I48</f>
        <v>8.7636431219473593E-2</v>
      </c>
      <c r="J49" s="612"/>
      <c r="K49" s="612" t="e">
        <f>J50/K48</f>
        <v>#DIV/0!</v>
      </c>
      <c r="L49" s="611" t="e">
        <f>L50/L48</f>
        <v>#DIV/0!</v>
      </c>
      <c r="M49" s="612"/>
      <c r="N49" s="612" t="e">
        <f>M50/N48</f>
        <v>#DIV/0!</v>
      </c>
      <c r="O49" s="612"/>
      <c r="P49" s="612"/>
      <c r="Q49" s="612" t="e">
        <f>O50/Q48</f>
        <v>#DIV/0!</v>
      </c>
      <c r="R49" s="613"/>
    </row>
    <row r="50" spans="2:18" ht="15" customHeight="1" x14ac:dyDescent="0.3">
      <c r="B50" s="618">
        <f t="shared" si="16"/>
        <v>2.8000000000000007</v>
      </c>
      <c r="C50" s="433" t="s">
        <v>33</v>
      </c>
      <c r="D50" s="492"/>
      <c r="E50" s="492">
        <v>1.3381059630585331E-3</v>
      </c>
      <c r="F50" s="492">
        <f t="shared" si="17"/>
        <v>1.3381059630585331E-3</v>
      </c>
      <c r="G50" s="492"/>
      <c r="H50" s="492">
        <v>4.7172078244056239E-4</v>
      </c>
      <c r="I50" s="492">
        <f t="shared" si="18"/>
        <v>4.7172078244056239E-4</v>
      </c>
      <c r="J50" s="493"/>
      <c r="K50" s="492"/>
      <c r="L50" s="492">
        <f t="shared" si="19"/>
        <v>0</v>
      </c>
      <c r="M50" s="493"/>
      <c r="N50" s="493"/>
      <c r="O50" s="493"/>
      <c r="P50" s="493"/>
      <c r="Q50" s="493"/>
      <c r="R50" s="416"/>
    </row>
    <row r="51" spans="2:18" ht="15" customHeight="1" x14ac:dyDescent="0.3">
      <c r="B51" s="618"/>
      <c r="C51" s="433"/>
      <c r="D51" s="492"/>
      <c r="E51" s="492"/>
      <c r="F51" s="492"/>
      <c r="G51" s="492"/>
      <c r="H51" s="492"/>
      <c r="I51" s="492"/>
      <c r="J51" s="493"/>
      <c r="K51" s="492"/>
      <c r="L51" s="492"/>
      <c r="M51" s="493"/>
      <c r="N51" s="493"/>
      <c r="O51" s="493"/>
      <c r="P51" s="493"/>
      <c r="Q51" s="493"/>
      <c r="R51" s="416"/>
    </row>
    <row r="52" spans="2:18" ht="15" customHeight="1" x14ac:dyDescent="0.3">
      <c r="B52" s="620">
        <v>3</v>
      </c>
      <c r="C52" s="434" t="s">
        <v>1493</v>
      </c>
      <c r="D52" s="492"/>
      <c r="E52" s="492"/>
      <c r="F52" s="492"/>
      <c r="G52" s="492"/>
      <c r="H52" s="492"/>
      <c r="I52" s="492"/>
      <c r="J52" s="493"/>
      <c r="K52" s="492"/>
      <c r="L52" s="492"/>
      <c r="M52" s="493"/>
      <c r="N52" s="493"/>
      <c r="O52" s="493"/>
      <c r="P52" s="493"/>
      <c r="Q52" s="493"/>
      <c r="R52" s="416"/>
    </row>
    <row r="53" spans="2:18" ht="15" customHeight="1" x14ac:dyDescent="0.3">
      <c r="B53" s="618">
        <f>B52+0.1</f>
        <v>3.1</v>
      </c>
      <c r="C53" s="433" t="s">
        <v>29</v>
      </c>
      <c r="D53" s="492"/>
      <c r="E53" s="492">
        <v>10.129612409690141</v>
      </c>
      <c r="F53" s="492">
        <f t="shared" ref="F53:F60" si="20">E53-D53</f>
        <v>10.129612409690141</v>
      </c>
      <c r="G53" s="492"/>
      <c r="H53" s="492">
        <v>8.9345783218218706</v>
      </c>
      <c r="I53" s="492">
        <f t="shared" ref="I53:I60" si="21">H53-G53</f>
        <v>8.9345783218218706</v>
      </c>
      <c r="J53" s="493"/>
      <c r="K53" s="492"/>
      <c r="L53" s="492">
        <f t="shared" ref="L53:L60" si="22">K53-J53</f>
        <v>0</v>
      </c>
      <c r="M53" s="493"/>
      <c r="N53" s="493"/>
      <c r="O53" s="493"/>
      <c r="P53" s="493"/>
      <c r="Q53" s="493"/>
      <c r="R53" s="416"/>
    </row>
    <row r="54" spans="2:18" ht="15" customHeight="1" x14ac:dyDescent="0.3">
      <c r="B54" s="618">
        <f t="shared" ref="B54:B60" si="23">B53+0.1</f>
        <v>3.2</v>
      </c>
      <c r="C54" s="433" t="s">
        <v>401</v>
      </c>
      <c r="D54" s="492"/>
      <c r="E54" s="492">
        <v>0</v>
      </c>
      <c r="F54" s="492">
        <f t="shared" si="20"/>
        <v>0</v>
      </c>
      <c r="G54" s="492"/>
      <c r="H54" s="492">
        <v>0</v>
      </c>
      <c r="I54" s="492">
        <f t="shared" si="21"/>
        <v>0</v>
      </c>
      <c r="J54" s="493"/>
      <c r="K54" s="492"/>
      <c r="L54" s="492">
        <f t="shared" si="22"/>
        <v>0</v>
      </c>
      <c r="M54" s="493"/>
      <c r="N54" s="493"/>
      <c r="O54" s="493"/>
      <c r="P54" s="493"/>
      <c r="Q54" s="493"/>
      <c r="R54" s="416"/>
    </row>
    <row r="55" spans="2:18" ht="15" customHeight="1" x14ac:dyDescent="0.3">
      <c r="B55" s="618">
        <f t="shared" si="23"/>
        <v>3.3000000000000003</v>
      </c>
      <c r="C55" s="433" t="s">
        <v>343</v>
      </c>
      <c r="D55" s="492"/>
      <c r="E55" s="492">
        <v>9.4761030985915512E-2</v>
      </c>
      <c r="F55" s="492">
        <f t="shared" si="20"/>
        <v>9.4761030985915512E-2</v>
      </c>
      <c r="G55" s="492"/>
      <c r="H55" s="492">
        <v>0.88747503224351765</v>
      </c>
      <c r="I55" s="492">
        <f t="shared" si="21"/>
        <v>0.88747503224351765</v>
      </c>
      <c r="J55" s="493"/>
      <c r="K55" s="492"/>
      <c r="L55" s="492">
        <f t="shared" si="22"/>
        <v>0</v>
      </c>
      <c r="M55" s="493"/>
      <c r="N55" s="493"/>
      <c r="O55" s="493"/>
      <c r="P55" s="493"/>
      <c r="Q55" s="493"/>
      <c r="R55" s="416"/>
    </row>
    <row r="56" spans="2:18" ht="15" customHeight="1" x14ac:dyDescent="0.3">
      <c r="B56" s="618">
        <f t="shared" si="23"/>
        <v>3.4000000000000004</v>
      </c>
      <c r="C56" s="433" t="s">
        <v>30</v>
      </c>
      <c r="D56" s="492"/>
      <c r="E56" s="492">
        <v>0.9227643192488264</v>
      </c>
      <c r="F56" s="492">
        <f t="shared" si="20"/>
        <v>0.9227643192488264</v>
      </c>
      <c r="G56" s="492"/>
      <c r="H56" s="492">
        <v>1.1351720494430666</v>
      </c>
      <c r="I56" s="492">
        <f t="shared" si="21"/>
        <v>1.1351720494430666</v>
      </c>
      <c r="J56" s="493"/>
      <c r="K56" s="492"/>
      <c r="L56" s="492">
        <f t="shared" si="22"/>
        <v>0</v>
      </c>
      <c r="M56" s="493"/>
      <c r="N56" s="493"/>
      <c r="O56" s="493"/>
      <c r="P56" s="493"/>
      <c r="Q56" s="493"/>
      <c r="R56" s="416"/>
    </row>
    <row r="57" spans="2:18" ht="15" customHeight="1" x14ac:dyDescent="0.3">
      <c r="B57" s="618">
        <f t="shared" si="23"/>
        <v>3.5000000000000004</v>
      </c>
      <c r="C57" s="433" t="s">
        <v>31</v>
      </c>
      <c r="D57" s="492"/>
      <c r="E57" s="492">
        <f>+E53-E54+E55-E56</f>
        <v>9.3016091214272301</v>
      </c>
      <c r="F57" s="492">
        <f t="shared" si="20"/>
        <v>9.3016091214272301</v>
      </c>
      <c r="G57" s="492"/>
      <c r="H57" s="492">
        <f>+H53-H54+H55-H56</f>
        <v>8.6868813046223217</v>
      </c>
      <c r="I57" s="492">
        <f t="shared" si="21"/>
        <v>8.6868813046223217</v>
      </c>
      <c r="J57" s="493"/>
      <c r="K57" s="493">
        <f>+J53-J54+J55-J56</f>
        <v>0</v>
      </c>
      <c r="L57" s="492">
        <f t="shared" si="22"/>
        <v>0</v>
      </c>
      <c r="M57" s="493"/>
      <c r="N57" s="493">
        <f>+M53-M54+M55-M56</f>
        <v>0</v>
      </c>
      <c r="O57" s="493"/>
      <c r="P57" s="493"/>
      <c r="Q57" s="493">
        <f>+O53-O54+O55-O56</f>
        <v>0</v>
      </c>
      <c r="R57" s="416"/>
    </row>
    <row r="58" spans="2:18" ht="15" customHeight="1" x14ac:dyDescent="0.3">
      <c r="B58" s="618">
        <f t="shared" si="23"/>
        <v>3.6000000000000005</v>
      </c>
      <c r="C58" s="433" t="s">
        <v>473</v>
      </c>
      <c r="D58" s="492"/>
      <c r="E58" s="447">
        <f>AVERAGE(E53,E57)</f>
        <v>9.7156107655586865</v>
      </c>
      <c r="F58" s="492">
        <f t="shared" si="20"/>
        <v>9.7156107655586865</v>
      </c>
      <c r="G58" s="492"/>
      <c r="H58" s="447">
        <f>AVERAGE(H53,H57)</f>
        <v>8.8107298132220961</v>
      </c>
      <c r="I58" s="492">
        <f t="shared" si="21"/>
        <v>8.8107298132220961</v>
      </c>
      <c r="J58" s="493"/>
      <c r="K58" s="492"/>
      <c r="L58" s="492">
        <f t="shared" si="22"/>
        <v>0</v>
      </c>
      <c r="M58" s="493"/>
      <c r="N58" s="493"/>
      <c r="O58" s="493"/>
      <c r="P58" s="493"/>
      <c r="Q58" s="493"/>
      <c r="R58" s="416"/>
    </row>
    <row r="59" spans="2:18" s="614" customFormat="1" ht="15" customHeight="1" x14ac:dyDescent="0.3">
      <c r="B59" s="622">
        <f t="shared" si="23"/>
        <v>3.7000000000000006</v>
      </c>
      <c r="C59" s="610" t="s">
        <v>32</v>
      </c>
      <c r="D59" s="611"/>
      <c r="E59" s="611">
        <f>IFERROR(E60/E58,0)</f>
        <v>0.10603176734226152</v>
      </c>
      <c r="F59" s="611">
        <f>F60/F58</f>
        <v>0.10603176734226152</v>
      </c>
      <c r="G59" s="611"/>
      <c r="H59" s="611">
        <f>IFERROR(H60/H58,0)</f>
        <v>0.1068701003806129</v>
      </c>
      <c r="I59" s="611">
        <f>I60/I58</f>
        <v>0.1068701003806129</v>
      </c>
      <c r="J59" s="612"/>
      <c r="K59" s="612" t="e">
        <f>J60/K58</f>
        <v>#DIV/0!</v>
      </c>
      <c r="L59" s="611" t="e">
        <f>L60/L58</f>
        <v>#DIV/0!</v>
      </c>
      <c r="M59" s="612"/>
      <c r="N59" s="612" t="e">
        <f>M60/N58</f>
        <v>#DIV/0!</v>
      </c>
      <c r="O59" s="612"/>
      <c r="P59" s="612"/>
      <c r="Q59" s="612" t="e">
        <f>O60/Q58</f>
        <v>#DIV/0!</v>
      </c>
      <c r="R59" s="613"/>
    </row>
    <row r="60" spans="2:18" ht="15" customHeight="1" x14ac:dyDescent="0.3">
      <c r="B60" s="618">
        <f t="shared" si="23"/>
        <v>3.8000000000000007</v>
      </c>
      <c r="C60" s="433" t="s">
        <v>33</v>
      </c>
      <c r="D60" s="492"/>
      <c r="E60" s="492">
        <v>1.0301633802816901</v>
      </c>
      <c r="F60" s="492">
        <f t="shared" si="20"/>
        <v>1.0301633802816901</v>
      </c>
      <c r="G60" s="492"/>
      <c r="H60" s="492">
        <v>0.94160357956550411</v>
      </c>
      <c r="I60" s="492">
        <f t="shared" si="21"/>
        <v>0.94160357956550411</v>
      </c>
      <c r="J60" s="493"/>
      <c r="K60" s="492"/>
      <c r="L60" s="492">
        <f t="shared" si="22"/>
        <v>0</v>
      </c>
      <c r="M60" s="493"/>
      <c r="N60" s="493"/>
      <c r="O60" s="493"/>
      <c r="P60" s="493"/>
      <c r="Q60" s="493"/>
      <c r="R60" s="416"/>
    </row>
    <row r="61" spans="2:18" ht="15" customHeight="1" x14ac:dyDescent="0.3">
      <c r="B61" s="620"/>
      <c r="C61" s="434"/>
      <c r="D61" s="492"/>
      <c r="E61" s="492"/>
      <c r="F61" s="492"/>
      <c r="G61" s="492"/>
      <c r="H61" s="492"/>
      <c r="I61" s="492"/>
      <c r="J61" s="493"/>
      <c r="K61" s="492"/>
      <c r="L61" s="492"/>
      <c r="M61" s="493"/>
      <c r="N61" s="493"/>
      <c r="O61" s="493"/>
      <c r="P61" s="493"/>
      <c r="Q61" s="493"/>
      <c r="R61" s="416"/>
    </row>
    <row r="62" spans="2:18" ht="15" customHeight="1" x14ac:dyDescent="0.3">
      <c r="B62" s="620">
        <v>4</v>
      </c>
      <c r="C62" s="434" t="s">
        <v>1494</v>
      </c>
      <c r="D62" s="492"/>
      <c r="E62" s="492"/>
      <c r="F62" s="492"/>
      <c r="G62" s="492"/>
      <c r="H62" s="492"/>
      <c r="I62" s="492"/>
      <c r="J62" s="493"/>
      <c r="K62" s="492"/>
      <c r="L62" s="492"/>
      <c r="M62" s="493"/>
      <c r="N62" s="493"/>
      <c r="O62" s="493"/>
      <c r="P62" s="493"/>
      <c r="Q62" s="493"/>
      <c r="R62" s="416"/>
    </row>
    <row r="63" spans="2:18" ht="15" customHeight="1" x14ac:dyDescent="0.3">
      <c r="B63" s="618">
        <f>B62+0.1</f>
        <v>4.0999999999999996</v>
      </c>
      <c r="C63" s="433" t="s">
        <v>29</v>
      </c>
      <c r="D63" s="492"/>
      <c r="E63" s="492">
        <v>0</v>
      </c>
      <c r="F63" s="492">
        <f t="shared" ref="F63:F70" si="24">E63-D63</f>
        <v>0</v>
      </c>
      <c r="G63" s="492"/>
      <c r="H63" s="492">
        <v>0</v>
      </c>
      <c r="I63" s="492">
        <f t="shared" ref="I63:I70" si="25">H63-G63</f>
        <v>0</v>
      </c>
      <c r="J63" s="493"/>
      <c r="K63" s="492"/>
      <c r="L63" s="492">
        <f t="shared" ref="L63:L70" si="26">K63-J63</f>
        <v>0</v>
      </c>
      <c r="M63" s="493"/>
      <c r="N63" s="493"/>
      <c r="O63" s="493"/>
      <c r="P63" s="493"/>
      <c r="Q63" s="493"/>
      <c r="R63" s="416"/>
    </row>
    <row r="64" spans="2:18" ht="15" customHeight="1" x14ac:dyDescent="0.3">
      <c r="B64" s="618">
        <f t="shared" ref="B64:B70" si="27">B63+0.1</f>
        <v>4.1999999999999993</v>
      </c>
      <c r="C64" s="433" t="s">
        <v>401</v>
      </c>
      <c r="D64" s="492"/>
      <c r="E64" s="492">
        <v>0</v>
      </c>
      <c r="F64" s="492">
        <f t="shared" si="24"/>
        <v>0</v>
      </c>
      <c r="G64" s="492"/>
      <c r="H64" s="492">
        <v>0</v>
      </c>
      <c r="I64" s="492">
        <f t="shared" si="25"/>
        <v>0</v>
      </c>
      <c r="J64" s="493"/>
      <c r="K64" s="492"/>
      <c r="L64" s="492">
        <f t="shared" si="26"/>
        <v>0</v>
      </c>
      <c r="M64" s="493"/>
      <c r="N64" s="493"/>
      <c r="O64" s="493"/>
      <c r="P64" s="493"/>
      <c r="Q64" s="493"/>
      <c r="R64" s="416"/>
    </row>
    <row r="65" spans="2:18" ht="15" customHeight="1" x14ac:dyDescent="0.3">
      <c r="B65" s="618">
        <f t="shared" si="27"/>
        <v>4.2999999999999989</v>
      </c>
      <c r="C65" s="433" t="s">
        <v>343</v>
      </c>
      <c r="D65" s="492"/>
      <c r="E65" s="492">
        <v>0</v>
      </c>
      <c r="F65" s="492">
        <f t="shared" si="24"/>
        <v>0</v>
      </c>
      <c r="G65" s="492"/>
      <c r="H65" s="492">
        <v>0</v>
      </c>
      <c r="I65" s="492">
        <f t="shared" si="25"/>
        <v>0</v>
      </c>
      <c r="J65" s="493"/>
      <c r="K65" s="492"/>
      <c r="L65" s="492">
        <f t="shared" si="26"/>
        <v>0</v>
      </c>
      <c r="M65" s="493"/>
      <c r="N65" s="493"/>
      <c r="O65" s="493"/>
      <c r="P65" s="493"/>
      <c r="Q65" s="493"/>
      <c r="R65" s="416"/>
    </row>
    <row r="66" spans="2:18" ht="15" customHeight="1" x14ac:dyDescent="0.3">
      <c r="B66" s="618">
        <f t="shared" si="27"/>
        <v>4.3999999999999986</v>
      </c>
      <c r="C66" s="433" t="s">
        <v>30</v>
      </c>
      <c r="D66" s="492"/>
      <c r="E66" s="492">
        <v>0</v>
      </c>
      <c r="F66" s="492">
        <f t="shared" si="24"/>
        <v>0</v>
      </c>
      <c r="G66" s="492"/>
      <c r="H66" s="492">
        <v>0</v>
      </c>
      <c r="I66" s="492">
        <f t="shared" si="25"/>
        <v>0</v>
      </c>
      <c r="J66" s="493"/>
      <c r="K66" s="492"/>
      <c r="L66" s="492">
        <f t="shared" si="26"/>
        <v>0</v>
      </c>
      <c r="M66" s="493"/>
      <c r="N66" s="493"/>
      <c r="O66" s="493"/>
      <c r="P66" s="493"/>
      <c r="Q66" s="493"/>
      <c r="R66" s="416"/>
    </row>
    <row r="67" spans="2:18" ht="15" customHeight="1" x14ac:dyDescent="0.3">
      <c r="B67" s="618">
        <f t="shared" si="27"/>
        <v>4.4999999999999982</v>
      </c>
      <c r="C67" s="433" t="s">
        <v>31</v>
      </c>
      <c r="D67" s="492"/>
      <c r="E67" s="492">
        <f>+E63-E64+E65-E66</f>
        <v>0</v>
      </c>
      <c r="F67" s="492">
        <f t="shared" si="24"/>
        <v>0</v>
      </c>
      <c r="G67" s="492"/>
      <c r="H67" s="492">
        <f>+H63-H64+H65-H66</f>
        <v>0</v>
      </c>
      <c r="I67" s="492">
        <f t="shared" si="25"/>
        <v>0</v>
      </c>
      <c r="J67" s="493"/>
      <c r="K67" s="493">
        <f>+J63-J64+J65-J66</f>
        <v>0</v>
      </c>
      <c r="L67" s="492">
        <f t="shared" si="26"/>
        <v>0</v>
      </c>
      <c r="M67" s="493"/>
      <c r="N67" s="493">
        <f>+M63-M64+M65-M66</f>
        <v>0</v>
      </c>
      <c r="O67" s="493"/>
      <c r="P67" s="493"/>
      <c r="Q67" s="493">
        <f>+O63-O64+O65-O66</f>
        <v>0</v>
      </c>
      <c r="R67" s="416"/>
    </row>
    <row r="68" spans="2:18" ht="15" customHeight="1" x14ac:dyDescent="0.3">
      <c r="B68" s="618">
        <f t="shared" si="27"/>
        <v>4.5999999999999979</v>
      </c>
      <c r="C68" s="433" t="s">
        <v>473</v>
      </c>
      <c r="D68" s="492"/>
      <c r="E68" s="447">
        <f>AVERAGE(E63,E67)</f>
        <v>0</v>
      </c>
      <c r="F68" s="492">
        <f t="shared" si="24"/>
        <v>0</v>
      </c>
      <c r="G68" s="492"/>
      <c r="H68" s="447">
        <f>AVERAGE(H63,H67)</f>
        <v>0</v>
      </c>
      <c r="I68" s="492">
        <f t="shared" si="25"/>
        <v>0</v>
      </c>
      <c r="J68" s="493"/>
      <c r="K68" s="492"/>
      <c r="L68" s="492">
        <f t="shared" si="26"/>
        <v>0</v>
      </c>
      <c r="M68" s="493"/>
      <c r="N68" s="493"/>
      <c r="O68" s="493"/>
      <c r="P68" s="493"/>
      <c r="Q68" s="493"/>
      <c r="R68" s="416"/>
    </row>
    <row r="69" spans="2:18" s="614" customFormat="1" ht="15" customHeight="1" x14ac:dyDescent="0.3">
      <c r="B69" s="622">
        <f t="shared" si="27"/>
        <v>4.6999999999999975</v>
      </c>
      <c r="C69" s="610" t="s">
        <v>32</v>
      </c>
      <c r="D69" s="611"/>
      <c r="E69" s="611">
        <f>IFERROR(E70/E68,0)</f>
        <v>0</v>
      </c>
      <c r="F69" s="611" t="e">
        <f>F70/F68</f>
        <v>#DIV/0!</v>
      </c>
      <c r="G69" s="611"/>
      <c r="H69" s="611">
        <f>IFERROR(H70/H68,0)</f>
        <v>0</v>
      </c>
      <c r="I69" s="611" t="e">
        <f>I70/I68</f>
        <v>#DIV/0!</v>
      </c>
      <c r="J69" s="612"/>
      <c r="K69" s="612" t="e">
        <f>J70/K68</f>
        <v>#DIV/0!</v>
      </c>
      <c r="L69" s="611" t="e">
        <f>L70/L68</f>
        <v>#DIV/0!</v>
      </c>
      <c r="M69" s="612"/>
      <c r="N69" s="612" t="e">
        <f>M70/N68</f>
        <v>#DIV/0!</v>
      </c>
      <c r="O69" s="612"/>
      <c r="P69" s="612"/>
      <c r="Q69" s="612" t="e">
        <f>O70/Q68</f>
        <v>#DIV/0!</v>
      </c>
      <c r="R69" s="613"/>
    </row>
    <row r="70" spans="2:18" ht="15" customHeight="1" x14ac:dyDescent="0.3">
      <c r="B70" s="618">
        <f t="shared" si="27"/>
        <v>4.7999999999999972</v>
      </c>
      <c r="C70" s="433" t="s">
        <v>33</v>
      </c>
      <c r="D70" s="492"/>
      <c r="E70" s="492">
        <v>0</v>
      </c>
      <c r="F70" s="492">
        <f t="shared" si="24"/>
        <v>0</v>
      </c>
      <c r="G70" s="492"/>
      <c r="H70" s="492">
        <v>0</v>
      </c>
      <c r="I70" s="492">
        <f t="shared" si="25"/>
        <v>0</v>
      </c>
      <c r="J70" s="493"/>
      <c r="K70" s="492"/>
      <c r="L70" s="492">
        <f t="shared" si="26"/>
        <v>0</v>
      </c>
      <c r="M70" s="493"/>
      <c r="N70" s="493"/>
      <c r="O70" s="493"/>
      <c r="P70" s="493"/>
      <c r="Q70" s="493"/>
      <c r="R70" s="416"/>
    </row>
    <row r="71" spans="2:18" ht="15" customHeight="1" x14ac:dyDescent="0.3">
      <c r="B71" s="620"/>
      <c r="C71" s="434"/>
      <c r="D71" s="492"/>
      <c r="E71" s="492"/>
      <c r="F71" s="492"/>
      <c r="G71" s="492"/>
      <c r="H71" s="492"/>
      <c r="I71" s="492"/>
      <c r="J71" s="493"/>
      <c r="K71" s="492"/>
      <c r="L71" s="492"/>
      <c r="M71" s="493"/>
      <c r="N71" s="493"/>
      <c r="O71" s="493"/>
      <c r="P71" s="493"/>
      <c r="Q71" s="493"/>
      <c r="R71" s="416"/>
    </row>
    <row r="72" spans="2:18" ht="15" customHeight="1" x14ac:dyDescent="0.3">
      <c r="B72" s="620">
        <v>5</v>
      </c>
      <c r="C72" s="434" t="s">
        <v>1495</v>
      </c>
      <c r="D72" s="492"/>
      <c r="E72" s="492"/>
      <c r="F72" s="492"/>
      <c r="G72" s="492"/>
      <c r="H72" s="492"/>
      <c r="I72" s="492"/>
      <c r="J72" s="493"/>
      <c r="K72" s="492"/>
      <c r="L72" s="492"/>
      <c r="M72" s="493"/>
      <c r="N72" s="493"/>
      <c r="O72" s="493"/>
      <c r="P72" s="493"/>
      <c r="Q72" s="493"/>
      <c r="R72" s="416"/>
    </row>
    <row r="73" spans="2:18" ht="15" customHeight="1" x14ac:dyDescent="0.3">
      <c r="B73" s="618">
        <f>B72+0.1</f>
        <v>5.0999999999999996</v>
      </c>
      <c r="C73" s="433" t="s">
        <v>29</v>
      </c>
      <c r="D73" s="492"/>
      <c r="E73" s="492">
        <v>3.7435448913508633E-2</v>
      </c>
      <c r="F73" s="492">
        <f t="shared" ref="F73:F80" si="28">E73-D73</f>
        <v>3.7435448913508633E-2</v>
      </c>
      <c r="G73" s="492"/>
      <c r="H73" s="492">
        <v>2.2498404482683668E-9</v>
      </c>
      <c r="I73" s="492">
        <f t="shared" ref="I73:I80" si="29">H73-G73</f>
        <v>2.2498404482683668E-9</v>
      </c>
      <c r="J73" s="493"/>
      <c r="K73" s="492"/>
      <c r="L73" s="492">
        <f t="shared" ref="L73:L80" si="30">K73-J73</f>
        <v>0</v>
      </c>
      <c r="M73" s="493"/>
      <c r="N73" s="493"/>
      <c r="O73" s="493"/>
      <c r="P73" s="493"/>
      <c r="Q73" s="493"/>
      <c r="R73" s="416"/>
    </row>
    <row r="74" spans="2:18" ht="15" customHeight="1" x14ac:dyDescent="0.3">
      <c r="B74" s="618">
        <f t="shared" ref="B74:B80" si="31">B73+0.1</f>
        <v>5.1999999999999993</v>
      </c>
      <c r="C74" s="433" t="s">
        <v>401</v>
      </c>
      <c r="D74" s="492"/>
      <c r="E74" s="492">
        <v>0</v>
      </c>
      <c r="F74" s="492">
        <f t="shared" si="28"/>
        <v>0</v>
      </c>
      <c r="G74" s="492"/>
      <c r="H74" s="492">
        <v>0</v>
      </c>
      <c r="I74" s="492">
        <f t="shared" si="29"/>
        <v>0</v>
      </c>
      <c r="J74" s="493"/>
      <c r="K74" s="492"/>
      <c r="L74" s="492">
        <f t="shared" si="30"/>
        <v>0</v>
      </c>
      <c r="M74" s="493"/>
      <c r="N74" s="493"/>
      <c r="O74" s="493"/>
      <c r="P74" s="493"/>
      <c r="Q74" s="493"/>
      <c r="R74" s="416"/>
    </row>
    <row r="75" spans="2:18" ht="15" customHeight="1" x14ac:dyDescent="0.3">
      <c r="B75" s="618">
        <f t="shared" si="31"/>
        <v>5.2999999999999989</v>
      </c>
      <c r="C75" s="433" t="s">
        <v>343</v>
      </c>
      <c r="D75" s="492"/>
      <c r="E75" s="492">
        <v>0</v>
      </c>
      <c r="F75" s="492">
        <f t="shared" si="28"/>
        <v>0</v>
      </c>
      <c r="G75" s="492"/>
      <c r="H75" s="492">
        <v>0</v>
      </c>
      <c r="I75" s="492">
        <f t="shared" si="29"/>
        <v>0</v>
      </c>
      <c r="J75" s="493"/>
      <c r="K75" s="492"/>
      <c r="L75" s="492">
        <f t="shared" si="30"/>
        <v>0</v>
      </c>
      <c r="M75" s="493"/>
      <c r="N75" s="493"/>
      <c r="O75" s="493"/>
      <c r="P75" s="493"/>
      <c r="Q75" s="493"/>
      <c r="R75" s="416"/>
    </row>
    <row r="76" spans="2:18" ht="15" customHeight="1" x14ac:dyDescent="0.3">
      <c r="B76" s="618">
        <f t="shared" si="31"/>
        <v>5.3999999999999986</v>
      </c>
      <c r="C76" s="433" t="s">
        <v>30</v>
      </c>
      <c r="D76" s="492"/>
      <c r="E76" s="492">
        <v>3.7435447887323947E-2</v>
      </c>
      <c r="F76" s="492">
        <f t="shared" si="28"/>
        <v>3.7435447887323947E-2</v>
      </c>
      <c r="G76" s="492"/>
      <c r="H76" s="492">
        <v>0</v>
      </c>
      <c r="I76" s="492">
        <f t="shared" si="29"/>
        <v>0</v>
      </c>
      <c r="J76" s="493"/>
      <c r="K76" s="492"/>
      <c r="L76" s="492">
        <f t="shared" si="30"/>
        <v>0</v>
      </c>
      <c r="M76" s="493"/>
      <c r="N76" s="493"/>
      <c r="O76" s="493"/>
      <c r="P76" s="493"/>
      <c r="Q76" s="493"/>
      <c r="R76" s="416"/>
    </row>
    <row r="77" spans="2:18" ht="15" customHeight="1" x14ac:dyDescent="0.3">
      <c r="B77" s="618">
        <f t="shared" si="31"/>
        <v>5.4999999999999982</v>
      </c>
      <c r="C77" s="433" t="s">
        <v>31</v>
      </c>
      <c r="D77" s="492"/>
      <c r="E77" s="492">
        <f>+E73-E74+E75-E76</f>
        <v>1.0261846858372614E-9</v>
      </c>
      <c r="F77" s="492">
        <f t="shared" si="28"/>
        <v>1.0261846858372614E-9</v>
      </c>
      <c r="G77" s="492"/>
      <c r="H77" s="492">
        <f>+H73-H74+H75-H76</f>
        <v>2.2498404482683668E-9</v>
      </c>
      <c r="I77" s="492">
        <f t="shared" si="29"/>
        <v>2.2498404482683668E-9</v>
      </c>
      <c r="J77" s="493"/>
      <c r="K77" s="493">
        <f>+J73-J74+J75-J76</f>
        <v>0</v>
      </c>
      <c r="L77" s="492">
        <f t="shared" si="30"/>
        <v>0</v>
      </c>
      <c r="M77" s="493"/>
      <c r="N77" s="493">
        <f>+M73-M74+M75-M76</f>
        <v>0</v>
      </c>
      <c r="O77" s="493"/>
      <c r="P77" s="493"/>
      <c r="Q77" s="493">
        <f>+O73-O74+O75-O76</f>
        <v>0</v>
      </c>
      <c r="R77" s="416"/>
    </row>
    <row r="78" spans="2:18" ht="15" customHeight="1" x14ac:dyDescent="0.3">
      <c r="B78" s="618">
        <f t="shared" si="31"/>
        <v>5.5999999999999979</v>
      </c>
      <c r="C78" s="433" t="s">
        <v>473</v>
      </c>
      <c r="D78" s="492"/>
      <c r="E78" s="447">
        <f>AVERAGE(E73,E77)</f>
        <v>1.8717724969846659E-2</v>
      </c>
      <c r="F78" s="492">
        <f t="shared" si="28"/>
        <v>1.8717724969846659E-2</v>
      </c>
      <c r="G78" s="492"/>
      <c r="H78" s="447">
        <f>AVERAGE(H73,H77)</f>
        <v>2.2498404482683668E-9</v>
      </c>
      <c r="I78" s="492">
        <f t="shared" si="29"/>
        <v>2.2498404482683668E-9</v>
      </c>
      <c r="J78" s="493"/>
      <c r="K78" s="492"/>
      <c r="L78" s="492">
        <f t="shared" si="30"/>
        <v>0</v>
      </c>
      <c r="M78" s="493"/>
      <c r="N78" s="493"/>
      <c r="O78" s="493"/>
      <c r="P78" s="493"/>
      <c r="Q78" s="493"/>
      <c r="R78" s="416"/>
    </row>
    <row r="79" spans="2:18" s="614" customFormat="1" ht="15" customHeight="1" x14ac:dyDescent="0.3">
      <c r="B79" s="622">
        <f t="shared" si="31"/>
        <v>5.6999999999999975</v>
      </c>
      <c r="C79" s="610" t="s">
        <v>32</v>
      </c>
      <c r="D79" s="611"/>
      <c r="E79" s="611">
        <f>IFERROR(E80/E78,0)</f>
        <v>1.9062252036505342E-2</v>
      </c>
      <c r="F79" s="611">
        <f>F80/F78</f>
        <v>1.9062252036505342E-2</v>
      </c>
      <c r="G79" s="611"/>
      <c r="H79" s="611">
        <f>IFERROR(H80/H78,0)</f>
        <v>0</v>
      </c>
      <c r="I79" s="611">
        <f>I80/I78</f>
        <v>0</v>
      </c>
      <c r="J79" s="612"/>
      <c r="K79" s="612" t="e">
        <f>J80/K78</f>
        <v>#DIV/0!</v>
      </c>
      <c r="L79" s="611" t="e">
        <f>L80/L78</f>
        <v>#DIV/0!</v>
      </c>
      <c r="M79" s="612"/>
      <c r="N79" s="612" t="e">
        <f>M80/N78</f>
        <v>#DIV/0!</v>
      </c>
      <c r="O79" s="612"/>
      <c r="P79" s="612"/>
      <c r="Q79" s="612" t="e">
        <f>O80/Q78</f>
        <v>#DIV/0!</v>
      </c>
      <c r="R79" s="613"/>
    </row>
    <row r="80" spans="2:18" ht="15" customHeight="1" x14ac:dyDescent="0.3">
      <c r="B80" s="618">
        <f t="shared" si="31"/>
        <v>5.7999999999999972</v>
      </c>
      <c r="C80" s="433" t="s">
        <v>33</v>
      </c>
      <c r="D80" s="492"/>
      <c r="E80" s="492">
        <v>3.5680199092520638E-4</v>
      </c>
      <c r="F80" s="492">
        <f t="shared" si="28"/>
        <v>3.5680199092520638E-4</v>
      </c>
      <c r="G80" s="492"/>
      <c r="H80" s="492">
        <v>0</v>
      </c>
      <c r="I80" s="492">
        <f t="shared" si="29"/>
        <v>0</v>
      </c>
      <c r="J80" s="493"/>
      <c r="K80" s="492"/>
      <c r="L80" s="492">
        <f t="shared" si="30"/>
        <v>0</v>
      </c>
      <c r="M80" s="493"/>
      <c r="N80" s="493"/>
      <c r="O80" s="493"/>
      <c r="P80" s="493"/>
      <c r="Q80" s="493"/>
      <c r="R80" s="416"/>
    </row>
    <row r="81" spans="2:18" ht="15" customHeight="1" x14ac:dyDescent="0.3">
      <c r="B81" s="620"/>
      <c r="C81" s="434"/>
      <c r="D81" s="492"/>
      <c r="E81" s="492"/>
      <c r="F81" s="492"/>
      <c r="G81" s="492"/>
      <c r="H81" s="492"/>
      <c r="I81" s="492"/>
      <c r="J81" s="493"/>
      <c r="K81" s="492"/>
      <c r="L81" s="492"/>
      <c r="M81" s="493"/>
      <c r="N81" s="493"/>
      <c r="O81" s="493"/>
      <c r="P81" s="493"/>
      <c r="Q81" s="493"/>
      <c r="R81" s="416"/>
    </row>
    <row r="82" spans="2:18" ht="15" customHeight="1" x14ac:dyDescent="0.3">
      <c r="B82" s="620">
        <v>6</v>
      </c>
      <c r="C82" s="434" t="s">
        <v>1496</v>
      </c>
      <c r="D82" s="492"/>
      <c r="E82" s="492"/>
      <c r="F82" s="492"/>
      <c r="G82" s="492"/>
      <c r="H82" s="492"/>
      <c r="I82" s="492"/>
      <c r="J82" s="493"/>
      <c r="K82" s="492"/>
      <c r="L82" s="492"/>
      <c r="M82" s="493"/>
      <c r="N82" s="493"/>
      <c r="O82" s="493"/>
      <c r="P82" s="493"/>
      <c r="Q82" s="493"/>
      <c r="R82" s="416"/>
    </row>
    <row r="83" spans="2:18" ht="15" customHeight="1" x14ac:dyDescent="0.3">
      <c r="B83" s="618">
        <f>B82+0.1</f>
        <v>6.1</v>
      </c>
      <c r="C83" s="433" t="s">
        <v>29</v>
      </c>
      <c r="D83" s="492"/>
      <c r="E83" s="492">
        <v>0</v>
      </c>
      <c r="F83" s="492">
        <f t="shared" ref="F83:F90" si="32">E83-D83</f>
        <v>0</v>
      </c>
      <c r="G83" s="492"/>
      <c r="H83" s="492">
        <v>0</v>
      </c>
      <c r="I83" s="492">
        <f t="shared" ref="I83:I90" si="33">H83-G83</f>
        <v>0</v>
      </c>
      <c r="J83" s="493"/>
      <c r="K83" s="492"/>
      <c r="L83" s="492">
        <f t="shared" ref="L83:L90" si="34">K83-J83</f>
        <v>0</v>
      </c>
      <c r="M83" s="493"/>
      <c r="N83" s="493"/>
      <c r="O83" s="493"/>
      <c r="P83" s="493"/>
      <c r="Q83" s="493"/>
      <c r="R83" s="416"/>
    </row>
    <row r="84" spans="2:18" ht="15" customHeight="1" x14ac:dyDescent="0.3">
      <c r="B84" s="618">
        <f t="shared" ref="B84:B90" si="35">B83+0.1</f>
        <v>6.1999999999999993</v>
      </c>
      <c r="C84" s="433" t="s">
        <v>401</v>
      </c>
      <c r="D84" s="492"/>
      <c r="E84" s="492">
        <v>0</v>
      </c>
      <c r="F84" s="492">
        <f t="shared" si="32"/>
        <v>0</v>
      </c>
      <c r="G84" s="492"/>
      <c r="H84" s="492">
        <v>0</v>
      </c>
      <c r="I84" s="492">
        <f t="shared" si="33"/>
        <v>0</v>
      </c>
      <c r="J84" s="493"/>
      <c r="K84" s="492"/>
      <c r="L84" s="492">
        <f t="shared" si="34"/>
        <v>0</v>
      </c>
      <c r="M84" s="493"/>
      <c r="N84" s="493"/>
      <c r="O84" s="493"/>
      <c r="P84" s="493"/>
      <c r="Q84" s="493"/>
      <c r="R84" s="416"/>
    </row>
    <row r="85" spans="2:18" ht="15" customHeight="1" x14ac:dyDescent="0.3">
      <c r="B85" s="618">
        <f t="shared" si="35"/>
        <v>6.2999999999999989</v>
      </c>
      <c r="C85" s="433" t="s">
        <v>343</v>
      </c>
      <c r="D85" s="492"/>
      <c r="E85" s="492">
        <v>0</v>
      </c>
      <c r="F85" s="492">
        <f t="shared" si="32"/>
        <v>0</v>
      </c>
      <c r="G85" s="492"/>
      <c r="H85" s="492">
        <v>0</v>
      </c>
      <c r="I85" s="492">
        <f t="shared" si="33"/>
        <v>0</v>
      </c>
      <c r="J85" s="493"/>
      <c r="K85" s="492"/>
      <c r="L85" s="492">
        <f t="shared" si="34"/>
        <v>0</v>
      </c>
      <c r="M85" s="493"/>
      <c r="N85" s="493"/>
      <c r="O85" s="493"/>
      <c r="P85" s="493"/>
      <c r="Q85" s="493"/>
      <c r="R85" s="416"/>
    </row>
    <row r="86" spans="2:18" ht="15" customHeight="1" x14ac:dyDescent="0.3">
      <c r="B86" s="618">
        <f t="shared" si="35"/>
        <v>6.3999999999999986</v>
      </c>
      <c r="C86" s="433" t="s">
        <v>30</v>
      </c>
      <c r="D86" s="492"/>
      <c r="E86" s="492">
        <v>0</v>
      </c>
      <c r="F86" s="492">
        <f t="shared" si="32"/>
        <v>0</v>
      </c>
      <c r="G86" s="492"/>
      <c r="H86" s="492">
        <v>0</v>
      </c>
      <c r="I86" s="492">
        <f t="shared" si="33"/>
        <v>0</v>
      </c>
      <c r="J86" s="493"/>
      <c r="K86" s="492"/>
      <c r="L86" s="492">
        <f t="shared" si="34"/>
        <v>0</v>
      </c>
      <c r="M86" s="493"/>
      <c r="N86" s="493"/>
      <c r="O86" s="493"/>
      <c r="P86" s="493"/>
      <c r="Q86" s="493"/>
      <c r="R86" s="416"/>
    </row>
    <row r="87" spans="2:18" ht="15" customHeight="1" x14ac:dyDescent="0.3">
      <c r="B87" s="618">
        <f t="shared" si="35"/>
        <v>6.4999999999999982</v>
      </c>
      <c r="C87" s="433" t="s">
        <v>31</v>
      </c>
      <c r="D87" s="492"/>
      <c r="E87" s="492">
        <f>+E83-E84+E85-E86</f>
        <v>0</v>
      </c>
      <c r="F87" s="492">
        <f t="shared" si="32"/>
        <v>0</v>
      </c>
      <c r="G87" s="492"/>
      <c r="H87" s="492">
        <f>+H83-H84+H85-H86</f>
        <v>0</v>
      </c>
      <c r="I87" s="492">
        <f t="shared" si="33"/>
        <v>0</v>
      </c>
      <c r="J87" s="493"/>
      <c r="K87" s="493">
        <f>+J83-J84+J85-J86</f>
        <v>0</v>
      </c>
      <c r="L87" s="492">
        <f t="shared" si="34"/>
        <v>0</v>
      </c>
      <c r="M87" s="493"/>
      <c r="N87" s="493">
        <f>+M83-M84+M85-M86</f>
        <v>0</v>
      </c>
      <c r="O87" s="493"/>
      <c r="P87" s="493"/>
      <c r="Q87" s="493">
        <f>+O83-O84+O85-O86</f>
        <v>0</v>
      </c>
      <c r="R87" s="416"/>
    </row>
    <row r="88" spans="2:18" ht="15" customHeight="1" x14ac:dyDescent="0.3">
      <c r="B88" s="618">
        <f t="shared" si="35"/>
        <v>6.5999999999999979</v>
      </c>
      <c r="C88" s="433" t="s">
        <v>473</v>
      </c>
      <c r="D88" s="492"/>
      <c r="E88" s="447">
        <f>AVERAGE(E83,E87)</f>
        <v>0</v>
      </c>
      <c r="F88" s="492">
        <f t="shared" si="32"/>
        <v>0</v>
      </c>
      <c r="G88" s="492"/>
      <c r="H88" s="447">
        <f>AVERAGE(H83,H87)</f>
        <v>0</v>
      </c>
      <c r="I88" s="492">
        <f t="shared" si="33"/>
        <v>0</v>
      </c>
      <c r="J88" s="493"/>
      <c r="K88" s="492"/>
      <c r="L88" s="492">
        <f t="shared" si="34"/>
        <v>0</v>
      </c>
      <c r="M88" s="493"/>
      <c r="N88" s="493"/>
      <c r="O88" s="493"/>
      <c r="P88" s="493"/>
      <c r="Q88" s="493"/>
      <c r="R88" s="416"/>
    </row>
    <row r="89" spans="2:18" s="614" customFormat="1" ht="15" customHeight="1" x14ac:dyDescent="0.3">
      <c r="B89" s="622">
        <f t="shared" si="35"/>
        <v>6.6999999999999975</v>
      </c>
      <c r="C89" s="610" t="s">
        <v>32</v>
      </c>
      <c r="D89" s="611"/>
      <c r="E89" s="611">
        <f>IFERROR(E90/E88,0)</f>
        <v>0</v>
      </c>
      <c r="F89" s="611" t="e">
        <f>F90/F88</f>
        <v>#DIV/0!</v>
      </c>
      <c r="G89" s="611"/>
      <c r="H89" s="611">
        <f>IFERROR(H90/H88,0)</f>
        <v>0</v>
      </c>
      <c r="I89" s="611" t="e">
        <f>I90/I88</f>
        <v>#DIV/0!</v>
      </c>
      <c r="J89" s="612"/>
      <c r="K89" s="612" t="e">
        <f>J90/K88</f>
        <v>#DIV/0!</v>
      </c>
      <c r="L89" s="611" t="e">
        <f>L90/L88</f>
        <v>#DIV/0!</v>
      </c>
      <c r="M89" s="612"/>
      <c r="N89" s="612" t="e">
        <f>M90/N88</f>
        <v>#DIV/0!</v>
      </c>
      <c r="O89" s="612"/>
      <c r="P89" s="612"/>
      <c r="Q89" s="612" t="e">
        <f>O90/Q88</f>
        <v>#DIV/0!</v>
      </c>
      <c r="R89" s="613"/>
    </row>
    <row r="90" spans="2:18" ht="15" customHeight="1" x14ac:dyDescent="0.3">
      <c r="B90" s="618">
        <f t="shared" si="35"/>
        <v>6.7999999999999972</v>
      </c>
      <c r="C90" s="433" t="s">
        <v>33</v>
      </c>
      <c r="D90" s="492"/>
      <c r="E90" s="492">
        <v>0</v>
      </c>
      <c r="F90" s="492">
        <f t="shared" si="32"/>
        <v>0</v>
      </c>
      <c r="G90" s="492"/>
      <c r="H90" s="492">
        <v>0</v>
      </c>
      <c r="I90" s="492">
        <f t="shared" si="33"/>
        <v>0</v>
      </c>
      <c r="J90" s="493"/>
      <c r="K90" s="492"/>
      <c r="L90" s="492">
        <f t="shared" si="34"/>
        <v>0</v>
      </c>
      <c r="M90" s="493"/>
      <c r="N90" s="493"/>
      <c r="O90" s="493"/>
      <c r="P90" s="493"/>
      <c r="Q90" s="493"/>
      <c r="R90" s="416"/>
    </row>
    <row r="91" spans="2:18" ht="15" customHeight="1" x14ac:dyDescent="0.3">
      <c r="B91" s="620"/>
      <c r="C91" s="434"/>
      <c r="D91" s="492"/>
      <c r="E91" s="492"/>
      <c r="F91" s="492"/>
      <c r="G91" s="492"/>
      <c r="H91" s="492"/>
      <c r="I91" s="492"/>
      <c r="J91" s="493"/>
      <c r="K91" s="492"/>
      <c r="L91" s="492"/>
      <c r="M91" s="493"/>
      <c r="N91" s="493"/>
      <c r="O91" s="493"/>
      <c r="P91" s="493"/>
      <c r="Q91" s="493"/>
      <c r="R91" s="416"/>
    </row>
    <row r="92" spans="2:18" ht="15" customHeight="1" x14ac:dyDescent="0.3">
      <c r="B92" s="620">
        <v>7</v>
      </c>
      <c r="C92" s="434" t="s">
        <v>1497</v>
      </c>
      <c r="D92" s="492"/>
      <c r="E92" s="492"/>
      <c r="F92" s="492"/>
      <c r="G92" s="492"/>
      <c r="H92" s="492"/>
      <c r="I92" s="492"/>
      <c r="J92" s="493"/>
      <c r="K92" s="492"/>
      <c r="L92" s="492"/>
      <c r="M92" s="493"/>
      <c r="N92" s="493"/>
      <c r="O92" s="493"/>
      <c r="P92" s="493"/>
      <c r="Q92" s="493"/>
      <c r="R92" s="416"/>
    </row>
    <row r="93" spans="2:18" ht="15" customHeight="1" x14ac:dyDescent="0.3">
      <c r="B93" s="618">
        <f>B92+0.1</f>
        <v>7.1</v>
      </c>
      <c r="C93" s="433" t="s">
        <v>29</v>
      </c>
      <c r="D93" s="492"/>
      <c r="E93" s="492">
        <v>0</v>
      </c>
      <c r="F93" s="492">
        <f t="shared" ref="F93:F100" si="36">E93-D93</f>
        <v>0</v>
      </c>
      <c r="G93" s="492"/>
      <c r="H93" s="492">
        <v>0</v>
      </c>
      <c r="I93" s="492">
        <f t="shared" ref="I93:I100" si="37">H93-G93</f>
        <v>0</v>
      </c>
      <c r="J93" s="493"/>
      <c r="K93" s="492"/>
      <c r="L93" s="492">
        <f t="shared" ref="L93:L100" si="38">K93-J93</f>
        <v>0</v>
      </c>
      <c r="M93" s="493"/>
      <c r="N93" s="493"/>
      <c r="O93" s="493"/>
      <c r="P93" s="493"/>
      <c r="Q93" s="493"/>
      <c r="R93" s="416"/>
    </row>
    <row r="94" spans="2:18" ht="15" customHeight="1" x14ac:dyDescent="0.3">
      <c r="B94" s="618">
        <f t="shared" ref="B94:B100" si="39">B93+0.1</f>
        <v>7.1999999999999993</v>
      </c>
      <c r="C94" s="433" t="s">
        <v>401</v>
      </c>
      <c r="D94" s="492"/>
      <c r="E94" s="492">
        <v>0</v>
      </c>
      <c r="F94" s="492">
        <f t="shared" si="36"/>
        <v>0</v>
      </c>
      <c r="G94" s="492"/>
      <c r="H94" s="492">
        <v>0</v>
      </c>
      <c r="I94" s="492">
        <f t="shared" si="37"/>
        <v>0</v>
      </c>
      <c r="J94" s="493"/>
      <c r="K94" s="492"/>
      <c r="L94" s="492">
        <f t="shared" si="38"/>
        <v>0</v>
      </c>
      <c r="M94" s="493"/>
      <c r="N94" s="493"/>
      <c r="O94" s="493"/>
      <c r="P94" s="493"/>
      <c r="Q94" s="493"/>
      <c r="R94" s="416"/>
    </row>
    <row r="95" spans="2:18" ht="15" customHeight="1" x14ac:dyDescent="0.3">
      <c r="B95" s="618">
        <f t="shared" si="39"/>
        <v>7.2999999999999989</v>
      </c>
      <c r="C95" s="433" t="s">
        <v>343</v>
      </c>
      <c r="D95" s="492"/>
      <c r="E95" s="492">
        <v>0</v>
      </c>
      <c r="F95" s="492">
        <f t="shared" si="36"/>
        <v>0</v>
      </c>
      <c r="G95" s="492"/>
      <c r="H95" s="492">
        <v>0</v>
      </c>
      <c r="I95" s="492">
        <f t="shared" si="37"/>
        <v>0</v>
      </c>
      <c r="J95" s="493"/>
      <c r="K95" s="492"/>
      <c r="L95" s="492">
        <f t="shared" si="38"/>
        <v>0</v>
      </c>
      <c r="M95" s="493"/>
      <c r="N95" s="493"/>
      <c r="O95" s="493"/>
      <c r="P95" s="493"/>
      <c r="Q95" s="493"/>
      <c r="R95" s="416"/>
    </row>
    <row r="96" spans="2:18" ht="15" customHeight="1" x14ac:dyDescent="0.3">
      <c r="B96" s="618">
        <f t="shared" si="39"/>
        <v>7.3999999999999986</v>
      </c>
      <c r="C96" s="433" t="s">
        <v>30</v>
      </c>
      <c r="D96" s="492"/>
      <c r="E96" s="492">
        <v>0</v>
      </c>
      <c r="F96" s="492">
        <f t="shared" si="36"/>
        <v>0</v>
      </c>
      <c r="G96" s="492"/>
      <c r="H96" s="492">
        <v>0</v>
      </c>
      <c r="I96" s="492">
        <f t="shared" si="37"/>
        <v>0</v>
      </c>
      <c r="J96" s="493"/>
      <c r="K96" s="492"/>
      <c r="L96" s="492">
        <f t="shared" si="38"/>
        <v>0</v>
      </c>
      <c r="M96" s="493"/>
      <c r="N96" s="493"/>
      <c r="O96" s="493"/>
      <c r="P96" s="493"/>
      <c r="Q96" s="493"/>
      <c r="R96" s="416"/>
    </row>
    <row r="97" spans="2:18" ht="15" customHeight="1" x14ac:dyDescent="0.3">
      <c r="B97" s="618">
        <f t="shared" si="39"/>
        <v>7.4999999999999982</v>
      </c>
      <c r="C97" s="433" t="s">
        <v>31</v>
      </c>
      <c r="D97" s="492"/>
      <c r="E97" s="492">
        <f>+E93-E94+E95-E96</f>
        <v>0</v>
      </c>
      <c r="F97" s="492">
        <f t="shared" si="36"/>
        <v>0</v>
      </c>
      <c r="G97" s="492"/>
      <c r="H97" s="492">
        <f>+H93-H94+H95-H96</f>
        <v>0</v>
      </c>
      <c r="I97" s="492">
        <f t="shared" si="37"/>
        <v>0</v>
      </c>
      <c r="J97" s="493"/>
      <c r="K97" s="492">
        <f>+K93-K94+K95-K96</f>
        <v>0</v>
      </c>
      <c r="L97" s="492">
        <f t="shared" si="38"/>
        <v>0</v>
      </c>
      <c r="M97" s="493"/>
      <c r="N97" s="493">
        <f>+M93-M94+M95-M96</f>
        <v>0</v>
      </c>
      <c r="O97" s="493"/>
      <c r="P97" s="493"/>
      <c r="Q97" s="493">
        <f>+O93-O94+O95-O96</f>
        <v>0</v>
      </c>
      <c r="R97" s="416"/>
    </row>
    <row r="98" spans="2:18" ht="15" customHeight="1" x14ac:dyDescent="0.3">
      <c r="B98" s="618">
        <f t="shared" si="39"/>
        <v>7.5999999999999979</v>
      </c>
      <c r="C98" s="433" t="s">
        <v>473</v>
      </c>
      <c r="D98" s="492"/>
      <c r="E98" s="447">
        <f>AVERAGE(E93,E97)</f>
        <v>0</v>
      </c>
      <c r="F98" s="492">
        <f t="shared" si="36"/>
        <v>0</v>
      </c>
      <c r="G98" s="492"/>
      <c r="H98" s="447">
        <f>AVERAGE(H93,H97)</f>
        <v>0</v>
      </c>
      <c r="I98" s="492">
        <f t="shared" si="37"/>
        <v>0</v>
      </c>
      <c r="J98" s="493"/>
      <c r="K98" s="492"/>
      <c r="L98" s="492">
        <f t="shared" si="38"/>
        <v>0</v>
      </c>
      <c r="M98" s="493"/>
      <c r="N98" s="493"/>
      <c r="O98" s="493"/>
      <c r="P98" s="493"/>
      <c r="Q98" s="493"/>
      <c r="R98" s="416"/>
    </row>
    <row r="99" spans="2:18" s="614" customFormat="1" ht="15" customHeight="1" x14ac:dyDescent="0.3">
      <c r="B99" s="622">
        <f t="shared" si="39"/>
        <v>7.6999999999999975</v>
      </c>
      <c r="C99" s="610" t="s">
        <v>32</v>
      </c>
      <c r="D99" s="611"/>
      <c r="E99" s="611">
        <f>IFERROR(E100/E98,0)</f>
        <v>0</v>
      </c>
      <c r="F99" s="611" t="e">
        <f>F100/F98</f>
        <v>#DIV/0!</v>
      </c>
      <c r="G99" s="611"/>
      <c r="H99" s="611">
        <f>IFERROR(H100/H98,0)</f>
        <v>0</v>
      </c>
      <c r="I99" s="611" t="e">
        <f>I100/I98</f>
        <v>#DIV/0!</v>
      </c>
      <c r="J99" s="612"/>
      <c r="K99" s="612" t="e">
        <f>J100/K98</f>
        <v>#DIV/0!</v>
      </c>
      <c r="L99" s="611" t="e">
        <f>L100/L98</f>
        <v>#DIV/0!</v>
      </c>
      <c r="M99" s="612"/>
      <c r="N99" s="612" t="e">
        <f>M100/N98</f>
        <v>#DIV/0!</v>
      </c>
      <c r="O99" s="612"/>
      <c r="P99" s="612"/>
      <c r="Q99" s="612" t="e">
        <f>O100/Q98</f>
        <v>#DIV/0!</v>
      </c>
      <c r="R99" s="613"/>
    </row>
    <row r="100" spans="2:18" ht="15" customHeight="1" x14ac:dyDescent="0.3">
      <c r="B100" s="618">
        <f t="shared" si="39"/>
        <v>7.7999999999999972</v>
      </c>
      <c r="C100" s="433" t="s">
        <v>33</v>
      </c>
      <c r="D100" s="492"/>
      <c r="E100" s="492">
        <v>0</v>
      </c>
      <c r="F100" s="492">
        <f t="shared" si="36"/>
        <v>0</v>
      </c>
      <c r="G100" s="492"/>
      <c r="H100" s="492">
        <v>0</v>
      </c>
      <c r="I100" s="492">
        <f t="shared" si="37"/>
        <v>0</v>
      </c>
      <c r="J100" s="493"/>
      <c r="K100" s="492"/>
      <c r="L100" s="492">
        <f t="shared" si="38"/>
        <v>0</v>
      </c>
      <c r="M100" s="493"/>
      <c r="N100" s="493"/>
      <c r="O100" s="493"/>
      <c r="P100" s="493"/>
      <c r="Q100" s="493"/>
      <c r="R100" s="416"/>
    </row>
    <row r="101" spans="2:18" ht="15" customHeight="1" x14ac:dyDescent="0.3">
      <c r="B101" s="620"/>
      <c r="C101" s="434"/>
      <c r="D101" s="492"/>
      <c r="E101" s="492"/>
      <c r="F101" s="492"/>
      <c r="G101" s="492"/>
      <c r="H101" s="492"/>
      <c r="I101" s="492"/>
      <c r="J101" s="493"/>
      <c r="K101" s="492"/>
      <c r="L101" s="492"/>
      <c r="M101" s="493"/>
      <c r="N101" s="493"/>
      <c r="O101" s="493"/>
      <c r="P101" s="493"/>
      <c r="Q101" s="493"/>
      <c r="R101" s="416"/>
    </row>
    <row r="102" spans="2:18" ht="15" customHeight="1" x14ac:dyDescent="0.3">
      <c r="B102" s="620">
        <v>8</v>
      </c>
      <c r="C102" s="434" t="s">
        <v>1498</v>
      </c>
      <c r="D102" s="492"/>
      <c r="E102" s="492"/>
      <c r="F102" s="492"/>
      <c r="G102" s="492"/>
      <c r="H102" s="492"/>
      <c r="I102" s="492"/>
      <c r="J102" s="493"/>
      <c r="K102" s="492"/>
      <c r="L102" s="492"/>
      <c r="M102" s="493"/>
      <c r="N102" s="493"/>
      <c r="O102" s="493"/>
      <c r="P102" s="493"/>
      <c r="Q102" s="493"/>
      <c r="R102" s="416"/>
    </row>
    <row r="103" spans="2:18" ht="15" customHeight="1" x14ac:dyDescent="0.3">
      <c r="B103" s="618">
        <f>B102+0.1</f>
        <v>8.1</v>
      </c>
      <c r="C103" s="433" t="s">
        <v>29</v>
      </c>
      <c r="D103" s="492"/>
      <c r="E103" s="492">
        <v>0</v>
      </c>
      <c r="F103" s="492">
        <f t="shared" ref="F103:F110" si="40">E103-D103</f>
        <v>0</v>
      </c>
      <c r="G103" s="492"/>
      <c r="H103" s="492">
        <v>0</v>
      </c>
      <c r="I103" s="492">
        <f t="shared" ref="I103:I110" si="41">H103-G103</f>
        <v>0</v>
      </c>
      <c r="J103" s="493"/>
      <c r="K103" s="492"/>
      <c r="L103" s="492">
        <f t="shared" ref="L103:L110" si="42">K103-J103</f>
        <v>0</v>
      </c>
      <c r="M103" s="493"/>
      <c r="N103" s="493"/>
      <c r="O103" s="493"/>
      <c r="P103" s="493"/>
      <c r="Q103" s="493"/>
      <c r="R103" s="416"/>
    </row>
    <row r="104" spans="2:18" ht="15" customHeight="1" x14ac:dyDescent="0.3">
      <c r="B104" s="618">
        <f t="shared" ref="B104:B110" si="43">B103+0.1</f>
        <v>8.1999999999999993</v>
      </c>
      <c r="C104" s="433" t="s">
        <v>401</v>
      </c>
      <c r="D104" s="492"/>
      <c r="E104" s="492">
        <v>0</v>
      </c>
      <c r="F104" s="492">
        <f t="shared" si="40"/>
        <v>0</v>
      </c>
      <c r="G104" s="492"/>
      <c r="H104" s="492">
        <v>0</v>
      </c>
      <c r="I104" s="492">
        <f t="shared" si="41"/>
        <v>0</v>
      </c>
      <c r="J104" s="493"/>
      <c r="K104" s="492"/>
      <c r="L104" s="492">
        <f t="shared" si="42"/>
        <v>0</v>
      </c>
      <c r="M104" s="493"/>
      <c r="N104" s="493"/>
      <c r="O104" s="493"/>
      <c r="P104" s="493"/>
      <c r="Q104" s="493"/>
      <c r="R104" s="416"/>
    </row>
    <row r="105" spans="2:18" ht="15" customHeight="1" x14ac:dyDescent="0.3">
      <c r="B105" s="618">
        <f t="shared" si="43"/>
        <v>8.2999999999999989</v>
      </c>
      <c r="C105" s="433" t="s">
        <v>343</v>
      </c>
      <c r="D105" s="492"/>
      <c r="E105" s="492">
        <v>0</v>
      </c>
      <c r="F105" s="492">
        <f t="shared" si="40"/>
        <v>0</v>
      </c>
      <c r="G105" s="492"/>
      <c r="H105" s="492">
        <v>0</v>
      </c>
      <c r="I105" s="492">
        <f t="shared" si="41"/>
        <v>0</v>
      </c>
      <c r="J105" s="493"/>
      <c r="K105" s="492"/>
      <c r="L105" s="492">
        <f t="shared" si="42"/>
        <v>0</v>
      </c>
      <c r="M105" s="493"/>
      <c r="N105" s="493"/>
      <c r="O105" s="493"/>
      <c r="P105" s="493"/>
      <c r="Q105" s="493"/>
      <c r="R105" s="416"/>
    </row>
    <row r="106" spans="2:18" ht="15" customHeight="1" x14ac:dyDescent="0.3">
      <c r="B106" s="618">
        <f t="shared" si="43"/>
        <v>8.3999999999999986</v>
      </c>
      <c r="C106" s="433" t="s">
        <v>30</v>
      </c>
      <c r="D106" s="492"/>
      <c r="E106" s="492">
        <v>0</v>
      </c>
      <c r="F106" s="492">
        <f t="shared" si="40"/>
        <v>0</v>
      </c>
      <c r="G106" s="492"/>
      <c r="H106" s="492">
        <v>0</v>
      </c>
      <c r="I106" s="492">
        <f t="shared" si="41"/>
        <v>0</v>
      </c>
      <c r="J106" s="493"/>
      <c r="K106" s="492"/>
      <c r="L106" s="492">
        <f t="shared" si="42"/>
        <v>0</v>
      </c>
      <c r="M106" s="493"/>
      <c r="N106" s="493"/>
      <c r="O106" s="493"/>
      <c r="P106" s="493"/>
      <c r="Q106" s="493"/>
      <c r="R106" s="416"/>
    </row>
    <row r="107" spans="2:18" ht="15" customHeight="1" x14ac:dyDescent="0.3">
      <c r="B107" s="618">
        <f t="shared" si="43"/>
        <v>8.4999999999999982</v>
      </c>
      <c r="C107" s="433" t="s">
        <v>31</v>
      </c>
      <c r="D107" s="492"/>
      <c r="E107" s="492">
        <f>+E103-E104+E105-E106</f>
        <v>0</v>
      </c>
      <c r="F107" s="492">
        <f t="shared" si="40"/>
        <v>0</v>
      </c>
      <c r="G107" s="492"/>
      <c r="H107" s="492">
        <f>+H103-H104+H105-H106</f>
        <v>0</v>
      </c>
      <c r="I107" s="492">
        <f t="shared" si="41"/>
        <v>0</v>
      </c>
      <c r="J107" s="493"/>
      <c r="K107" s="493">
        <f>+J103-J104+J105-J106</f>
        <v>0</v>
      </c>
      <c r="L107" s="492">
        <f t="shared" si="42"/>
        <v>0</v>
      </c>
      <c r="M107" s="493"/>
      <c r="N107" s="493">
        <f>+M103-M104+M105-M106</f>
        <v>0</v>
      </c>
      <c r="O107" s="493"/>
      <c r="P107" s="493"/>
      <c r="Q107" s="493">
        <f>+O103-O104+O105-O106</f>
        <v>0</v>
      </c>
      <c r="R107" s="416"/>
    </row>
    <row r="108" spans="2:18" ht="15" customHeight="1" x14ac:dyDescent="0.3">
      <c r="B108" s="618">
        <f t="shared" si="43"/>
        <v>8.5999999999999979</v>
      </c>
      <c r="C108" s="433" t="s">
        <v>473</v>
      </c>
      <c r="D108" s="492"/>
      <c r="E108" s="447">
        <f>AVERAGE(E103,E107)</f>
        <v>0</v>
      </c>
      <c r="F108" s="492">
        <f t="shared" si="40"/>
        <v>0</v>
      </c>
      <c r="G108" s="492"/>
      <c r="H108" s="447">
        <f>AVERAGE(H103,H107)</f>
        <v>0</v>
      </c>
      <c r="I108" s="492">
        <f t="shared" si="41"/>
        <v>0</v>
      </c>
      <c r="J108" s="493"/>
      <c r="K108" s="492"/>
      <c r="L108" s="492">
        <f t="shared" si="42"/>
        <v>0</v>
      </c>
      <c r="M108" s="493"/>
      <c r="N108" s="493"/>
      <c r="O108" s="493"/>
      <c r="P108" s="493"/>
      <c r="Q108" s="493"/>
      <c r="R108" s="416"/>
    </row>
    <row r="109" spans="2:18" s="614" customFormat="1" ht="15" customHeight="1" x14ac:dyDescent="0.3">
      <c r="B109" s="622">
        <f t="shared" si="43"/>
        <v>8.6999999999999975</v>
      </c>
      <c r="C109" s="610" t="s">
        <v>32</v>
      </c>
      <c r="D109" s="611"/>
      <c r="E109" s="611">
        <f>IFERROR(E110/E108,0)</f>
        <v>0</v>
      </c>
      <c r="F109" s="611" t="e">
        <f>F110/F108</f>
        <v>#DIV/0!</v>
      </c>
      <c r="G109" s="611"/>
      <c r="H109" s="611">
        <f>IFERROR(H110/H108,0)</f>
        <v>0</v>
      </c>
      <c r="I109" s="611" t="e">
        <f>I110/I108</f>
        <v>#DIV/0!</v>
      </c>
      <c r="J109" s="612"/>
      <c r="K109" s="612" t="e">
        <f>J110/K108</f>
        <v>#DIV/0!</v>
      </c>
      <c r="L109" s="611" t="e">
        <f>L110/L108</f>
        <v>#DIV/0!</v>
      </c>
      <c r="M109" s="612"/>
      <c r="N109" s="612" t="e">
        <f>M110/N108</f>
        <v>#DIV/0!</v>
      </c>
      <c r="O109" s="612"/>
      <c r="P109" s="612"/>
      <c r="Q109" s="612" t="e">
        <f>O110/Q108</f>
        <v>#DIV/0!</v>
      </c>
      <c r="R109" s="613"/>
    </row>
    <row r="110" spans="2:18" ht="15" customHeight="1" x14ac:dyDescent="0.3">
      <c r="B110" s="618">
        <f t="shared" si="43"/>
        <v>8.7999999999999972</v>
      </c>
      <c r="C110" s="433" t="s">
        <v>33</v>
      </c>
      <c r="D110" s="492"/>
      <c r="E110" s="492">
        <v>0</v>
      </c>
      <c r="F110" s="492">
        <f t="shared" si="40"/>
        <v>0</v>
      </c>
      <c r="G110" s="492"/>
      <c r="H110" s="492"/>
      <c r="I110" s="492">
        <f t="shared" si="41"/>
        <v>0</v>
      </c>
      <c r="J110" s="493"/>
      <c r="K110" s="492"/>
      <c r="L110" s="492">
        <f t="shared" si="42"/>
        <v>0</v>
      </c>
      <c r="M110" s="493"/>
      <c r="N110" s="493"/>
      <c r="O110" s="493"/>
      <c r="P110" s="493"/>
      <c r="Q110" s="493"/>
      <c r="R110" s="416"/>
    </row>
    <row r="111" spans="2:18" ht="15" customHeight="1" x14ac:dyDescent="0.3">
      <c r="B111" s="618"/>
      <c r="C111" s="433" t="s">
        <v>24</v>
      </c>
      <c r="D111" s="494"/>
      <c r="E111" s="494"/>
      <c r="F111" s="494"/>
      <c r="G111" s="494"/>
      <c r="H111" s="494"/>
      <c r="I111" s="494"/>
      <c r="J111" s="494"/>
      <c r="K111" s="494"/>
      <c r="L111" s="494"/>
      <c r="M111" s="494"/>
      <c r="N111" s="494"/>
      <c r="O111" s="494"/>
      <c r="P111" s="494"/>
      <c r="Q111" s="494"/>
      <c r="R111" s="416"/>
    </row>
    <row r="112" spans="2:18" ht="15" customHeight="1" x14ac:dyDescent="0.3">
      <c r="B112" s="618"/>
      <c r="C112" s="433" t="s">
        <v>24</v>
      </c>
      <c r="D112" s="494"/>
      <c r="E112" s="494"/>
      <c r="F112" s="494"/>
      <c r="G112" s="494"/>
      <c r="H112" s="494"/>
      <c r="I112" s="494"/>
      <c r="J112" s="494"/>
      <c r="K112" s="494"/>
      <c r="L112" s="494"/>
      <c r="M112" s="494"/>
      <c r="N112" s="494"/>
      <c r="O112" s="494"/>
      <c r="P112" s="494"/>
      <c r="Q112" s="494"/>
      <c r="R112" s="416"/>
    </row>
    <row r="113" spans="2:18" ht="15" customHeight="1" x14ac:dyDescent="0.3">
      <c r="B113" s="618"/>
      <c r="C113" s="433" t="s">
        <v>24</v>
      </c>
      <c r="D113" s="494"/>
      <c r="E113" s="494"/>
      <c r="F113" s="494"/>
      <c r="G113" s="494"/>
      <c r="H113" s="494"/>
      <c r="I113" s="494"/>
      <c r="J113" s="494"/>
      <c r="K113" s="494"/>
      <c r="L113" s="494"/>
      <c r="M113" s="494"/>
      <c r="N113" s="494"/>
      <c r="O113" s="494"/>
      <c r="P113" s="494"/>
      <c r="Q113" s="494"/>
      <c r="R113" s="416"/>
    </row>
    <row r="114" spans="2:18" ht="15" customHeight="1" x14ac:dyDescent="0.3">
      <c r="B114" s="618"/>
      <c r="C114" s="433"/>
      <c r="D114" s="494"/>
      <c r="E114" s="494"/>
      <c r="F114" s="494"/>
      <c r="G114" s="494"/>
      <c r="H114" s="494"/>
      <c r="I114" s="494"/>
      <c r="J114" s="494"/>
      <c r="K114" s="494"/>
      <c r="L114" s="494"/>
      <c r="M114" s="494"/>
      <c r="N114" s="494"/>
      <c r="O114" s="494"/>
      <c r="P114" s="494"/>
      <c r="Q114" s="494"/>
      <c r="R114" s="416"/>
    </row>
    <row r="115" spans="2:18" ht="15" customHeight="1" x14ac:dyDescent="0.3">
      <c r="B115" s="620">
        <v>9</v>
      </c>
      <c r="C115" s="434" t="s">
        <v>271</v>
      </c>
      <c r="D115" s="494"/>
      <c r="E115" s="494"/>
      <c r="F115" s="494"/>
      <c r="G115" s="494"/>
      <c r="H115" s="494"/>
      <c r="I115" s="494"/>
      <c r="J115" s="494"/>
      <c r="K115" s="494"/>
      <c r="L115" s="494"/>
      <c r="M115" s="494"/>
      <c r="N115" s="494"/>
      <c r="O115" s="494"/>
      <c r="P115" s="494"/>
      <c r="Q115" s="494"/>
      <c r="R115" s="416"/>
    </row>
    <row r="116" spans="2:18" ht="15" customHeight="1" x14ac:dyDescent="0.3">
      <c r="B116" s="618">
        <f t="shared" ref="B116:B123" si="44">B115+0.1</f>
        <v>9.1</v>
      </c>
      <c r="C116" s="433" t="s">
        <v>29</v>
      </c>
      <c r="D116" s="494"/>
      <c r="E116" s="494">
        <f t="shared" ref="E116:E123" si="45">E33+E43+E53+E63+E73+E83+E93+E103</f>
        <v>10.406874496174343</v>
      </c>
      <c r="F116" s="494"/>
      <c r="G116" s="494"/>
      <c r="H116" s="494">
        <f t="shared" ref="H116:H123" si="46">H33+H43+H53+H63+H73+H83+H93+H103</f>
        <v>8.9428506196345552</v>
      </c>
      <c r="I116" s="494"/>
      <c r="J116" s="494"/>
      <c r="K116" s="494">
        <f t="shared" ref="K116:K123" si="47">K33+K43+K53+K63+K73+K83+K93+K103</f>
        <v>0</v>
      </c>
      <c r="L116" s="494"/>
      <c r="M116" s="494"/>
      <c r="N116" s="494">
        <f t="shared" ref="N116:N123" si="48">N33+N43+N53+N63+N73+N83+N93+N103</f>
        <v>0</v>
      </c>
      <c r="O116" s="494"/>
      <c r="P116" s="494"/>
      <c r="Q116" s="494">
        <f t="shared" ref="Q116:Q123" si="49">Q33+Q43+Q53+Q63+Q73+Q83+Q93+Q103</f>
        <v>0</v>
      </c>
      <c r="R116" s="416"/>
    </row>
    <row r="117" spans="2:18" ht="15" customHeight="1" x14ac:dyDescent="0.3">
      <c r="B117" s="618">
        <f t="shared" si="44"/>
        <v>9.1999999999999993</v>
      </c>
      <c r="C117" s="433" t="s">
        <v>401</v>
      </c>
      <c r="D117" s="494"/>
      <c r="E117" s="494">
        <f t="shared" si="45"/>
        <v>0</v>
      </c>
      <c r="F117" s="494"/>
      <c r="G117" s="494"/>
      <c r="H117" s="494">
        <f t="shared" si="46"/>
        <v>0</v>
      </c>
      <c r="I117" s="494"/>
      <c r="J117" s="494"/>
      <c r="K117" s="494">
        <f t="shared" si="47"/>
        <v>0</v>
      </c>
      <c r="L117" s="494"/>
      <c r="M117" s="494"/>
      <c r="N117" s="494">
        <f t="shared" si="48"/>
        <v>0</v>
      </c>
      <c r="O117" s="494"/>
      <c r="P117" s="494"/>
      <c r="Q117" s="494">
        <f t="shared" si="49"/>
        <v>0</v>
      </c>
      <c r="R117" s="416"/>
    </row>
    <row r="118" spans="2:18" ht="15" customHeight="1" x14ac:dyDescent="0.3">
      <c r="B118" s="618">
        <f t="shared" si="44"/>
        <v>9.2999999999999989</v>
      </c>
      <c r="C118" s="433" t="s">
        <v>343</v>
      </c>
      <c r="D118" s="494"/>
      <c r="E118" s="494">
        <f t="shared" si="45"/>
        <v>9.4761030985915512E-2</v>
      </c>
      <c r="F118" s="494"/>
      <c r="G118" s="494"/>
      <c r="H118" s="494">
        <f t="shared" si="46"/>
        <v>0.88747503224351765</v>
      </c>
      <c r="I118" s="494"/>
      <c r="J118" s="494"/>
      <c r="K118" s="494">
        <f t="shared" si="47"/>
        <v>0</v>
      </c>
      <c r="L118" s="494"/>
      <c r="M118" s="494"/>
      <c r="N118" s="494">
        <f t="shared" si="48"/>
        <v>0</v>
      </c>
      <c r="O118" s="494"/>
      <c r="P118" s="494"/>
      <c r="Q118" s="494">
        <f t="shared" si="49"/>
        <v>0</v>
      </c>
      <c r="R118" s="416"/>
    </row>
    <row r="119" spans="2:18" ht="15" customHeight="1" x14ac:dyDescent="0.3">
      <c r="B119" s="618">
        <f t="shared" si="44"/>
        <v>9.3999999999999986</v>
      </c>
      <c r="C119" s="433" t="s">
        <v>30</v>
      </c>
      <c r="D119" s="494"/>
      <c r="E119" s="494">
        <f t="shared" si="45"/>
        <v>1.1914142847957607</v>
      </c>
      <c r="F119" s="494"/>
      <c r="G119" s="494"/>
      <c r="H119" s="494">
        <f t="shared" si="46"/>
        <v>1.1409512368233818</v>
      </c>
      <c r="I119" s="494"/>
      <c r="J119" s="494"/>
      <c r="K119" s="494">
        <f t="shared" si="47"/>
        <v>0</v>
      </c>
      <c r="L119" s="494"/>
      <c r="M119" s="494"/>
      <c r="N119" s="494">
        <f t="shared" si="48"/>
        <v>0</v>
      </c>
      <c r="O119" s="494"/>
      <c r="P119" s="494"/>
      <c r="Q119" s="494">
        <f t="shared" si="49"/>
        <v>0</v>
      </c>
      <c r="R119" s="416"/>
    </row>
    <row r="120" spans="2:18" ht="15" customHeight="1" x14ac:dyDescent="0.3">
      <c r="B120" s="618">
        <f t="shared" si="44"/>
        <v>9.4999999999999982</v>
      </c>
      <c r="C120" s="433" t="s">
        <v>31</v>
      </c>
      <c r="D120" s="494"/>
      <c r="E120" s="494">
        <f t="shared" si="45"/>
        <v>9.3102212423644986</v>
      </c>
      <c r="F120" s="494"/>
      <c r="G120" s="494"/>
      <c r="H120" s="494">
        <f t="shared" si="46"/>
        <v>8.6893744150546919</v>
      </c>
      <c r="I120" s="494"/>
      <c r="J120" s="494"/>
      <c r="K120" s="494">
        <f t="shared" si="47"/>
        <v>0</v>
      </c>
      <c r="L120" s="494"/>
      <c r="M120" s="494"/>
      <c r="N120" s="494">
        <f t="shared" si="48"/>
        <v>0</v>
      </c>
      <c r="O120" s="494"/>
      <c r="P120" s="494"/>
      <c r="Q120" s="494">
        <f t="shared" si="49"/>
        <v>0</v>
      </c>
      <c r="R120" s="416"/>
    </row>
    <row r="121" spans="2:18" ht="15" customHeight="1" x14ac:dyDescent="0.3">
      <c r="B121" s="618">
        <f t="shared" si="44"/>
        <v>9.5999999999999979</v>
      </c>
      <c r="C121" s="433" t="s">
        <v>473</v>
      </c>
      <c r="D121" s="494"/>
      <c r="E121" s="494">
        <f t="shared" si="45"/>
        <v>9.8585478692694206</v>
      </c>
      <c r="F121" s="494"/>
      <c r="G121" s="494"/>
      <c r="H121" s="494">
        <f t="shared" si="46"/>
        <v>8.8161125173446226</v>
      </c>
      <c r="I121" s="494"/>
      <c r="J121" s="494"/>
      <c r="K121" s="494">
        <f t="shared" si="47"/>
        <v>0</v>
      </c>
      <c r="L121" s="494"/>
      <c r="M121" s="494"/>
      <c r="N121" s="494">
        <f t="shared" si="48"/>
        <v>0</v>
      </c>
      <c r="O121" s="494"/>
      <c r="P121" s="494"/>
      <c r="Q121" s="494">
        <f t="shared" si="49"/>
        <v>0</v>
      </c>
      <c r="R121" s="416"/>
    </row>
    <row r="122" spans="2:18" s="614" customFormat="1" ht="15" customHeight="1" x14ac:dyDescent="0.3">
      <c r="B122" s="622">
        <f t="shared" si="44"/>
        <v>9.6999999999999975</v>
      </c>
      <c r="C122" s="873" t="s">
        <v>32</v>
      </c>
      <c r="D122" s="613"/>
      <c r="E122" s="611">
        <f>IFERROR(E123/E121,0)</f>
        <v>0.10506238112576544</v>
      </c>
      <c r="F122" s="613"/>
      <c r="G122" s="613"/>
      <c r="H122" s="613">
        <f t="shared" si="46"/>
        <v>0.19450653160008649</v>
      </c>
      <c r="I122" s="613"/>
      <c r="J122" s="613"/>
      <c r="K122" s="613" t="e">
        <f t="shared" si="47"/>
        <v>#DIV/0!</v>
      </c>
      <c r="L122" s="613"/>
      <c r="M122" s="613"/>
      <c r="N122" s="613" t="e">
        <f t="shared" si="48"/>
        <v>#DIV/0!</v>
      </c>
      <c r="O122" s="613"/>
      <c r="P122" s="613"/>
      <c r="Q122" s="613" t="e">
        <f t="shared" si="49"/>
        <v>#DIV/0!</v>
      </c>
      <c r="R122" s="613"/>
    </row>
    <row r="123" spans="2:18" ht="15" customHeight="1" x14ac:dyDescent="0.3">
      <c r="B123" s="618">
        <f t="shared" si="44"/>
        <v>9.7999999999999972</v>
      </c>
      <c r="C123" s="433" t="s">
        <v>33</v>
      </c>
      <c r="D123" s="494"/>
      <c r="E123" s="494">
        <f t="shared" si="45"/>
        <v>1.0357625135877866</v>
      </c>
      <c r="F123" s="494"/>
      <c r="G123" s="494"/>
      <c r="H123" s="494">
        <f t="shared" si="46"/>
        <v>0.94207530034794462</v>
      </c>
      <c r="I123" s="494"/>
      <c r="J123" s="494"/>
      <c r="K123" s="494">
        <f t="shared" si="47"/>
        <v>0</v>
      </c>
      <c r="L123" s="494"/>
      <c r="M123" s="494"/>
      <c r="N123" s="494">
        <f t="shared" si="48"/>
        <v>0</v>
      </c>
      <c r="O123" s="494"/>
      <c r="P123" s="494"/>
      <c r="Q123" s="494">
        <f t="shared" si="49"/>
        <v>0</v>
      </c>
      <c r="R123" s="416"/>
    </row>
    <row r="124" spans="2:18" ht="15" customHeight="1" x14ac:dyDescent="0.3">
      <c r="B124" s="618"/>
      <c r="C124" s="433"/>
      <c r="D124" s="494"/>
      <c r="E124" s="328"/>
      <c r="F124" s="494"/>
      <c r="G124" s="494"/>
      <c r="H124" s="494"/>
      <c r="I124" s="494"/>
      <c r="J124" s="494"/>
      <c r="K124" s="494"/>
      <c r="L124" s="494"/>
      <c r="M124" s="494"/>
      <c r="N124" s="494"/>
      <c r="O124" s="494"/>
      <c r="P124" s="494"/>
      <c r="Q124" s="494"/>
      <c r="R124" s="416"/>
    </row>
    <row r="125" spans="2:18" ht="15" customHeight="1" x14ac:dyDescent="0.3">
      <c r="B125" s="618"/>
      <c r="C125" s="433"/>
      <c r="D125" s="494"/>
      <c r="E125" s="494"/>
      <c r="F125" s="494"/>
      <c r="G125" s="494"/>
      <c r="H125" s="494"/>
      <c r="I125" s="494"/>
      <c r="J125" s="494"/>
      <c r="K125" s="494"/>
      <c r="L125" s="494"/>
      <c r="M125" s="494"/>
      <c r="N125" s="494"/>
      <c r="O125" s="494"/>
      <c r="P125" s="494"/>
      <c r="Q125" s="494"/>
      <c r="R125" s="416"/>
    </row>
    <row r="126" spans="2:18" s="22" customFormat="1" ht="15" customHeight="1" x14ac:dyDescent="0.3">
      <c r="B126" s="620">
        <v>10</v>
      </c>
      <c r="C126" s="434" t="s">
        <v>34</v>
      </c>
      <c r="D126" s="495"/>
      <c r="E126" s="495">
        <f>E123</f>
        <v>1.0357625135877866</v>
      </c>
      <c r="F126" s="495"/>
      <c r="G126" s="495"/>
      <c r="H126" s="495">
        <f>H123</f>
        <v>0.94207530034794462</v>
      </c>
      <c r="I126" s="495"/>
      <c r="J126" s="495"/>
      <c r="K126" s="495">
        <f>K123</f>
        <v>0</v>
      </c>
      <c r="L126" s="495"/>
      <c r="M126" s="495"/>
      <c r="N126" s="495">
        <f>N123</f>
        <v>0</v>
      </c>
      <c r="O126" s="495"/>
      <c r="P126" s="495"/>
      <c r="Q126" s="495">
        <f>Q123</f>
        <v>0</v>
      </c>
      <c r="R126" s="429"/>
    </row>
    <row r="127" spans="2:18" ht="15" customHeight="1" x14ac:dyDescent="0.3">
      <c r="B127" s="618">
        <v>11</v>
      </c>
      <c r="C127" s="435" t="s">
        <v>35</v>
      </c>
      <c r="D127" s="494"/>
      <c r="E127" s="494"/>
      <c r="F127" s="494"/>
      <c r="G127" s="494"/>
      <c r="H127" s="494"/>
      <c r="I127" s="494"/>
      <c r="J127" s="494"/>
      <c r="K127" s="494"/>
      <c r="L127" s="494"/>
      <c r="M127" s="494"/>
      <c r="N127" s="494"/>
      <c r="O127" s="494"/>
      <c r="P127" s="494"/>
      <c r="Q127" s="494"/>
      <c r="R127" s="416"/>
    </row>
    <row r="128" spans="2:18" s="317" customFormat="1" ht="15" customHeight="1" x14ac:dyDescent="0.25">
      <c r="B128" s="623">
        <v>12</v>
      </c>
      <c r="C128" s="436" t="s">
        <v>36</v>
      </c>
      <c r="D128" s="494"/>
      <c r="E128" s="494">
        <f>E126-E127</f>
        <v>1.0357625135877866</v>
      </c>
      <c r="F128" s="494"/>
      <c r="G128" s="494"/>
      <c r="H128" s="494">
        <f>H126-H127</f>
        <v>0.94207530034794462</v>
      </c>
      <c r="I128" s="494"/>
      <c r="J128" s="494"/>
      <c r="K128" s="494">
        <f>K126-K127</f>
        <v>0</v>
      </c>
      <c r="L128" s="494"/>
      <c r="M128" s="494"/>
      <c r="N128" s="494">
        <f>N126-N127</f>
        <v>0</v>
      </c>
      <c r="O128" s="494"/>
      <c r="P128" s="494"/>
      <c r="Q128" s="494">
        <f>Q126-Q127</f>
        <v>0</v>
      </c>
      <c r="R128" s="416"/>
    </row>
    <row r="129" spans="2:18" ht="15" customHeight="1" x14ac:dyDescent="0.25">
      <c r="B129" s="618"/>
      <c r="C129" s="437"/>
      <c r="D129" s="494"/>
      <c r="E129" s="494"/>
      <c r="F129" s="494"/>
      <c r="G129" s="494"/>
      <c r="H129" s="494"/>
      <c r="I129" s="494"/>
      <c r="J129" s="494"/>
      <c r="K129" s="494"/>
      <c r="L129" s="494"/>
      <c r="M129" s="494"/>
      <c r="N129" s="494"/>
      <c r="O129" s="494"/>
      <c r="P129" s="494"/>
      <c r="Q129" s="494"/>
      <c r="R129" s="416"/>
    </row>
    <row r="130" spans="2:18" x14ac:dyDescent="0.25">
      <c r="B130" s="624"/>
      <c r="C130" s="438"/>
      <c r="D130" s="438"/>
      <c r="E130" s="438"/>
      <c r="F130" s="438"/>
      <c r="G130" s="438"/>
      <c r="H130" s="439"/>
      <c r="I130" s="439"/>
      <c r="J130" s="217"/>
      <c r="L130" s="217"/>
      <c r="M130" s="217"/>
      <c r="N130" s="23"/>
      <c r="O130" s="23"/>
      <c r="P130" s="23"/>
      <c r="Q130" s="23"/>
    </row>
    <row r="131" spans="2:18" x14ac:dyDescent="0.25">
      <c r="B131" s="624"/>
      <c r="C131" s="1797" t="s">
        <v>144</v>
      </c>
      <c r="D131" s="1797"/>
      <c r="E131" s="1797"/>
      <c r="F131" s="1797"/>
      <c r="G131" s="1797"/>
      <c r="H131" s="439"/>
      <c r="I131" s="439"/>
      <c r="J131" s="217"/>
      <c r="L131" s="217"/>
      <c r="M131" s="217"/>
      <c r="N131" s="23"/>
      <c r="O131" s="23"/>
      <c r="P131" s="23"/>
      <c r="Q131" s="23"/>
    </row>
    <row r="132" spans="2:18" x14ac:dyDescent="0.25">
      <c r="C132" s="431" t="s">
        <v>490</v>
      </c>
    </row>
    <row r="134" spans="2:18" ht="17.5" x14ac:dyDescent="0.25">
      <c r="C134" s="728" t="s">
        <v>815</v>
      </c>
      <c r="D134" s="440"/>
      <c r="E134" s="440"/>
      <c r="F134" s="440"/>
      <c r="G134" s="440"/>
    </row>
    <row r="135" spans="2:18" x14ac:dyDescent="0.25">
      <c r="O135" s="21"/>
      <c r="P135" s="21"/>
      <c r="Q135" s="21" t="s">
        <v>10</v>
      </c>
    </row>
    <row r="136" spans="2:18" ht="15" customHeight="1" x14ac:dyDescent="0.25">
      <c r="B136" s="1798" t="s">
        <v>344</v>
      </c>
      <c r="C136" s="1805" t="s">
        <v>26</v>
      </c>
      <c r="D136" s="1742" t="s">
        <v>509</v>
      </c>
      <c r="E136" s="1743"/>
      <c r="F136" s="1744"/>
      <c r="G136" s="1742" t="s">
        <v>510</v>
      </c>
      <c r="H136" s="1743"/>
      <c r="I136" s="1744"/>
      <c r="J136" s="1742" t="s">
        <v>511</v>
      </c>
      <c r="K136" s="1743"/>
      <c r="L136" s="1744"/>
      <c r="M136" s="1615" t="s">
        <v>958</v>
      </c>
      <c r="N136" s="1615"/>
      <c r="O136" s="1615"/>
      <c r="P136" s="1615"/>
      <c r="Q136" s="1615"/>
      <c r="R136" s="1625" t="s">
        <v>27</v>
      </c>
    </row>
    <row r="137" spans="2:18" ht="28" x14ac:dyDescent="0.25">
      <c r="B137" s="1798"/>
      <c r="C137" s="1805"/>
      <c r="D137" s="441" t="s">
        <v>451</v>
      </c>
      <c r="E137" s="442" t="s">
        <v>79</v>
      </c>
      <c r="F137" s="442" t="s">
        <v>452</v>
      </c>
      <c r="G137" s="441" t="s">
        <v>451</v>
      </c>
      <c r="H137" s="442" t="s">
        <v>79</v>
      </c>
      <c r="I137" s="442" t="s">
        <v>452</v>
      </c>
      <c r="J137" s="412" t="s">
        <v>451</v>
      </c>
      <c r="K137" s="412" t="s">
        <v>80</v>
      </c>
      <c r="L137" s="412" t="s">
        <v>453</v>
      </c>
      <c r="M137" s="822" t="s">
        <v>959</v>
      </c>
      <c r="N137" s="822" t="s">
        <v>960</v>
      </c>
      <c r="O137" s="822" t="s">
        <v>961</v>
      </c>
      <c r="P137" s="822" t="s">
        <v>962</v>
      </c>
      <c r="Q137" s="822" t="s">
        <v>963</v>
      </c>
      <c r="R137" s="1625"/>
    </row>
    <row r="138" spans="2:18" x14ac:dyDescent="0.25">
      <c r="B138" s="621"/>
      <c r="C138" s="443"/>
      <c r="D138" s="442" t="s">
        <v>81</v>
      </c>
      <c r="E138" s="442" t="s">
        <v>82</v>
      </c>
      <c r="F138" s="442" t="s">
        <v>676</v>
      </c>
      <c r="G138" s="442" t="s">
        <v>392</v>
      </c>
      <c r="H138" s="442" t="s">
        <v>410</v>
      </c>
      <c r="I138" s="442" t="s">
        <v>457</v>
      </c>
      <c r="J138" s="823" t="s">
        <v>411</v>
      </c>
      <c r="K138" s="823" t="s">
        <v>412</v>
      </c>
      <c r="L138" s="823" t="s">
        <v>513</v>
      </c>
      <c r="M138" s="821" t="s">
        <v>21</v>
      </c>
      <c r="N138" s="821" t="s">
        <v>21</v>
      </c>
      <c r="O138" s="821" t="s">
        <v>21</v>
      </c>
      <c r="P138" s="821" t="s">
        <v>21</v>
      </c>
      <c r="Q138" s="821" t="s">
        <v>21</v>
      </c>
      <c r="R138" s="1626"/>
    </row>
    <row r="139" spans="2:18" x14ac:dyDescent="0.3">
      <c r="B139" s="620">
        <v>1</v>
      </c>
      <c r="C139" s="434" t="s">
        <v>1499</v>
      </c>
      <c r="D139" s="434"/>
      <c r="E139" s="434"/>
      <c r="F139" s="434"/>
      <c r="G139" s="434"/>
      <c r="H139" s="444"/>
      <c r="I139" s="444"/>
      <c r="J139" s="413"/>
      <c r="K139" s="414"/>
      <c r="L139" s="413"/>
      <c r="M139" s="413"/>
      <c r="N139" s="415"/>
      <c r="O139" s="415"/>
      <c r="P139" s="415"/>
      <c r="Q139" s="415"/>
      <c r="R139" s="413"/>
    </row>
    <row r="140" spans="2:18" x14ac:dyDescent="0.3">
      <c r="B140" s="618">
        <v>1.1000000000000001</v>
      </c>
      <c r="C140" s="433" t="s">
        <v>29</v>
      </c>
      <c r="D140" s="492"/>
      <c r="E140" s="492">
        <v>9.2058149000000018</v>
      </c>
      <c r="F140" s="492">
        <f>E140-D140</f>
        <v>9.2058149000000018</v>
      </c>
      <c r="G140" s="492"/>
      <c r="H140" s="492">
        <v>8.0179724000000014</v>
      </c>
      <c r="I140" s="492">
        <f>H140-G140</f>
        <v>8.0179724000000014</v>
      </c>
      <c r="J140" s="493"/>
      <c r="K140" s="492"/>
      <c r="L140" s="492">
        <f>K140-J140</f>
        <v>0</v>
      </c>
      <c r="M140" s="493"/>
      <c r="N140" s="493"/>
      <c r="O140" s="493"/>
      <c r="P140" s="493"/>
      <c r="Q140" s="493"/>
      <c r="R140" s="416"/>
    </row>
    <row r="141" spans="2:18" x14ac:dyDescent="0.3">
      <c r="B141" s="618">
        <f t="shared" ref="B141:B147" si="50">B140+0.1</f>
        <v>1.2000000000000002</v>
      </c>
      <c r="C141" s="433" t="s">
        <v>401</v>
      </c>
      <c r="D141" s="492"/>
      <c r="E141" s="492">
        <v>0</v>
      </c>
      <c r="F141" s="492">
        <f t="shared" ref="F141:F147" si="51">E141-D141</f>
        <v>0</v>
      </c>
      <c r="G141" s="492"/>
      <c r="H141" s="492">
        <v>0</v>
      </c>
      <c r="I141" s="492">
        <f t="shared" ref="I141:I147" si="52">H141-G141</f>
        <v>0</v>
      </c>
      <c r="J141" s="493"/>
      <c r="K141" s="492"/>
      <c r="L141" s="492">
        <f t="shared" ref="L141:L147" si="53">K141-J141</f>
        <v>0</v>
      </c>
      <c r="M141" s="493"/>
      <c r="N141" s="493"/>
      <c r="O141" s="493"/>
      <c r="P141" s="493"/>
      <c r="Q141" s="493"/>
      <c r="R141" s="416"/>
    </row>
    <row r="142" spans="2:18" x14ac:dyDescent="0.3">
      <c r="B142" s="618">
        <f t="shared" si="50"/>
        <v>1.3000000000000003</v>
      </c>
      <c r="C142" s="433" t="s">
        <v>343</v>
      </c>
      <c r="D142" s="492"/>
      <c r="E142" s="492">
        <v>0</v>
      </c>
      <c r="F142" s="492">
        <f t="shared" si="51"/>
        <v>0</v>
      </c>
      <c r="G142" s="492"/>
      <c r="H142" s="492">
        <v>0</v>
      </c>
      <c r="I142" s="492">
        <f t="shared" si="52"/>
        <v>0</v>
      </c>
      <c r="J142" s="493"/>
      <c r="K142" s="492"/>
      <c r="L142" s="492">
        <f t="shared" si="53"/>
        <v>0</v>
      </c>
      <c r="M142" s="493"/>
      <c r="N142" s="493"/>
      <c r="O142" s="493"/>
      <c r="P142" s="493"/>
      <c r="Q142" s="493"/>
      <c r="R142" s="416"/>
    </row>
    <row r="143" spans="2:18" x14ac:dyDescent="0.3">
      <c r="B143" s="618">
        <f t="shared" si="50"/>
        <v>1.4000000000000004</v>
      </c>
      <c r="C143" s="433" t="s">
        <v>30</v>
      </c>
      <c r="D143" s="492"/>
      <c r="E143" s="492">
        <v>1.1878424999999999</v>
      </c>
      <c r="F143" s="492">
        <f t="shared" si="51"/>
        <v>1.1878424999999999</v>
      </c>
      <c r="G143" s="492"/>
      <c r="H143" s="492">
        <v>1.1878424999999999</v>
      </c>
      <c r="I143" s="492">
        <f t="shared" si="52"/>
        <v>1.1878424999999999</v>
      </c>
      <c r="J143" s="493"/>
      <c r="K143" s="492"/>
      <c r="L143" s="492">
        <f t="shared" si="53"/>
        <v>0</v>
      </c>
      <c r="M143" s="493"/>
      <c r="N143" s="493"/>
      <c r="O143" s="493"/>
      <c r="P143" s="493"/>
      <c r="Q143" s="493"/>
      <c r="R143" s="416"/>
    </row>
    <row r="144" spans="2:18" x14ac:dyDescent="0.3">
      <c r="B144" s="618">
        <f t="shared" si="50"/>
        <v>1.5000000000000004</v>
      </c>
      <c r="C144" s="433" t="s">
        <v>31</v>
      </c>
      <c r="D144" s="492"/>
      <c r="E144" s="492">
        <f>+E140-E141+E142-E143</f>
        <v>8.0179724000000014</v>
      </c>
      <c r="F144" s="492">
        <f t="shared" si="51"/>
        <v>8.0179724000000014</v>
      </c>
      <c r="G144" s="492"/>
      <c r="H144" s="492">
        <f>+H140-H141+H142-H143</f>
        <v>6.8301299000000011</v>
      </c>
      <c r="I144" s="492">
        <f t="shared" si="52"/>
        <v>6.8301299000000011</v>
      </c>
      <c r="J144" s="493"/>
      <c r="K144" s="493">
        <f>+J140-J141+J142-J143</f>
        <v>0</v>
      </c>
      <c r="L144" s="492">
        <f t="shared" si="53"/>
        <v>0</v>
      </c>
      <c r="M144" s="493"/>
      <c r="N144" s="493">
        <f>+M140-M141+M142-M143</f>
        <v>0</v>
      </c>
      <c r="O144" s="493"/>
      <c r="P144" s="493"/>
      <c r="Q144" s="493">
        <f>+O140-O141+O142-O143</f>
        <v>0</v>
      </c>
      <c r="R144" s="416"/>
    </row>
    <row r="145" spans="2:18" x14ac:dyDescent="0.3">
      <c r="B145" s="618">
        <f t="shared" si="50"/>
        <v>1.6000000000000005</v>
      </c>
      <c r="C145" s="433" t="s">
        <v>473</v>
      </c>
      <c r="D145" s="492"/>
      <c r="E145" s="447">
        <f>AVERAGE(E140,E144)</f>
        <v>8.6118936500000025</v>
      </c>
      <c r="F145" s="492">
        <f t="shared" si="51"/>
        <v>8.6118936500000025</v>
      </c>
      <c r="G145" s="492"/>
      <c r="H145" s="447">
        <f>AVERAGE(H140,H144)</f>
        <v>7.4240511500000013</v>
      </c>
      <c r="I145" s="492">
        <f t="shared" si="52"/>
        <v>7.4240511500000013</v>
      </c>
      <c r="J145" s="493"/>
      <c r="K145" s="492"/>
      <c r="L145" s="492">
        <f t="shared" si="53"/>
        <v>0</v>
      </c>
      <c r="M145" s="493"/>
      <c r="N145" s="493"/>
      <c r="O145" s="493"/>
      <c r="P145" s="493"/>
      <c r="Q145" s="493"/>
      <c r="R145" s="416"/>
    </row>
    <row r="146" spans="2:18" s="614" customFormat="1" x14ac:dyDescent="0.3">
      <c r="B146" s="622">
        <f t="shared" si="50"/>
        <v>1.7000000000000006</v>
      </c>
      <c r="C146" s="610" t="s">
        <v>32</v>
      </c>
      <c r="D146" s="611"/>
      <c r="E146" s="611">
        <f>IFERROR(E147/E145,0)</f>
        <v>0.10168495287909178</v>
      </c>
      <c r="F146" s="611">
        <f>F147/F145</f>
        <v>0.10168495287909178</v>
      </c>
      <c r="G146" s="611"/>
      <c r="H146" s="611">
        <f>IFERROR(H147/H145,0)</f>
        <v>9.8425992121565581E-2</v>
      </c>
      <c r="I146" s="611">
        <f>I147/I145</f>
        <v>9.8425992121565581E-2</v>
      </c>
      <c r="J146" s="612"/>
      <c r="K146" s="612" t="e">
        <f>J147/K145</f>
        <v>#DIV/0!</v>
      </c>
      <c r="L146" s="611" t="e">
        <f>L147/L145</f>
        <v>#DIV/0!</v>
      </c>
      <c r="M146" s="612"/>
      <c r="N146" s="612" t="e">
        <f>M147/N145</f>
        <v>#DIV/0!</v>
      </c>
      <c r="O146" s="612"/>
      <c r="P146" s="612"/>
      <c r="Q146" s="612" t="e">
        <f>O147/Q145</f>
        <v>#DIV/0!</v>
      </c>
      <c r="R146" s="613"/>
    </row>
    <row r="147" spans="2:18" x14ac:dyDescent="0.3">
      <c r="B147" s="618">
        <f t="shared" si="50"/>
        <v>1.8000000000000007</v>
      </c>
      <c r="C147" s="433" t="s">
        <v>33</v>
      </c>
      <c r="D147" s="492"/>
      <c r="E147" s="492">
        <v>0.87569999999999992</v>
      </c>
      <c r="F147" s="492">
        <f t="shared" si="51"/>
        <v>0.87569999999999992</v>
      </c>
      <c r="G147" s="492"/>
      <c r="H147" s="492">
        <v>0.73071960000000002</v>
      </c>
      <c r="I147" s="492">
        <f t="shared" si="52"/>
        <v>0.73071960000000002</v>
      </c>
      <c r="J147" s="493"/>
      <c r="K147" s="492"/>
      <c r="L147" s="492">
        <f t="shared" si="53"/>
        <v>0</v>
      </c>
      <c r="M147" s="493"/>
      <c r="N147" s="493"/>
      <c r="O147" s="493"/>
      <c r="P147" s="493"/>
      <c r="Q147" s="493"/>
      <c r="R147" s="416"/>
    </row>
    <row r="148" spans="2:18" x14ac:dyDescent="0.3">
      <c r="B148" s="618"/>
      <c r="C148" s="433"/>
      <c r="D148" s="492"/>
      <c r="E148" s="492"/>
      <c r="F148" s="492"/>
      <c r="G148" s="492"/>
      <c r="H148" s="492"/>
      <c r="I148" s="492"/>
      <c r="J148" s="493"/>
      <c r="K148" s="492"/>
      <c r="L148" s="492"/>
      <c r="M148" s="493"/>
      <c r="N148" s="493"/>
      <c r="O148" s="493"/>
      <c r="P148" s="493"/>
      <c r="Q148" s="493"/>
      <c r="R148" s="416"/>
    </row>
    <row r="149" spans="2:18" x14ac:dyDescent="0.3">
      <c r="B149" s="620">
        <v>2</v>
      </c>
      <c r="C149" s="434" t="s">
        <v>1500</v>
      </c>
      <c r="D149" s="492"/>
      <c r="E149" s="492"/>
      <c r="F149" s="492"/>
      <c r="G149" s="492"/>
      <c r="H149" s="492"/>
      <c r="I149" s="492"/>
      <c r="J149" s="493"/>
      <c r="K149" s="492"/>
      <c r="L149" s="492"/>
      <c r="M149" s="493"/>
      <c r="N149" s="493"/>
      <c r="O149" s="493"/>
      <c r="P149" s="493"/>
      <c r="Q149" s="493"/>
      <c r="R149" s="416"/>
    </row>
    <row r="150" spans="2:18" x14ac:dyDescent="0.3">
      <c r="B150" s="618">
        <f t="shared" ref="B150:B157" si="54">B149+0.1</f>
        <v>2.1</v>
      </c>
      <c r="C150" s="433" t="s">
        <v>29</v>
      </c>
      <c r="D150" s="492"/>
      <c r="E150" s="492">
        <v>0.78130497129814314</v>
      </c>
      <c r="F150" s="492">
        <f t="shared" ref="F150:F157" si="55">E150-D150</f>
        <v>0.78130497129814314</v>
      </c>
      <c r="G150" s="492"/>
      <c r="H150" s="492">
        <v>0.3649067071231778</v>
      </c>
      <c r="I150" s="492">
        <f t="shared" ref="I150:I157" si="56">H150-G150</f>
        <v>0.3649067071231778</v>
      </c>
      <c r="J150" s="493"/>
      <c r="K150" s="492"/>
      <c r="L150" s="492">
        <f t="shared" ref="L150:L157" si="57">K150-J150</f>
        <v>0</v>
      </c>
      <c r="M150" s="493"/>
      <c r="N150" s="493"/>
      <c r="O150" s="493"/>
      <c r="P150" s="493"/>
      <c r="Q150" s="493"/>
      <c r="R150" s="416"/>
    </row>
    <row r="151" spans="2:18" x14ac:dyDescent="0.3">
      <c r="B151" s="618">
        <f t="shared" si="54"/>
        <v>2.2000000000000002</v>
      </c>
      <c r="C151" s="433" t="s">
        <v>401</v>
      </c>
      <c r="D151" s="492"/>
      <c r="E151" s="492">
        <v>0</v>
      </c>
      <c r="F151" s="492">
        <f t="shared" si="55"/>
        <v>0</v>
      </c>
      <c r="G151" s="492"/>
      <c r="H151" s="492">
        <v>0</v>
      </c>
      <c r="I151" s="492">
        <f t="shared" si="56"/>
        <v>0</v>
      </c>
      <c r="J151" s="493"/>
      <c r="K151" s="492"/>
      <c r="L151" s="492">
        <f t="shared" si="57"/>
        <v>0</v>
      </c>
      <c r="M151" s="493"/>
      <c r="N151" s="493"/>
      <c r="O151" s="493"/>
      <c r="P151" s="493"/>
      <c r="Q151" s="493"/>
      <c r="R151" s="416"/>
    </row>
    <row r="152" spans="2:18" x14ac:dyDescent="0.3">
      <c r="B152" s="618">
        <f t="shared" si="54"/>
        <v>2.3000000000000003</v>
      </c>
      <c r="C152" s="433" t="s">
        <v>343</v>
      </c>
      <c r="D152" s="492"/>
      <c r="E152" s="492">
        <v>0</v>
      </c>
      <c r="F152" s="492">
        <f t="shared" si="55"/>
        <v>0</v>
      </c>
      <c r="G152" s="492"/>
      <c r="H152" s="492">
        <v>0</v>
      </c>
      <c r="I152" s="492">
        <f t="shared" si="56"/>
        <v>0</v>
      </c>
      <c r="J152" s="493"/>
      <c r="K152" s="492"/>
      <c r="L152" s="492">
        <f t="shared" si="57"/>
        <v>0</v>
      </c>
      <c r="M152" s="493"/>
      <c r="N152" s="493"/>
      <c r="O152" s="493"/>
      <c r="P152" s="493"/>
      <c r="Q152" s="493"/>
      <c r="R152" s="416"/>
    </row>
    <row r="153" spans="2:18" x14ac:dyDescent="0.3">
      <c r="B153" s="618">
        <f t="shared" si="54"/>
        <v>2.4000000000000004</v>
      </c>
      <c r="C153" s="433" t="s">
        <v>30</v>
      </c>
      <c r="D153" s="492"/>
      <c r="E153" s="492">
        <v>0.41639826417496534</v>
      </c>
      <c r="F153" s="492">
        <f t="shared" si="55"/>
        <v>0.41639826417496534</v>
      </c>
      <c r="G153" s="492"/>
      <c r="H153" s="492">
        <v>0.25493095849609071</v>
      </c>
      <c r="I153" s="492">
        <f t="shared" si="56"/>
        <v>0.25493095849609071</v>
      </c>
      <c r="J153" s="493"/>
      <c r="K153" s="492"/>
      <c r="L153" s="492">
        <f t="shared" si="57"/>
        <v>0</v>
      </c>
      <c r="M153" s="493"/>
      <c r="N153" s="493"/>
      <c r="O153" s="493"/>
      <c r="P153" s="493"/>
      <c r="Q153" s="493"/>
      <c r="R153" s="416"/>
    </row>
    <row r="154" spans="2:18" x14ac:dyDescent="0.3">
      <c r="B154" s="618">
        <f t="shared" si="54"/>
        <v>2.5000000000000004</v>
      </c>
      <c r="C154" s="433" t="s">
        <v>31</v>
      </c>
      <c r="D154" s="492"/>
      <c r="E154" s="492">
        <f>+E150-E151+E152-E153</f>
        <v>0.3649067071231778</v>
      </c>
      <c r="F154" s="492">
        <f t="shared" si="55"/>
        <v>0.3649067071231778</v>
      </c>
      <c r="G154" s="492"/>
      <c r="H154" s="492">
        <f>+H150-H151+H152-H153</f>
        <v>0.10997574862708709</v>
      </c>
      <c r="I154" s="492">
        <f t="shared" si="56"/>
        <v>0.10997574862708709</v>
      </c>
      <c r="J154" s="493"/>
      <c r="K154" s="493">
        <f>+J150-J151+J152-J153</f>
        <v>0</v>
      </c>
      <c r="L154" s="492">
        <f t="shared" si="57"/>
        <v>0</v>
      </c>
      <c r="M154" s="493"/>
      <c r="N154" s="493">
        <f>+M150-M151+M152-M153</f>
        <v>0</v>
      </c>
      <c r="O154" s="493"/>
      <c r="P154" s="493"/>
      <c r="Q154" s="493">
        <f>+O150-O151+O152-O153</f>
        <v>0</v>
      </c>
      <c r="R154" s="416"/>
    </row>
    <row r="155" spans="2:18" x14ac:dyDescent="0.3">
      <c r="B155" s="618">
        <f t="shared" si="54"/>
        <v>2.6000000000000005</v>
      </c>
      <c r="C155" s="433" t="s">
        <v>473</v>
      </c>
      <c r="D155" s="492"/>
      <c r="E155" s="447">
        <f>AVERAGE(E150,E154)</f>
        <v>0.57310583921066049</v>
      </c>
      <c r="F155" s="492">
        <f t="shared" si="55"/>
        <v>0.57310583921066049</v>
      </c>
      <c r="G155" s="492"/>
      <c r="H155" s="447">
        <f>AVERAGE(H150,H154)</f>
        <v>0.23744122787513244</v>
      </c>
      <c r="I155" s="492">
        <f t="shared" si="56"/>
        <v>0.23744122787513244</v>
      </c>
      <c r="J155" s="493"/>
      <c r="K155" s="492"/>
      <c r="L155" s="492">
        <f t="shared" si="57"/>
        <v>0</v>
      </c>
      <c r="M155" s="493"/>
      <c r="N155" s="493"/>
      <c r="O155" s="493"/>
      <c r="P155" s="493"/>
      <c r="Q155" s="493"/>
      <c r="R155" s="416"/>
    </row>
    <row r="156" spans="2:18" s="614" customFormat="1" x14ac:dyDescent="0.3">
      <c r="B156" s="622">
        <f t="shared" si="54"/>
        <v>2.7000000000000006</v>
      </c>
      <c r="C156" s="610" t="s">
        <v>32</v>
      </c>
      <c r="D156" s="611"/>
      <c r="E156" s="611">
        <f>IFERROR(E157/E155,0)</f>
        <v>9.8942460446130157E-2</v>
      </c>
      <c r="F156" s="611">
        <f>F157/F155</f>
        <v>9.8942460446130157E-2</v>
      </c>
      <c r="G156" s="611"/>
      <c r="H156" s="611">
        <f>IFERROR(H157/H155,0)</f>
        <v>8.7636431219473621E-2</v>
      </c>
      <c r="I156" s="611">
        <f>I157/I155</f>
        <v>8.7636431219473621E-2</v>
      </c>
      <c r="J156" s="612"/>
      <c r="K156" s="612" t="e">
        <f>J157/K155</f>
        <v>#DIV/0!</v>
      </c>
      <c r="L156" s="611" t="e">
        <f>L157/L155</f>
        <v>#DIV/0!</v>
      </c>
      <c r="M156" s="612"/>
      <c r="N156" s="612" t="e">
        <f>M157/N155</f>
        <v>#DIV/0!</v>
      </c>
      <c r="O156" s="612"/>
      <c r="P156" s="612"/>
      <c r="Q156" s="612" t="e">
        <f>O157/Q155</f>
        <v>#DIV/0!</v>
      </c>
      <c r="R156" s="613"/>
    </row>
    <row r="157" spans="2:18" x14ac:dyDescent="0.3">
      <c r="B157" s="618">
        <f t="shared" si="54"/>
        <v>2.8000000000000007</v>
      </c>
      <c r="C157" s="433" t="s">
        <v>33</v>
      </c>
      <c r="D157" s="492"/>
      <c r="E157" s="492">
        <v>5.6704501827547008E-2</v>
      </c>
      <c r="F157" s="492">
        <f t="shared" si="55"/>
        <v>5.6704501827547008E-2</v>
      </c>
      <c r="G157" s="492"/>
      <c r="H157" s="492">
        <v>2.0808501835346407E-2</v>
      </c>
      <c r="I157" s="492">
        <f t="shared" si="56"/>
        <v>2.0808501835346407E-2</v>
      </c>
      <c r="J157" s="493"/>
      <c r="K157" s="492"/>
      <c r="L157" s="492">
        <f t="shared" si="57"/>
        <v>0</v>
      </c>
      <c r="M157" s="493"/>
      <c r="N157" s="493"/>
      <c r="O157" s="493"/>
      <c r="P157" s="493"/>
      <c r="Q157" s="493"/>
      <c r="R157" s="416"/>
    </row>
    <row r="158" spans="2:18" x14ac:dyDescent="0.3">
      <c r="B158" s="618"/>
      <c r="C158" s="433"/>
      <c r="D158" s="492"/>
      <c r="E158" s="492"/>
      <c r="F158" s="492"/>
      <c r="G158" s="492"/>
      <c r="H158" s="492"/>
      <c r="I158" s="492"/>
      <c r="J158" s="493"/>
      <c r="K158" s="492"/>
      <c r="L158" s="492"/>
      <c r="M158" s="493"/>
      <c r="N158" s="493"/>
      <c r="O158" s="493"/>
      <c r="P158" s="493"/>
      <c r="Q158" s="493"/>
      <c r="R158" s="416"/>
    </row>
    <row r="159" spans="2:18" x14ac:dyDescent="0.3">
      <c r="B159" s="620">
        <v>3</v>
      </c>
      <c r="C159" s="434" t="s">
        <v>1493</v>
      </c>
      <c r="D159" s="492"/>
      <c r="E159" s="492"/>
      <c r="F159" s="492"/>
      <c r="G159" s="492"/>
      <c r="H159" s="492"/>
      <c r="I159" s="492"/>
      <c r="J159" s="493"/>
      <c r="K159" s="492"/>
      <c r="L159" s="492"/>
      <c r="M159" s="493"/>
      <c r="N159" s="493"/>
      <c r="O159" s="493"/>
      <c r="P159" s="493"/>
      <c r="Q159" s="493"/>
      <c r="R159" s="416"/>
    </row>
    <row r="160" spans="2:18" x14ac:dyDescent="0.3">
      <c r="B160" s="618">
        <f>B159+0.1</f>
        <v>3.1</v>
      </c>
      <c r="C160" s="433" t="s">
        <v>29</v>
      </c>
      <c r="D160" s="492"/>
      <c r="E160" s="492">
        <v>37.116390700000004</v>
      </c>
      <c r="F160" s="492">
        <f t="shared" ref="F160:F167" si="58">E160-D160</f>
        <v>37.116390700000004</v>
      </c>
      <c r="G160" s="492"/>
      <c r="H160" s="492">
        <v>37.204979200000004</v>
      </c>
      <c r="I160" s="492">
        <f t="shared" ref="I160:I167" si="59">H160-G160</f>
        <v>37.204979200000004</v>
      </c>
      <c r="J160" s="493"/>
      <c r="K160" s="492"/>
      <c r="L160" s="492">
        <f t="shared" ref="L160:L167" si="60">K160-J160</f>
        <v>0</v>
      </c>
      <c r="M160" s="493"/>
      <c r="N160" s="493"/>
      <c r="O160" s="493"/>
      <c r="P160" s="493"/>
      <c r="Q160" s="493"/>
      <c r="R160" s="416"/>
    </row>
    <row r="161" spans="2:18" x14ac:dyDescent="0.3">
      <c r="B161" s="618">
        <f t="shared" ref="B161:B167" si="61">B160+0.1</f>
        <v>3.2</v>
      </c>
      <c r="C161" s="433" t="s">
        <v>401</v>
      </c>
      <c r="D161" s="492"/>
      <c r="E161" s="492">
        <v>0</v>
      </c>
      <c r="F161" s="492">
        <f t="shared" si="58"/>
        <v>0</v>
      </c>
      <c r="G161" s="492"/>
      <c r="H161" s="492">
        <v>0</v>
      </c>
      <c r="I161" s="492">
        <f t="shared" si="59"/>
        <v>0</v>
      </c>
      <c r="J161" s="493"/>
      <c r="K161" s="492"/>
      <c r="L161" s="492">
        <f t="shared" si="60"/>
        <v>0</v>
      </c>
      <c r="M161" s="493"/>
      <c r="N161" s="493"/>
      <c r="O161" s="493"/>
      <c r="P161" s="493"/>
      <c r="Q161" s="493"/>
      <c r="R161" s="416"/>
    </row>
    <row r="162" spans="2:18" x14ac:dyDescent="0.3">
      <c r="B162" s="618">
        <f t="shared" si="61"/>
        <v>3.3000000000000003</v>
      </c>
      <c r="C162" s="433" t="s">
        <v>343</v>
      </c>
      <c r="D162" s="492"/>
      <c r="E162" s="492">
        <v>1.2502885000000001</v>
      </c>
      <c r="F162" s="492">
        <f t="shared" si="58"/>
        <v>1.2502885000000001</v>
      </c>
      <c r="G162" s="492"/>
      <c r="H162" s="492">
        <v>7.5194938000000002</v>
      </c>
      <c r="I162" s="492">
        <f t="shared" si="59"/>
        <v>7.5194938000000002</v>
      </c>
      <c r="J162" s="493"/>
      <c r="K162" s="492"/>
      <c r="L162" s="492">
        <f t="shared" si="60"/>
        <v>0</v>
      </c>
      <c r="M162" s="493"/>
      <c r="N162" s="493"/>
      <c r="O162" s="493"/>
      <c r="P162" s="493"/>
      <c r="Q162" s="493"/>
      <c r="R162" s="416"/>
    </row>
    <row r="163" spans="2:18" x14ac:dyDescent="0.3">
      <c r="B163" s="618">
        <f t="shared" si="61"/>
        <v>3.4000000000000004</v>
      </c>
      <c r="C163" s="433" t="s">
        <v>30</v>
      </c>
      <c r="D163" s="492"/>
      <c r="E163" s="492">
        <v>1.1617</v>
      </c>
      <c r="F163" s="492">
        <f t="shared" si="58"/>
        <v>1.1617</v>
      </c>
      <c r="G163" s="492"/>
      <c r="H163" s="492">
        <v>3.3564609320000001</v>
      </c>
      <c r="I163" s="492">
        <f t="shared" si="59"/>
        <v>3.3564609320000001</v>
      </c>
      <c r="J163" s="493"/>
      <c r="K163" s="492"/>
      <c r="L163" s="492">
        <f t="shared" si="60"/>
        <v>0</v>
      </c>
      <c r="M163" s="493"/>
      <c r="N163" s="493"/>
      <c r="O163" s="493"/>
      <c r="P163" s="493"/>
      <c r="Q163" s="493"/>
      <c r="R163" s="416"/>
    </row>
    <row r="164" spans="2:18" x14ac:dyDescent="0.3">
      <c r="B164" s="618">
        <f t="shared" si="61"/>
        <v>3.5000000000000004</v>
      </c>
      <c r="C164" s="433" t="s">
        <v>31</v>
      </c>
      <c r="D164" s="492"/>
      <c r="E164" s="492">
        <f>+E160-E161+E162-E163</f>
        <v>37.204979200000004</v>
      </c>
      <c r="F164" s="492">
        <f t="shared" si="58"/>
        <v>37.204979200000004</v>
      </c>
      <c r="G164" s="492"/>
      <c r="H164" s="492">
        <f>+H160-H161+H162-H163</f>
        <v>41.368012068000006</v>
      </c>
      <c r="I164" s="492">
        <f t="shared" si="59"/>
        <v>41.368012068000006</v>
      </c>
      <c r="J164" s="493"/>
      <c r="K164" s="493">
        <f>+J160-J161+J162-J163</f>
        <v>0</v>
      </c>
      <c r="L164" s="492">
        <f t="shared" si="60"/>
        <v>0</v>
      </c>
      <c r="M164" s="493"/>
      <c r="N164" s="493">
        <f>+M160-M161+M162-M163</f>
        <v>0</v>
      </c>
      <c r="O164" s="493"/>
      <c r="P164" s="493"/>
      <c r="Q164" s="493">
        <f>+O160-O161+O162-O163</f>
        <v>0</v>
      </c>
      <c r="R164" s="416"/>
    </row>
    <row r="165" spans="2:18" x14ac:dyDescent="0.3">
      <c r="B165" s="618">
        <f t="shared" si="61"/>
        <v>3.6000000000000005</v>
      </c>
      <c r="C165" s="433" t="s">
        <v>473</v>
      </c>
      <c r="D165" s="492"/>
      <c r="E165" s="447">
        <f>AVERAGE(E160,E164)</f>
        <v>37.160684950000004</v>
      </c>
      <c r="F165" s="492">
        <f t="shared" si="58"/>
        <v>37.160684950000004</v>
      </c>
      <c r="G165" s="492"/>
      <c r="H165" s="447">
        <f>AVERAGE(H160,H164)</f>
        <v>39.286495634000005</v>
      </c>
      <c r="I165" s="492">
        <f t="shared" si="59"/>
        <v>39.286495634000005</v>
      </c>
      <c r="J165" s="493"/>
      <c r="K165" s="492"/>
      <c r="L165" s="492">
        <f t="shared" si="60"/>
        <v>0</v>
      </c>
      <c r="M165" s="493"/>
      <c r="N165" s="493"/>
      <c r="O165" s="493"/>
      <c r="P165" s="493"/>
      <c r="Q165" s="493"/>
      <c r="R165" s="416"/>
    </row>
    <row r="166" spans="2:18" s="614" customFormat="1" x14ac:dyDescent="0.3">
      <c r="B166" s="622">
        <f t="shared" si="61"/>
        <v>3.7000000000000006</v>
      </c>
      <c r="C166" s="610" t="s">
        <v>32</v>
      </c>
      <c r="D166" s="611"/>
      <c r="E166" s="611">
        <f>IFERROR(E167/E165,0)</f>
        <v>0.10447062548022273</v>
      </c>
      <c r="F166" s="611">
        <f>F167/F165</f>
        <v>0.10447062548022273</v>
      </c>
      <c r="G166" s="611"/>
      <c r="H166" s="611">
        <f>IFERROR(H167/H165,0)</f>
        <v>0.10391685972905597</v>
      </c>
      <c r="I166" s="611">
        <f>I167/I165</f>
        <v>0.10391685972905597</v>
      </c>
      <c r="J166" s="612"/>
      <c r="K166" s="612" t="e">
        <f>J167/K165</f>
        <v>#DIV/0!</v>
      </c>
      <c r="L166" s="611" t="e">
        <f>L167/L165</f>
        <v>#DIV/0!</v>
      </c>
      <c r="M166" s="612"/>
      <c r="N166" s="612" t="e">
        <f>M167/N165</f>
        <v>#DIV/0!</v>
      </c>
      <c r="O166" s="612"/>
      <c r="P166" s="612"/>
      <c r="Q166" s="612" t="e">
        <f>O167/Q165</f>
        <v>#DIV/0!</v>
      </c>
      <c r="R166" s="613"/>
    </row>
    <row r="167" spans="2:18" x14ac:dyDescent="0.3">
      <c r="B167" s="618">
        <f t="shared" si="61"/>
        <v>3.8000000000000007</v>
      </c>
      <c r="C167" s="433" t="s">
        <v>33</v>
      </c>
      <c r="D167" s="492"/>
      <c r="E167" s="492">
        <v>3.8821999999999997</v>
      </c>
      <c r="F167" s="492">
        <f t="shared" si="58"/>
        <v>3.8821999999999997</v>
      </c>
      <c r="G167" s="492"/>
      <c r="H167" s="492">
        <v>4.0825292560445483</v>
      </c>
      <c r="I167" s="492">
        <f t="shared" si="59"/>
        <v>4.0825292560445483</v>
      </c>
      <c r="J167" s="493"/>
      <c r="K167" s="492"/>
      <c r="L167" s="492">
        <f t="shared" si="60"/>
        <v>0</v>
      </c>
      <c r="M167" s="493"/>
      <c r="N167" s="493"/>
      <c r="O167" s="493"/>
      <c r="P167" s="493"/>
      <c r="Q167" s="493"/>
      <c r="R167" s="416"/>
    </row>
    <row r="168" spans="2:18" x14ac:dyDescent="0.3">
      <c r="B168" s="620"/>
      <c r="C168" s="434"/>
      <c r="D168" s="492"/>
      <c r="E168" s="492"/>
      <c r="F168" s="492"/>
      <c r="G168" s="492"/>
      <c r="H168" s="492"/>
      <c r="I168" s="492"/>
      <c r="J168" s="493"/>
      <c r="K168" s="492"/>
      <c r="L168" s="492"/>
      <c r="M168" s="493"/>
      <c r="N168" s="493"/>
      <c r="O168" s="493"/>
      <c r="P168" s="493"/>
      <c r="Q168" s="493"/>
      <c r="R168" s="416"/>
    </row>
    <row r="169" spans="2:18" x14ac:dyDescent="0.3">
      <c r="B169" s="620">
        <v>4</v>
      </c>
      <c r="C169" s="434" t="s">
        <v>1494</v>
      </c>
      <c r="D169" s="492"/>
      <c r="E169" s="492"/>
      <c r="F169" s="492"/>
      <c r="G169" s="492"/>
      <c r="H169" s="492"/>
      <c r="I169" s="492"/>
      <c r="J169" s="493"/>
      <c r="K169" s="492"/>
      <c r="L169" s="492"/>
      <c r="M169" s="493"/>
      <c r="N169" s="493"/>
      <c r="O169" s="493"/>
      <c r="P169" s="493"/>
      <c r="Q169" s="493"/>
      <c r="R169" s="416"/>
    </row>
    <row r="170" spans="2:18" x14ac:dyDescent="0.3">
      <c r="B170" s="618">
        <f>B169+0.1</f>
        <v>4.0999999999999996</v>
      </c>
      <c r="C170" s="433" t="s">
        <v>29</v>
      </c>
      <c r="D170" s="492"/>
      <c r="E170" s="492">
        <v>0</v>
      </c>
      <c r="F170" s="492">
        <f t="shared" ref="F170:F177" si="62">E170-D170</f>
        <v>0</v>
      </c>
      <c r="G170" s="492"/>
      <c r="H170" s="492">
        <v>0</v>
      </c>
      <c r="I170" s="492">
        <f t="shared" ref="I170:I177" si="63">H170-G170</f>
        <v>0</v>
      </c>
      <c r="J170" s="493"/>
      <c r="K170" s="492"/>
      <c r="L170" s="492">
        <f t="shared" ref="L170:L177" si="64">K170-J170</f>
        <v>0</v>
      </c>
      <c r="M170" s="493"/>
      <c r="N170" s="493"/>
      <c r="O170" s="493"/>
      <c r="P170" s="493"/>
      <c r="Q170" s="493"/>
      <c r="R170" s="416"/>
    </row>
    <row r="171" spans="2:18" x14ac:dyDescent="0.3">
      <c r="B171" s="618">
        <f t="shared" ref="B171:B177" si="65">B170+0.1</f>
        <v>4.1999999999999993</v>
      </c>
      <c r="C171" s="433" t="s">
        <v>401</v>
      </c>
      <c r="D171" s="492"/>
      <c r="E171" s="492">
        <v>0</v>
      </c>
      <c r="F171" s="492">
        <f t="shared" si="62"/>
        <v>0</v>
      </c>
      <c r="G171" s="492"/>
      <c r="H171" s="492">
        <v>0</v>
      </c>
      <c r="I171" s="492">
        <f t="shared" si="63"/>
        <v>0</v>
      </c>
      <c r="J171" s="493"/>
      <c r="K171" s="492"/>
      <c r="L171" s="492">
        <f t="shared" si="64"/>
        <v>0</v>
      </c>
      <c r="M171" s="493"/>
      <c r="N171" s="493"/>
      <c r="O171" s="493"/>
      <c r="P171" s="493"/>
      <c r="Q171" s="493"/>
      <c r="R171" s="416"/>
    </row>
    <row r="172" spans="2:18" x14ac:dyDescent="0.3">
      <c r="B172" s="618">
        <f t="shared" si="65"/>
        <v>4.2999999999999989</v>
      </c>
      <c r="C172" s="433" t="s">
        <v>343</v>
      </c>
      <c r="D172" s="492"/>
      <c r="E172" s="492">
        <v>0</v>
      </c>
      <c r="F172" s="492">
        <f t="shared" si="62"/>
        <v>0</v>
      </c>
      <c r="G172" s="492"/>
      <c r="H172" s="492">
        <v>0</v>
      </c>
      <c r="I172" s="492">
        <f t="shared" si="63"/>
        <v>0</v>
      </c>
      <c r="J172" s="493"/>
      <c r="K172" s="492"/>
      <c r="L172" s="492">
        <f t="shared" si="64"/>
        <v>0</v>
      </c>
      <c r="M172" s="493"/>
      <c r="N172" s="493"/>
      <c r="O172" s="493"/>
      <c r="P172" s="493"/>
      <c r="Q172" s="493"/>
      <c r="R172" s="416"/>
    </row>
    <row r="173" spans="2:18" x14ac:dyDescent="0.3">
      <c r="B173" s="618">
        <f t="shared" si="65"/>
        <v>4.3999999999999986</v>
      </c>
      <c r="C173" s="433" t="s">
        <v>30</v>
      </c>
      <c r="D173" s="492"/>
      <c r="E173" s="492">
        <v>0</v>
      </c>
      <c r="F173" s="492">
        <f t="shared" si="62"/>
        <v>0</v>
      </c>
      <c r="G173" s="492"/>
      <c r="H173" s="492">
        <v>0</v>
      </c>
      <c r="I173" s="492">
        <f t="shared" si="63"/>
        <v>0</v>
      </c>
      <c r="J173" s="493"/>
      <c r="K173" s="492"/>
      <c r="L173" s="492">
        <f t="shared" si="64"/>
        <v>0</v>
      </c>
      <c r="M173" s="493"/>
      <c r="N173" s="493"/>
      <c r="O173" s="493"/>
      <c r="P173" s="493"/>
      <c r="Q173" s="493"/>
      <c r="R173" s="416"/>
    </row>
    <row r="174" spans="2:18" x14ac:dyDescent="0.3">
      <c r="B174" s="618">
        <f t="shared" si="65"/>
        <v>4.4999999999999982</v>
      </c>
      <c r="C174" s="433" t="s">
        <v>31</v>
      </c>
      <c r="D174" s="492"/>
      <c r="E174" s="492">
        <f>+E170-E171+E172-E173</f>
        <v>0</v>
      </c>
      <c r="F174" s="492">
        <f t="shared" si="62"/>
        <v>0</v>
      </c>
      <c r="G174" s="492"/>
      <c r="H174" s="492">
        <f>+H170-H171+H172-H173</f>
        <v>0</v>
      </c>
      <c r="I174" s="492">
        <f t="shared" si="63"/>
        <v>0</v>
      </c>
      <c r="J174" s="493"/>
      <c r="K174" s="493">
        <f>+J170-J171+J172-J173</f>
        <v>0</v>
      </c>
      <c r="L174" s="492">
        <f t="shared" si="64"/>
        <v>0</v>
      </c>
      <c r="M174" s="493"/>
      <c r="N174" s="493">
        <f>+M170-M171+M172-M173</f>
        <v>0</v>
      </c>
      <c r="O174" s="493"/>
      <c r="P174" s="493"/>
      <c r="Q174" s="493">
        <f>+O170-O171+O172-O173</f>
        <v>0</v>
      </c>
      <c r="R174" s="416"/>
    </row>
    <row r="175" spans="2:18" x14ac:dyDescent="0.3">
      <c r="B175" s="618">
        <f t="shared" si="65"/>
        <v>4.5999999999999979</v>
      </c>
      <c r="C175" s="433" t="s">
        <v>473</v>
      </c>
      <c r="D175" s="492"/>
      <c r="E175" s="447">
        <f>AVERAGE(E170,E174)</f>
        <v>0</v>
      </c>
      <c r="F175" s="492">
        <f t="shared" si="62"/>
        <v>0</v>
      </c>
      <c r="G175" s="492"/>
      <c r="H175" s="447">
        <f>AVERAGE(H170,H174)</f>
        <v>0</v>
      </c>
      <c r="I175" s="492">
        <f t="shared" si="63"/>
        <v>0</v>
      </c>
      <c r="J175" s="493"/>
      <c r="K175" s="492"/>
      <c r="L175" s="492">
        <f t="shared" si="64"/>
        <v>0</v>
      </c>
      <c r="M175" s="493"/>
      <c r="N175" s="493"/>
      <c r="O175" s="493"/>
      <c r="P175" s="493"/>
      <c r="Q175" s="493"/>
      <c r="R175" s="416"/>
    </row>
    <row r="176" spans="2:18" s="614" customFormat="1" x14ac:dyDescent="0.3">
      <c r="B176" s="622">
        <f t="shared" si="65"/>
        <v>4.6999999999999975</v>
      </c>
      <c r="C176" s="610" t="s">
        <v>32</v>
      </c>
      <c r="D176" s="611"/>
      <c r="E176" s="611">
        <f>IFERROR(E177/E175,0)</f>
        <v>0</v>
      </c>
      <c r="F176" s="611">
        <f t="shared" si="62"/>
        <v>0</v>
      </c>
      <c r="G176" s="611"/>
      <c r="H176" s="611">
        <f>IFERROR(H177/H175,0)</f>
        <v>0</v>
      </c>
      <c r="I176" s="611" t="e">
        <f>I177/I175</f>
        <v>#DIV/0!</v>
      </c>
      <c r="J176" s="612"/>
      <c r="K176" s="612" t="e">
        <f>J177/K175</f>
        <v>#DIV/0!</v>
      </c>
      <c r="L176" s="611" t="e">
        <f>L177/L175</f>
        <v>#DIV/0!</v>
      </c>
      <c r="M176" s="612"/>
      <c r="N176" s="612" t="e">
        <f>M177/N175</f>
        <v>#DIV/0!</v>
      </c>
      <c r="O176" s="612"/>
      <c r="P176" s="612"/>
      <c r="Q176" s="612" t="e">
        <f>O177/Q175</f>
        <v>#DIV/0!</v>
      </c>
      <c r="R176" s="613"/>
    </row>
    <row r="177" spans="2:18" x14ac:dyDescent="0.3">
      <c r="B177" s="618">
        <f t="shared" si="65"/>
        <v>4.7999999999999972</v>
      </c>
      <c r="C177" s="433" t="s">
        <v>33</v>
      </c>
      <c r="D177" s="492"/>
      <c r="E177" s="492">
        <v>0</v>
      </c>
      <c r="F177" s="492">
        <f t="shared" si="62"/>
        <v>0</v>
      </c>
      <c r="G177" s="492"/>
      <c r="H177" s="492">
        <v>0</v>
      </c>
      <c r="I177" s="492">
        <f t="shared" si="63"/>
        <v>0</v>
      </c>
      <c r="J177" s="493"/>
      <c r="K177" s="492"/>
      <c r="L177" s="492">
        <f t="shared" si="64"/>
        <v>0</v>
      </c>
      <c r="M177" s="493"/>
      <c r="N177" s="493"/>
      <c r="O177" s="493"/>
      <c r="P177" s="493"/>
      <c r="Q177" s="493"/>
      <c r="R177" s="416"/>
    </row>
    <row r="178" spans="2:18" x14ac:dyDescent="0.3">
      <c r="B178" s="620"/>
      <c r="C178" s="434"/>
      <c r="D178" s="492"/>
      <c r="E178" s="492"/>
      <c r="F178" s="492"/>
      <c r="G178" s="492"/>
      <c r="H178" s="492"/>
      <c r="I178" s="492"/>
      <c r="J178" s="493"/>
      <c r="K178" s="492"/>
      <c r="L178" s="492"/>
      <c r="M178" s="493"/>
      <c r="N178" s="493"/>
      <c r="O178" s="493"/>
      <c r="P178" s="493"/>
      <c r="Q178" s="493"/>
      <c r="R178" s="416"/>
    </row>
    <row r="179" spans="2:18" x14ac:dyDescent="0.3">
      <c r="B179" s="620">
        <v>5</v>
      </c>
      <c r="C179" s="434" t="s">
        <v>1501</v>
      </c>
      <c r="D179" s="492"/>
      <c r="E179" s="492"/>
      <c r="F179" s="492"/>
      <c r="G179" s="492"/>
      <c r="H179" s="492"/>
      <c r="I179" s="492"/>
      <c r="J179" s="493"/>
      <c r="K179" s="492"/>
      <c r="L179" s="492"/>
      <c r="M179" s="493"/>
      <c r="N179" s="493"/>
      <c r="O179" s="493"/>
      <c r="P179" s="493"/>
      <c r="Q179" s="493"/>
      <c r="R179" s="416"/>
    </row>
    <row r="180" spans="2:18" x14ac:dyDescent="0.3">
      <c r="B180" s="618">
        <f>B179+0.1</f>
        <v>5.0999999999999996</v>
      </c>
      <c r="C180" s="433" t="s">
        <v>29</v>
      </c>
      <c r="D180" s="492"/>
      <c r="E180" s="492">
        <v>0.11521314879209321</v>
      </c>
      <c r="F180" s="492">
        <f t="shared" ref="F180:F187" si="66">E180-D180</f>
        <v>0.11521314879209321</v>
      </c>
      <c r="G180" s="492"/>
      <c r="H180" s="492">
        <v>4.8792093210181522E-8</v>
      </c>
      <c r="I180" s="492">
        <f t="shared" ref="I180:I187" si="67">H180-G180</f>
        <v>4.8792093210181522E-8</v>
      </c>
      <c r="J180" s="493"/>
      <c r="K180" s="492"/>
      <c r="L180" s="492">
        <f t="shared" ref="L180:L187" si="68">K180-J180</f>
        <v>0</v>
      </c>
      <c r="M180" s="493"/>
      <c r="N180" s="493"/>
      <c r="O180" s="493"/>
      <c r="P180" s="493"/>
      <c r="Q180" s="493"/>
      <c r="R180" s="416"/>
    </row>
    <row r="181" spans="2:18" x14ac:dyDescent="0.3">
      <c r="B181" s="618">
        <f t="shared" ref="B181:B187" si="69">B180+0.1</f>
        <v>5.1999999999999993</v>
      </c>
      <c r="C181" s="433" t="s">
        <v>401</v>
      </c>
      <c r="D181" s="492"/>
      <c r="E181" s="492">
        <v>0</v>
      </c>
      <c r="F181" s="492">
        <f t="shared" si="66"/>
        <v>0</v>
      </c>
      <c r="G181" s="492"/>
      <c r="H181" s="492">
        <v>0</v>
      </c>
      <c r="I181" s="492">
        <f t="shared" si="67"/>
        <v>0</v>
      </c>
      <c r="J181" s="493"/>
      <c r="K181" s="492"/>
      <c r="L181" s="492">
        <f t="shared" si="68"/>
        <v>0</v>
      </c>
      <c r="M181" s="493"/>
      <c r="N181" s="493"/>
      <c r="O181" s="493"/>
      <c r="P181" s="493"/>
      <c r="Q181" s="493"/>
      <c r="R181" s="416"/>
    </row>
    <row r="182" spans="2:18" x14ac:dyDescent="0.3">
      <c r="B182" s="618">
        <f t="shared" si="69"/>
        <v>5.2999999999999989</v>
      </c>
      <c r="C182" s="433" t="s">
        <v>343</v>
      </c>
      <c r="D182" s="492"/>
      <c r="E182" s="492">
        <v>0</v>
      </c>
      <c r="F182" s="492">
        <f t="shared" si="66"/>
        <v>0</v>
      </c>
      <c r="G182" s="492"/>
      <c r="H182" s="492">
        <v>0</v>
      </c>
      <c r="I182" s="492">
        <f t="shared" si="67"/>
        <v>0</v>
      </c>
      <c r="J182" s="493"/>
      <c r="K182" s="492"/>
      <c r="L182" s="492">
        <f t="shared" si="68"/>
        <v>0</v>
      </c>
      <c r="M182" s="493"/>
      <c r="N182" s="493"/>
      <c r="O182" s="493"/>
      <c r="P182" s="493"/>
      <c r="Q182" s="493"/>
      <c r="R182" s="416"/>
    </row>
    <row r="183" spans="2:18" x14ac:dyDescent="0.3">
      <c r="B183" s="618">
        <f t="shared" si="69"/>
        <v>5.3999999999999986</v>
      </c>
      <c r="C183" s="433" t="s">
        <v>30</v>
      </c>
      <c r="D183" s="492"/>
      <c r="E183" s="492">
        <v>0.1152131</v>
      </c>
      <c r="F183" s="492">
        <f t="shared" si="66"/>
        <v>0.1152131</v>
      </c>
      <c r="G183" s="492"/>
      <c r="H183" s="492">
        <v>0</v>
      </c>
      <c r="I183" s="492">
        <f t="shared" si="67"/>
        <v>0</v>
      </c>
      <c r="J183" s="493"/>
      <c r="K183" s="492"/>
      <c r="L183" s="492">
        <f t="shared" si="68"/>
        <v>0</v>
      </c>
      <c r="M183" s="493"/>
      <c r="N183" s="493"/>
      <c r="O183" s="493"/>
      <c r="P183" s="493"/>
      <c r="Q183" s="493"/>
      <c r="R183" s="416"/>
    </row>
    <row r="184" spans="2:18" x14ac:dyDescent="0.3">
      <c r="B184" s="618">
        <f t="shared" si="69"/>
        <v>5.4999999999999982</v>
      </c>
      <c r="C184" s="433" t="s">
        <v>31</v>
      </c>
      <c r="D184" s="492"/>
      <c r="E184" s="492">
        <f>+E180-E181+E182-E183</f>
        <v>4.8792093212957077E-8</v>
      </c>
      <c r="F184" s="492">
        <f t="shared" si="66"/>
        <v>4.8792093212957077E-8</v>
      </c>
      <c r="G184" s="492"/>
      <c r="H184" s="492">
        <f>+H180-H181+H182-H183</f>
        <v>4.8792093210181522E-8</v>
      </c>
      <c r="I184" s="492">
        <f t="shared" si="67"/>
        <v>4.8792093210181522E-8</v>
      </c>
      <c r="J184" s="493"/>
      <c r="K184" s="493">
        <f>+J180-J181+J182-J183</f>
        <v>0</v>
      </c>
      <c r="L184" s="492">
        <f t="shared" si="68"/>
        <v>0</v>
      </c>
      <c r="M184" s="493"/>
      <c r="N184" s="493">
        <f>+M180-M181+M182-M183</f>
        <v>0</v>
      </c>
      <c r="O184" s="493"/>
      <c r="P184" s="493"/>
      <c r="Q184" s="493">
        <f>+O180-O181+O182-O183</f>
        <v>0</v>
      </c>
      <c r="R184" s="416"/>
    </row>
    <row r="185" spans="2:18" x14ac:dyDescent="0.3">
      <c r="B185" s="618">
        <f t="shared" si="69"/>
        <v>5.5999999999999979</v>
      </c>
      <c r="C185" s="433" t="s">
        <v>473</v>
      </c>
      <c r="D185" s="492"/>
      <c r="E185" s="447">
        <f>AVERAGE(E180,E184)</f>
        <v>5.7606598792093212E-2</v>
      </c>
      <c r="F185" s="492">
        <f t="shared" si="66"/>
        <v>5.7606598792093212E-2</v>
      </c>
      <c r="G185" s="492"/>
      <c r="H185" s="447">
        <f>AVERAGE(H180,H184)</f>
        <v>4.8792093210181522E-8</v>
      </c>
      <c r="I185" s="492">
        <f t="shared" si="67"/>
        <v>4.8792093210181522E-8</v>
      </c>
      <c r="J185" s="493"/>
      <c r="K185" s="492"/>
      <c r="L185" s="492">
        <f t="shared" si="68"/>
        <v>0</v>
      </c>
      <c r="M185" s="493"/>
      <c r="N185" s="493"/>
      <c r="O185" s="493"/>
      <c r="P185" s="493"/>
      <c r="Q185" s="493"/>
      <c r="R185" s="416"/>
    </row>
    <row r="186" spans="2:18" s="614" customFormat="1" x14ac:dyDescent="0.3">
      <c r="B186" s="622">
        <f t="shared" si="69"/>
        <v>5.6999999999999975</v>
      </c>
      <c r="C186" s="610" t="s">
        <v>32</v>
      </c>
      <c r="D186" s="611"/>
      <c r="E186" s="611">
        <f>IFERROR(E187/E185,0)</f>
        <v>1.9072498132067978E-2</v>
      </c>
      <c r="F186" s="611">
        <f>F187/F185</f>
        <v>1.9072498132067978E-2</v>
      </c>
      <c r="G186" s="611"/>
      <c r="H186" s="611">
        <f>IFERROR(H187/H185,0)</f>
        <v>0</v>
      </c>
      <c r="I186" s="611">
        <f>I187/I185</f>
        <v>0</v>
      </c>
      <c r="J186" s="612"/>
      <c r="K186" s="612" t="e">
        <f>J187/K185</f>
        <v>#DIV/0!</v>
      </c>
      <c r="L186" s="611" t="e">
        <f>L187/L185</f>
        <v>#DIV/0!</v>
      </c>
      <c r="M186" s="612"/>
      <c r="N186" s="612" t="e">
        <f>M187/N185</f>
        <v>#DIV/0!</v>
      </c>
      <c r="O186" s="612"/>
      <c r="P186" s="612"/>
      <c r="Q186" s="612" t="e">
        <f>O187/Q185</f>
        <v>#DIV/0!</v>
      </c>
      <c r="R186" s="613"/>
    </row>
    <row r="187" spans="2:18" x14ac:dyDescent="0.3">
      <c r="B187" s="618">
        <f t="shared" si="69"/>
        <v>5.7999999999999972</v>
      </c>
      <c r="C187" s="433" t="s">
        <v>33</v>
      </c>
      <c r="D187" s="492"/>
      <c r="E187" s="492">
        <v>1.0987017478569872E-3</v>
      </c>
      <c r="F187" s="492">
        <f t="shared" si="66"/>
        <v>1.0987017478569872E-3</v>
      </c>
      <c r="G187" s="492"/>
      <c r="H187" s="492">
        <v>0</v>
      </c>
      <c r="I187" s="492">
        <f t="shared" si="67"/>
        <v>0</v>
      </c>
      <c r="J187" s="493"/>
      <c r="K187" s="492"/>
      <c r="L187" s="492">
        <f t="shared" si="68"/>
        <v>0</v>
      </c>
      <c r="M187" s="493"/>
      <c r="N187" s="493"/>
      <c r="O187" s="493"/>
      <c r="P187" s="493"/>
      <c r="Q187" s="493"/>
      <c r="R187" s="416"/>
    </row>
    <row r="188" spans="2:18" x14ac:dyDescent="0.3">
      <c r="B188" s="620"/>
      <c r="C188" s="434"/>
      <c r="D188" s="492"/>
      <c r="E188" s="492"/>
      <c r="F188" s="492"/>
      <c r="G188" s="492"/>
      <c r="H188" s="492"/>
      <c r="I188" s="492"/>
      <c r="J188" s="493"/>
      <c r="K188" s="492"/>
      <c r="L188" s="492"/>
      <c r="M188" s="493"/>
      <c r="N188" s="493"/>
      <c r="O188" s="493"/>
      <c r="P188" s="493"/>
      <c r="Q188" s="493"/>
      <c r="R188" s="416"/>
    </row>
    <row r="189" spans="2:18" x14ac:dyDescent="0.3">
      <c r="B189" s="620">
        <v>6</v>
      </c>
      <c r="C189" s="434" t="s">
        <v>1502</v>
      </c>
      <c r="D189" s="492"/>
      <c r="E189" s="492"/>
      <c r="F189" s="492"/>
      <c r="G189" s="492"/>
      <c r="H189" s="492"/>
      <c r="I189" s="492"/>
      <c r="J189" s="493"/>
      <c r="K189" s="492"/>
      <c r="L189" s="492"/>
      <c r="M189" s="493"/>
      <c r="N189" s="493"/>
      <c r="O189" s="493"/>
      <c r="P189" s="493"/>
      <c r="Q189" s="493"/>
      <c r="R189" s="416"/>
    </row>
    <row r="190" spans="2:18" x14ac:dyDescent="0.3">
      <c r="B190" s="618">
        <f>B189+0.1</f>
        <v>6.1</v>
      </c>
      <c r="C190" s="433" t="s">
        <v>29</v>
      </c>
      <c r="D190" s="492"/>
      <c r="E190" s="492">
        <v>0</v>
      </c>
      <c r="F190" s="492">
        <f t="shared" ref="F190:F197" si="70">E190-D190</f>
        <v>0</v>
      </c>
      <c r="G190" s="492"/>
      <c r="H190" s="492">
        <v>0</v>
      </c>
      <c r="I190" s="492">
        <f t="shared" ref="I190:I197" si="71">H190-G190</f>
        <v>0</v>
      </c>
      <c r="J190" s="493"/>
      <c r="K190" s="492"/>
      <c r="L190" s="492">
        <f t="shared" ref="L190:L197" si="72">K190-J190</f>
        <v>0</v>
      </c>
      <c r="M190" s="493"/>
      <c r="N190" s="493"/>
      <c r="O190" s="493"/>
      <c r="P190" s="493"/>
      <c r="Q190" s="493"/>
      <c r="R190" s="416"/>
    </row>
    <row r="191" spans="2:18" x14ac:dyDescent="0.3">
      <c r="B191" s="618">
        <f t="shared" ref="B191:B197" si="73">B190+0.1</f>
        <v>6.1999999999999993</v>
      </c>
      <c r="C191" s="433" t="s">
        <v>401</v>
      </c>
      <c r="D191" s="492"/>
      <c r="E191" s="492">
        <v>0</v>
      </c>
      <c r="F191" s="492">
        <f t="shared" si="70"/>
        <v>0</v>
      </c>
      <c r="G191" s="492"/>
      <c r="H191" s="492">
        <v>0</v>
      </c>
      <c r="I191" s="492">
        <f t="shared" si="71"/>
        <v>0</v>
      </c>
      <c r="J191" s="493"/>
      <c r="K191" s="492"/>
      <c r="L191" s="492">
        <f t="shared" si="72"/>
        <v>0</v>
      </c>
      <c r="M191" s="493"/>
      <c r="N191" s="493"/>
      <c r="O191" s="493"/>
      <c r="P191" s="493"/>
      <c r="Q191" s="493"/>
      <c r="R191" s="416"/>
    </row>
    <row r="192" spans="2:18" x14ac:dyDescent="0.3">
      <c r="B192" s="618">
        <f t="shared" si="73"/>
        <v>6.2999999999999989</v>
      </c>
      <c r="C192" s="433" t="s">
        <v>343</v>
      </c>
      <c r="D192" s="492"/>
      <c r="E192" s="492">
        <v>0</v>
      </c>
      <c r="F192" s="492">
        <f t="shared" si="70"/>
        <v>0</v>
      </c>
      <c r="G192" s="492"/>
      <c r="H192" s="492">
        <v>0</v>
      </c>
      <c r="I192" s="492">
        <f t="shared" si="71"/>
        <v>0</v>
      </c>
      <c r="J192" s="493"/>
      <c r="K192" s="492"/>
      <c r="L192" s="492">
        <f t="shared" si="72"/>
        <v>0</v>
      </c>
      <c r="M192" s="493"/>
      <c r="N192" s="493"/>
      <c r="O192" s="493"/>
      <c r="P192" s="493"/>
      <c r="Q192" s="493"/>
      <c r="R192" s="416"/>
    </row>
    <row r="193" spans="2:18" x14ac:dyDescent="0.3">
      <c r="B193" s="618">
        <f t="shared" si="73"/>
        <v>6.3999999999999986</v>
      </c>
      <c r="C193" s="433" t="s">
        <v>30</v>
      </c>
      <c r="D193" s="492"/>
      <c r="E193" s="492">
        <v>0</v>
      </c>
      <c r="F193" s="492">
        <f t="shared" si="70"/>
        <v>0</v>
      </c>
      <c r="G193" s="492"/>
      <c r="H193" s="492">
        <v>0</v>
      </c>
      <c r="I193" s="492">
        <f t="shared" si="71"/>
        <v>0</v>
      </c>
      <c r="J193" s="493"/>
      <c r="K193" s="492"/>
      <c r="L193" s="492">
        <f t="shared" si="72"/>
        <v>0</v>
      </c>
      <c r="M193" s="493"/>
      <c r="N193" s="493"/>
      <c r="O193" s="493"/>
      <c r="P193" s="493"/>
      <c r="Q193" s="493"/>
      <c r="R193" s="416"/>
    </row>
    <row r="194" spans="2:18" x14ac:dyDescent="0.3">
      <c r="B194" s="618">
        <f t="shared" si="73"/>
        <v>6.4999999999999982</v>
      </c>
      <c r="C194" s="433" t="s">
        <v>31</v>
      </c>
      <c r="D194" s="492"/>
      <c r="E194" s="492">
        <f>+E190-E191+E192-E193</f>
        <v>0</v>
      </c>
      <c r="F194" s="492">
        <f t="shared" si="70"/>
        <v>0</v>
      </c>
      <c r="G194" s="492"/>
      <c r="H194" s="492">
        <f>+H190-H191+H192-H193</f>
        <v>0</v>
      </c>
      <c r="I194" s="492">
        <f t="shared" si="71"/>
        <v>0</v>
      </c>
      <c r="J194" s="493"/>
      <c r="K194" s="493">
        <f>+J190-J191+J192-J193</f>
        <v>0</v>
      </c>
      <c r="L194" s="492">
        <f t="shared" si="72"/>
        <v>0</v>
      </c>
      <c r="M194" s="493"/>
      <c r="N194" s="493">
        <f>+M190-M191+M192-M193</f>
        <v>0</v>
      </c>
      <c r="O194" s="493"/>
      <c r="P194" s="493"/>
      <c r="Q194" s="493">
        <f>+O190-O191+O192-O193</f>
        <v>0</v>
      </c>
      <c r="R194" s="416"/>
    </row>
    <row r="195" spans="2:18" x14ac:dyDescent="0.3">
      <c r="B195" s="618">
        <f t="shared" si="73"/>
        <v>6.5999999999999979</v>
      </c>
      <c r="C195" s="433" t="s">
        <v>473</v>
      </c>
      <c r="D195" s="492"/>
      <c r="E195" s="447">
        <f>AVERAGE(E190,E194)</f>
        <v>0</v>
      </c>
      <c r="F195" s="492">
        <f t="shared" si="70"/>
        <v>0</v>
      </c>
      <c r="G195" s="492"/>
      <c r="H195" s="447">
        <f>AVERAGE(H190,H194)</f>
        <v>0</v>
      </c>
      <c r="I195" s="492">
        <f t="shared" si="71"/>
        <v>0</v>
      </c>
      <c r="J195" s="493"/>
      <c r="K195" s="492"/>
      <c r="L195" s="492">
        <f t="shared" si="72"/>
        <v>0</v>
      </c>
      <c r="M195" s="493"/>
      <c r="N195" s="493"/>
      <c r="O195" s="493"/>
      <c r="P195" s="493"/>
      <c r="Q195" s="493"/>
      <c r="R195" s="416"/>
    </row>
    <row r="196" spans="2:18" s="614" customFormat="1" x14ac:dyDescent="0.3">
      <c r="B196" s="622">
        <f t="shared" si="73"/>
        <v>6.6999999999999975</v>
      </c>
      <c r="C196" s="610" t="s">
        <v>32</v>
      </c>
      <c r="D196" s="611"/>
      <c r="E196" s="611">
        <f>IFERROR(E197/E195,0)</f>
        <v>0</v>
      </c>
      <c r="F196" s="611" t="e">
        <f>F197/F195</f>
        <v>#DIV/0!</v>
      </c>
      <c r="G196" s="611"/>
      <c r="H196" s="611">
        <f>IFERROR(H197/H195,0)</f>
        <v>0</v>
      </c>
      <c r="I196" s="611" t="e">
        <f>I197/I195</f>
        <v>#DIV/0!</v>
      </c>
      <c r="J196" s="612"/>
      <c r="K196" s="612" t="e">
        <f>J197/K195</f>
        <v>#DIV/0!</v>
      </c>
      <c r="L196" s="611" t="e">
        <f>L197/L195</f>
        <v>#DIV/0!</v>
      </c>
      <c r="M196" s="612"/>
      <c r="N196" s="612" t="e">
        <f>M197/N195</f>
        <v>#DIV/0!</v>
      </c>
      <c r="O196" s="612"/>
      <c r="P196" s="612"/>
      <c r="Q196" s="612" t="e">
        <f>O197/Q195</f>
        <v>#DIV/0!</v>
      </c>
      <c r="R196" s="613"/>
    </row>
    <row r="197" spans="2:18" x14ac:dyDescent="0.3">
      <c r="B197" s="618">
        <f t="shared" si="73"/>
        <v>6.7999999999999972</v>
      </c>
      <c r="C197" s="433" t="s">
        <v>33</v>
      </c>
      <c r="D197" s="492"/>
      <c r="E197" s="492">
        <v>0</v>
      </c>
      <c r="F197" s="492">
        <f t="shared" si="70"/>
        <v>0</v>
      </c>
      <c r="G197" s="492"/>
      <c r="H197" s="492">
        <v>0</v>
      </c>
      <c r="I197" s="492">
        <f t="shared" si="71"/>
        <v>0</v>
      </c>
      <c r="J197" s="493"/>
      <c r="K197" s="492"/>
      <c r="L197" s="492">
        <f t="shared" si="72"/>
        <v>0</v>
      </c>
      <c r="M197" s="493"/>
      <c r="N197" s="493"/>
      <c r="O197" s="493"/>
      <c r="P197" s="493"/>
      <c r="Q197" s="493"/>
      <c r="R197" s="416"/>
    </row>
    <row r="198" spans="2:18" x14ac:dyDescent="0.3">
      <c r="B198" s="620"/>
      <c r="C198" s="434"/>
      <c r="D198" s="492"/>
      <c r="E198" s="492"/>
      <c r="F198" s="492"/>
      <c r="G198" s="492"/>
      <c r="H198" s="492"/>
      <c r="I198" s="492"/>
      <c r="J198" s="493"/>
      <c r="K198" s="492"/>
      <c r="L198" s="492"/>
      <c r="M198" s="493"/>
      <c r="N198" s="493"/>
      <c r="O198" s="493"/>
      <c r="P198" s="493"/>
      <c r="Q198" s="493"/>
      <c r="R198" s="416"/>
    </row>
    <row r="199" spans="2:18" x14ac:dyDescent="0.3">
      <c r="B199" s="620">
        <v>7</v>
      </c>
      <c r="C199" s="434" t="s">
        <v>1496</v>
      </c>
      <c r="D199" s="492"/>
      <c r="E199" s="492"/>
      <c r="F199" s="492"/>
      <c r="G199" s="492"/>
      <c r="H199" s="492"/>
      <c r="I199" s="492"/>
      <c r="J199" s="493"/>
      <c r="K199" s="492"/>
      <c r="L199" s="492"/>
      <c r="M199" s="493"/>
      <c r="N199" s="493"/>
      <c r="O199" s="493"/>
      <c r="P199" s="493"/>
      <c r="Q199" s="493"/>
      <c r="R199" s="416"/>
    </row>
    <row r="200" spans="2:18" x14ac:dyDescent="0.3">
      <c r="B200" s="618">
        <f>B199+0.1</f>
        <v>7.1</v>
      </c>
      <c r="C200" s="433" t="s">
        <v>29</v>
      </c>
      <c r="D200" s="492"/>
      <c r="E200" s="492">
        <v>0</v>
      </c>
      <c r="F200" s="492">
        <f t="shared" ref="F200:F207" si="74">E200-D200</f>
        <v>0</v>
      </c>
      <c r="G200" s="492"/>
      <c r="H200" s="492">
        <v>0</v>
      </c>
      <c r="I200" s="492">
        <f t="shared" ref="I200:I207" si="75">H200-G200</f>
        <v>0</v>
      </c>
      <c r="J200" s="493"/>
      <c r="K200" s="492"/>
      <c r="L200" s="492">
        <f t="shared" ref="L200:L207" si="76">K200-J200</f>
        <v>0</v>
      </c>
      <c r="M200" s="493"/>
      <c r="N200" s="493"/>
      <c r="O200" s="493"/>
      <c r="P200" s="493"/>
      <c r="Q200" s="493"/>
      <c r="R200" s="416"/>
    </row>
    <row r="201" spans="2:18" x14ac:dyDescent="0.3">
      <c r="B201" s="618">
        <f t="shared" ref="B201:B207" si="77">B200+0.1</f>
        <v>7.1999999999999993</v>
      </c>
      <c r="C201" s="433" t="s">
        <v>401</v>
      </c>
      <c r="D201" s="492"/>
      <c r="E201" s="492">
        <v>0</v>
      </c>
      <c r="F201" s="492">
        <f t="shared" si="74"/>
        <v>0</v>
      </c>
      <c r="G201" s="492"/>
      <c r="H201" s="492">
        <v>0</v>
      </c>
      <c r="I201" s="492">
        <f t="shared" si="75"/>
        <v>0</v>
      </c>
      <c r="J201" s="493"/>
      <c r="K201" s="492"/>
      <c r="L201" s="492">
        <f t="shared" si="76"/>
        <v>0</v>
      </c>
      <c r="M201" s="493"/>
      <c r="N201" s="493"/>
      <c r="O201" s="493"/>
      <c r="P201" s="493"/>
      <c r="Q201" s="493"/>
      <c r="R201" s="416"/>
    </row>
    <row r="202" spans="2:18" x14ac:dyDescent="0.3">
      <c r="B202" s="618">
        <f t="shared" si="77"/>
        <v>7.2999999999999989</v>
      </c>
      <c r="C202" s="433" t="s">
        <v>343</v>
      </c>
      <c r="D202" s="492"/>
      <c r="E202" s="492">
        <v>0</v>
      </c>
      <c r="F202" s="492">
        <f t="shared" si="74"/>
        <v>0</v>
      </c>
      <c r="G202" s="492"/>
      <c r="H202" s="492">
        <v>0</v>
      </c>
      <c r="I202" s="492">
        <f t="shared" si="75"/>
        <v>0</v>
      </c>
      <c r="J202" s="493"/>
      <c r="K202" s="492"/>
      <c r="L202" s="492">
        <f t="shared" si="76"/>
        <v>0</v>
      </c>
      <c r="M202" s="493"/>
      <c r="N202" s="493"/>
      <c r="O202" s="493"/>
      <c r="P202" s="493"/>
      <c r="Q202" s="493"/>
      <c r="R202" s="416"/>
    </row>
    <row r="203" spans="2:18" x14ac:dyDescent="0.3">
      <c r="B203" s="618">
        <f t="shared" si="77"/>
        <v>7.3999999999999986</v>
      </c>
      <c r="C203" s="433" t="s">
        <v>30</v>
      </c>
      <c r="D203" s="492"/>
      <c r="E203" s="492">
        <v>0</v>
      </c>
      <c r="F203" s="492">
        <f t="shared" si="74"/>
        <v>0</v>
      </c>
      <c r="G203" s="492"/>
      <c r="H203" s="492">
        <v>0</v>
      </c>
      <c r="I203" s="492">
        <f t="shared" si="75"/>
        <v>0</v>
      </c>
      <c r="J203" s="493"/>
      <c r="K203" s="492"/>
      <c r="L203" s="492">
        <f t="shared" si="76"/>
        <v>0</v>
      </c>
      <c r="M203" s="493"/>
      <c r="N203" s="493"/>
      <c r="O203" s="493"/>
      <c r="P203" s="493"/>
      <c r="Q203" s="493"/>
      <c r="R203" s="416"/>
    </row>
    <row r="204" spans="2:18" x14ac:dyDescent="0.3">
      <c r="B204" s="618">
        <f t="shared" si="77"/>
        <v>7.4999999999999982</v>
      </c>
      <c r="C204" s="433" t="s">
        <v>31</v>
      </c>
      <c r="D204" s="492"/>
      <c r="E204" s="492">
        <f>+E200-E201+E202-E203</f>
        <v>0</v>
      </c>
      <c r="F204" s="492">
        <f t="shared" si="74"/>
        <v>0</v>
      </c>
      <c r="G204" s="492"/>
      <c r="H204" s="492">
        <f>+H200-H201+H202-H203</f>
        <v>0</v>
      </c>
      <c r="I204" s="492">
        <f t="shared" si="75"/>
        <v>0</v>
      </c>
      <c r="J204" s="493"/>
      <c r="K204" s="493">
        <f>+J200-J201+J202-J203</f>
        <v>0</v>
      </c>
      <c r="L204" s="492">
        <f t="shared" si="76"/>
        <v>0</v>
      </c>
      <c r="M204" s="493"/>
      <c r="N204" s="493">
        <f>+M200-M201+M202-M203</f>
        <v>0</v>
      </c>
      <c r="O204" s="493"/>
      <c r="P204" s="493"/>
      <c r="Q204" s="493">
        <f>+O200-O201+O202-O203</f>
        <v>0</v>
      </c>
      <c r="R204" s="416"/>
    </row>
    <row r="205" spans="2:18" x14ac:dyDescent="0.3">
      <c r="B205" s="618">
        <f t="shared" si="77"/>
        <v>7.5999999999999979</v>
      </c>
      <c r="C205" s="433" t="s">
        <v>473</v>
      </c>
      <c r="D205" s="492"/>
      <c r="E205" s="447">
        <f>AVERAGE(E200,E204)</f>
        <v>0</v>
      </c>
      <c r="F205" s="492">
        <f t="shared" si="74"/>
        <v>0</v>
      </c>
      <c r="G205" s="492"/>
      <c r="H205" s="447">
        <f>AVERAGE(H200,H204)</f>
        <v>0</v>
      </c>
      <c r="I205" s="492">
        <f t="shared" si="75"/>
        <v>0</v>
      </c>
      <c r="J205" s="493"/>
      <c r="K205" s="492"/>
      <c r="L205" s="492">
        <f t="shared" si="76"/>
        <v>0</v>
      </c>
      <c r="M205" s="493"/>
      <c r="N205" s="493"/>
      <c r="O205" s="493"/>
      <c r="P205" s="493"/>
      <c r="Q205" s="493"/>
      <c r="R205" s="416"/>
    </row>
    <row r="206" spans="2:18" s="614" customFormat="1" x14ac:dyDescent="0.3">
      <c r="B206" s="622">
        <f t="shared" si="77"/>
        <v>7.6999999999999975</v>
      </c>
      <c r="C206" s="610" t="s">
        <v>32</v>
      </c>
      <c r="D206" s="611"/>
      <c r="E206" s="611">
        <f>IFERROR(E207/E205,0)</f>
        <v>0</v>
      </c>
      <c r="F206" s="611" t="e">
        <f>F207/F205</f>
        <v>#DIV/0!</v>
      </c>
      <c r="G206" s="611"/>
      <c r="H206" s="611">
        <f>IFERROR(H207/H205,0)</f>
        <v>0</v>
      </c>
      <c r="I206" s="611" t="e">
        <f>I207/I205</f>
        <v>#DIV/0!</v>
      </c>
      <c r="J206" s="612"/>
      <c r="K206" s="612" t="e">
        <f>J207/K205</f>
        <v>#DIV/0!</v>
      </c>
      <c r="L206" s="611" t="e">
        <f>L207/L205</f>
        <v>#DIV/0!</v>
      </c>
      <c r="M206" s="612"/>
      <c r="N206" s="612" t="e">
        <f>M207/N205</f>
        <v>#DIV/0!</v>
      </c>
      <c r="O206" s="612"/>
      <c r="P206" s="612"/>
      <c r="Q206" s="612" t="e">
        <f>O207/Q205</f>
        <v>#DIV/0!</v>
      </c>
      <c r="R206" s="613"/>
    </row>
    <row r="207" spans="2:18" x14ac:dyDescent="0.3">
      <c r="B207" s="618">
        <f t="shared" si="77"/>
        <v>7.7999999999999972</v>
      </c>
      <c r="C207" s="433" t="s">
        <v>33</v>
      </c>
      <c r="D207" s="492"/>
      <c r="E207" s="492">
        <v>0</v>
      </c>
      <c r="F207" s="492">
        <f t="shared" si="74"/>
        <v>0</v>
      </c>
      <c r="G207" s="492"/>
      <c r="H207" s="492">
        <v>0</v>
      </c>
      <c r="I207" s="492">
        <f t="shared" si="75"/>
        <v>0</v>
      </c>
      <c r="J207" s="493"/>
      <c r="K207" s="492"/>
      <c r="L207" s="492">
        <f t="shared" si="76"/>
        <v>0</v>
      </c>
      <c r="M207" s="493"/>
      <c r="N207" s="493"/>
      <c r="O207" s="493"/>
      <c r="P207" s="493"/>
      <c r="Q207" s="493"/>
      <c r="R207" s="416"/>
    </row>
    <row r="208" spans="2:18" x14ac:dyDescent="0.3">
      <c r="B208" s="620"/>
      <c r="C208" s="434"/>
      <c r="D208" s="492"/>
      <c r="E208" s="492"/>
      <c r="F208" s="492"/>
      <c r="G208" s="492"/>
      <c r="H208" s="492"/>
      <c r="I208" s="492"/>
      <c r="J208" s="493"/>
      <c r="K208" s="492"/>
      <c r="L208" s="492"/>
      <c r="M208" s="493"/>
      <c r="N208" s="493"/>
      <c r="O208" s="493"/>
      <c r="P208" s="493"/>
      <c r="Q208" s="493"/>
      <c r="R208" s="416"/>
    </row>
    <row r="209" spans="2:18" x14ac:dyDescent="0.3">
      <c r="B209" s="620">
        <v>8</v>
      </c>
      <c r="C209" s="434" t="s">
        <v>1497</v>
      </c>
      <c r="D209" s="492"/>
      <c r="E209" s="492"/>
      <c r="F209" s="492"/>
      <c r="G209" s="492"/>
      <c r="H209" s="492"/>
      <c r="I209" s="492"/>
      <c r="J209" s="493"/>
      <c r="K209" s="492"/>
      <c r="L209" s="492"/>
      <c r="M209" s="493"/>
      <c r="N209" s="493"/>
      <c r="O209" s="493"/>
      <c r="P209" s="493"/>
      <c r="Q209" s="493"/>
      <c r="R209" s="416"/>
    </row>
    <row r="210" spans="2:18" x14ac:dyDescent="0.3">
      <c r="B210" s="618">
        <f>B209+0.1</f>
        <v>8.1</v>
      </c>
      <c r="C210" s="433" t="s">
        <v>29</v>
      </c>
      <c r="D210" s="492"/>
      <c r="E210" s="492">
        <v>0</v>
      </c>
      <c r="F210" s="492">
        <f t="shared" ref="F210:F217" si="78">E210-D210</f>
        <v>0</v>
      </c>
      <c r="G210" s="492"/>
      <c r="H210" s="492">
        <v>0</v>
      </c>
      <c r="I210" s="492">
        <f t="shared" ref="I210:I217" si="79">H210-G210</f>
        <v>0</v>
      </c>
      <c r="J210" s="493"/>
      <c r="K210" s="492"/>
      <c r="L210" s="492">
        <f t="shared" ref="L210:L217" si="80">K210-J210</f>
        <v>0</v>
      </c>
      <c r="M210" s="493"/>
      <c r="N210" s="493"/>
      <c r="O210" s="493"/>
      <c r="P210" s="493"/>
      <c r="Q210" s="493"/>
      <c r="R210" s="416"/>
    </row>
    <row r="211" spans="2:18" x14ac:dyDescent="0.3">
      <c r="B211" s="618">
        <f t="shared" ref="B211:B217" si="81">B210+0.1</f>
        <v>8.1999999999999993</v>
      </c>
      <c r="C211" s="433" t="s">
        <v>401</v>
      </c>
      <c r="D211" s="492"/>
      <c r="E211" s="492">
        <v>0</v>
      </c>
      <c r="F211" s="492">
        <f t="shared" si="78"/>
        <v>0</v>
      </c>
      <c r="G211" s="492"/>
      <c r="H211" s="492">
        <v>0</v>
      </c>
      <c r="I211" s="492">
        <f t="shared" si="79"/>
        <v>0</v>
      </c>
      <c r="J211" s="493"/>
      <c r="K211" s="492"/>
      <c r="L211" s="492">
        <f t="shared" si="80"/>
        <v>0</v>
      </c>
      <c r="M211" s="493"/>
      <c r="N211" s="493"/>
      <c r="O211" s="493"/>
      <c r="P211" s="493"/>
      <c r="Q211" s="493"/>
      <c r="R211" s="416"/>
    </row>
    <row r="212" spans="2:18" x14ac:dyDescent="0.3">
      <c r="B212" s="618">
        <f t="shared" si="81"/>
        <v>8.2999999999999989</v>
      </c>
      <c r="C212" s="433" t="s">
        <v>343</v>
      </c>
      <c r="D212" s="492"/>
      <c r="E212" s="492">
        <v>0</v>
      </c>
      <c r="F212" s="492">
        <f t="shared" si="78"/>
        <v>0</v>
      </c>
      <c r="G212" s="492"/>
      <c r="H212" s="492">
        <v>0</v>
      </c>
      <c r="I212" s="492">
        <f t="shared" si="79"/>
        <v>0</v>
      </c>
      <c r="J212" s="493"/>
      <c r="K212" s="492"/>
      <c r="L212" s="492">
        <f t="shared" si="80"/>
        <v>0</v>
      </c>
      <c r="M212" s="493"/>
      <c r="N212" s="493"/>
      <c r="O212" s="493"/>
      <c r="P212" s="493"/>
      <c r="Q212" s="493"/>
      <c r="R212" s="416"/>
    </row>
    <row r="213" spans="2:18" x14ac:dyDescent="0.3">
      <c r="B213" s="618">
        <f t="shared" si="81"/>
        <v>8.3999999999999986</v>
      </c>
      <c r="C213" s="433" t="s">
        <v>30</v>
      </c>
      <c r="D213" s="492"/>
      <c r="E213" s="492">
        <v>0</v>
      </c>
      <c r="F213" s="492">
        <f t="shared" si="78"/>
        <v>0</v>
      </c>
      <c r="G213" s="492"/>
      <c r="H213" s="492">
        <v>0</v>
      </c>
      <c r="I213" s="492">
        <f t="shared" si="79"/>
        <v>0</v>
      </c>
      <c r="J213" s="493"/>
      <c r="K213" s="492"/>
      <c r="L213" s="492">
        <f t="shared" si="80"/>
        <v>0</v>
      </c>
      <c r="M213" s="493"/>
      <c r="N213" s="493"/>
      <c r="O213" s="493"/>
      <c r="P213" s="493"/>
      <c r="Q213" s="493"/>
      <c r="R213" s="416"/>
    </row>
    <row r="214" spans="2:18" x14ac:dyDescent="0.3">
      <c r="B214" s="618">
        <f t="shared" si="81"/>
        <v>8.4999999999999982</v>
      </c>
      <c r="C214" s="433" t="s">
        <v>31</v>
      </c>
      <c r="D214" s="492"/>
      <c r="E214" s="492">
        <f>+E210-E211+E212-E213</f>
        <v>0</v>
      </c>
      <c r="F214" s="492">
        <f t="shared" si="78"/>
        <v>0</v>
      </c>
      <c r="G214" s="492"/>
      <c r="H214" s="492">
        <f>+H210-H211+H212-H213</f>
        <v>0</v>
      </c>
      <c r="I214" s="492">
        <f t="shared" si="79"/>
        <v>0</v>
      </c>
      <c r="J214" s="493"/>
      <c r="K214" s="493">
        <f>+J210-J211+J212-J213</f>
        <v>0</v>
      </c>
      <c r="L214" s="492">
        <f t="shared" si="80"/>
        <v>0</v>
      </c>
      <c r="M214" s="493"/>
      <c r="N214" s="493">
        <f>+M210-M211+M212-M213</f>
        <v>0</v>
      </c>
      <c r="O214" s="493"/>
      <c r="P214" s="493"/>
      <c r="Q214" s="493">
        <f>+O210-O211+O212-O213</f>
        <v>0</v>
      </c>
      <c r="R214" s="416"/>
    </row>
    <row r="215" spans="2:18" x14ac:dyDescent="0.3">
      <c r="B215" s="618">
        <f t="shared" si="81"/>
        <v>8.5999999999999979</v>
      </c>
      <c r="C215" s="433" t="s">
        <v>473</v>
      </c>
      <c r="D215" s="492"/>
      <c r="E215" s="447">
        <f>AVERAGE(E210,E214)</f>
        <v>0</v>
      </c>
      <c r="F215" s="492">
        <f t="shared" si="78"/>
        <v>0</v>
      </c>
      <c r="G215" s="492"/>
      <c r="H215" s="447">
        <f>AVERAGE(H210,H214)</f>
        <v>0</v>
      </c>
      <c r="I215" s="492">
        <f t="shared" si="79"/>
        <v>0</v>
      </c>
      <c r="J215" s="493"/>
      <c r="K215" s="492"/>
      <c r="L215" s="492">
        <f t="shared" si="80"/>
        <v>0</v>
      </c>
      <c r="M215" s="493"/>
      <c r="N215" s="493"/>
      <c r="O215" s="493"/>
      <c r="P215" s="493"/>
      <c r="Q215" s="493"/>
      <c r="R215" s="416"/>
    </row>
    <row r="216" spans="2:18" s="614" customFormat="1" x14ac:dyDescent="0.3">
      <c r="B216" s="622">
        <f t="shared" si="81"/>
        <v>8.6999999999999975</v>
      </c>
      <c r="C216" s="610" t="s">
        <v>32</v>
      </c>
      <c r="D216" s="611"/>
      <c r="E216" s="611">
        <f>IFERROR(E217/E215,0)</f>
        <v>0</v>
      </c>
      <c r="F216" s="611" t="e">
        <f>F217/F215</f>
        <v>#DIV/0!</v>
      </c>
      <c r="G216" s="611"/>
      <c r="H216" s="611">
        <f>IFERROR(H217/H215,0)</f>
        <v>0</v>
      </c>
      <c r="I216" s="611" t="e">
        <f>I217/I215</f>
        <v>#DIV/0!</v>
      </c>
      <c r="J216" s="612"/>
      <c r="K216" s="612" t="e">
        <f>J217/K215</f>
        <v>#DIV/0!</v>
      </c>
      <c r="L216" s="611" t="e">
        <f>L217/L215</f>
        <v>#DIV/0!</v>
      </c>
      <c r="M216" s="612"/>
      <c r="N216" s="612" t="e">
        <f>M217/N215</f>
        <v>#DIV/0!</v>
      </c>
      <c r="O216" s="612"/>
      <c r="P216" s="612"/>
      <c r="Q216" s="612" t="e">
        <f>O217/Q215</f>
        <v>#DIV/0!</v>
      </c>
      <c r="R216" s="613"/>
    </row>
    <row r="217" spans="2:18" x14ac:dyDescent="0.3">
      <c r="B217" s="618">
        <f t="shared" si="81"/>
        <v>8.7999999999999972</v>
      </c>
      <c r="C217" s="433" t="s">
        <v>33</v>
      </c>
      <c r="D217" s="492"/>
      <c r="E217" s="492">
        <v>0</v>
      </c>
      <c r="F217" s="492">
        <f t="shared" si="78"/>
        <v>0</v>
      </c>
      <c r="G217" s="492"/>
      <c r="H217" s="492">
        <v>0</v>
      </c>
      <c r="I217" s="492">
        <f t="shared" si="79"/>
        <v>0</v>
      </c>
      <c r="J217" s="493"/>
      <c r="K217" s="492"/>
      <c r="L217" s="492">
        <f t="shared" si="80"/>
        <v>0</v>
      </c>
      <c r="M217" s="493"/>
      <c r="N217" s="493"/>
      <c r="O217" s="493"/>
      <c r="P217" s="493"/>
      <c r="Q217" s="493"/>
      <c r="R217" s="416"/>
    </row>
    <row r="218" spans="2:18" x14ac:dyDescent="0.3">
      <c r="B218" s="618"/>
      <c r="C218" s="433"/>
      <c r="D218" s="492"/>
      <c r="E218" s="492"/>
      <c r="F218" s="492"/>
      <c r="G218" s="492"/>
      <c r="H218" s="492"/>
      <c r="I218" s="492"/>
      <c r="J218" s="493"/>
      <c r="K218" s="492"/>
      <c r="L218" s="492"/>
      <c r="M218" s="493"/>
      <c r="N218" s="493"/>
      <c r="O218" s="493"/>
      <c r="P218" s="493"/>
      <c r="Q218" s="493"/>
      <c r="R218" s="416"/>
    </row>
    <row r="219" spans="2:18" s="22" customFormat="1" x14ac:dyDescent="0.3">
      <c r="B219" s="620">
        <v>9</v>
      </c>
      <c r="C219" s="434" t="s">
        <v>1498</v>
      </c>
      <c r="D219" s="492"/>
      <c r="E219" s="492"/>
      <c r="F219" s="492"/>
      <c r="G219" s="492"/>
      <c r="H219" s="492"/>
      <c r="I219" s="492"/>
      <c r="J219" s="493"/>
      <c r="K219" s="492"/>
      <c r="L219" s="492"/>
      <c r="M219" s="493"/>
      <c r="N219" s="493"/>
      <c r="O219" s="493"/>
      <c r="P219" s="493"/>
      <c r="Q219" s="493"/>
      <c r="R219" s="429"/>
    </row>
    <row r="220" spans="2:18" x14ac:dyDescent="0.3">
      <c r="B220" s="618">
        <f>B219+0.1</f>
        <v>9.1</v>
      </c>
      <c r="C220" s="433" t="s">
        <v>29</v>
      </c>
      <c r="D220" s="492"/>
      <c r="E220" s="492">
        <v>0</v>
      </c>
      <c r="F220" s="492">
        <f t="shared" ref="F220:F227" si="82">E220-D220</f>
        <v>0</v>
      </c>
      <c r="G220" s="492"/>
      <c r="H220" s="492">
        <v>0</v>
      </c>
      <c r="I220" s="492">
        <f t="shared" ref="I220:I227" si="83">H220-G220</f>
        <v>0</v>
      </c>
      <c r="J220" s="493"/>
      <c r="K220" s="492"/>
      <c r="L220" s="492">
        <f t="shared" ref="L220:L227" si="84">K220-J220</f>
        <v>0</v>
      </c>
      <c r="M220" s="493"/>
      <c r="N220" s="493"/>
      <c r="O220" s="493"/>
      <c r="P220" s="493"/>
      <c r="Q220" s="493"/>
      <c r="R220" s="416"/>
    </row>
    <row r="221" spans="2:18" x14ac:dyDescent="0.3">
      <c r="B221" s="618">
        <f t="shared" ref="B221:B227" si="85">B220+0.1</f>
        <v>9.1999999999999993</v>
      </c>
      <c r="C221" s="433" t="s">
        <v>401</v>
      </c>
      <c r="D221" s="492"/>
      <c r="E221" s="492">
        <v>0</v>
      </c>
      <c r="F221" s="492">
        <f t="shared" si="82"/>
        <v>0</v>
      </c>
      <c r="G221" s="492"/>
      <c r="H221" s="492">
        <v>0</v>
      </c>
      <c r="I221" s="492">
        <f t="shared" si="83"/>
        <v>0</v>
      </c>
      <c r="J221" s="493"/>
      <c r="K221" s="492"/>
      <c r="L221" s="492">
        <f t="shared" si="84"/>
        <v>0</v>
      </c>
      <c r="M221" s="493"/>
      <c r="N221" s="493"/>
      <c r="O221" s="493"/>
      <c r="P221" s="493"/>
      <c r="Q221" s="493"/>
      <c r="R221" s="416"/>
    </row>
    <row r="222" spans="2:18" x14ac:dyDescent="0.3">
      <c r="B222" s="618">
        <f t="shared" si="85"/>
        <v>9.2999999999999989</v>
      </c>
      <c r="C222" s="433" t="s">
        <v>343</v>
      </c>
      <c r="D222" s="492"/>
      <c r="E222" s="492">
        <v>0</v>
      </c>
      <c r="F222" s="492">
        <f t="shared" si="82"/>
        <v>0</v>
      </c>
      <c r="G222" s="492"/>
      <c r="H222" s="492">
        <v>0</v>
      </c>
      <c r="I222" s="492">
        <f t="shared" si="83"/>
        <v>0</v>
      </c>
      <c r="J222" s="493"/>
      <c r="K222" s="492"/>
      <c r="L222" s="492">
        <f t="shared" si="84"/>
        <v>0</v>
      </c>
      <c r="M222" s="493"/>
      <c r="N222" s="493"/>
      <c r="O222" s="493"/>
      <c r="P222" s="493"/>
      <c r="Q222" s="493"/>
      <c r="R222" s="416"/>
    </row>
    <row r="223" spans="2:18" x14ac:dyDescent="0.3">
      <c r="B223" s="618">
        <f t="shared" si="85"/>
        <v>9.3999999999999986</v>
      </c>
      <c r="C223" s="433" t="s">
        <v>30</v>
      </c>
      <c r="D223" s="492"/>
      <c r="E223" s="492">
        <v>0</v>
      </c>
      <c r="F223" s="492">
        <f t="shared" si="82"/>
        <v>0</v>
      </c>
      <c r="G223" s="492"/>
      <c r="H223" s="492">
        <v>0</v>
      </c>
      <c r="I223" s="492">
        <f t="shared" si="83"/>
        <v>0</v>
      </c>
      <c r="J223" s="493"/>
      <c r="K223" s="492"/>
      <c r="L223" s="492">
        <f t="shared" si="84"/>
        <v>0</v>
      </c>
      <c r="M223" s="493"/>
      <c r="N223" s="493"/>
      <c r="O223" s="493"/>
      <c r="P223" s="493"/>
      <c r="Q223" s="493"/>
      <c r="R223" s="416"/>
    </row>
    <row r="224" spans="2:18" x14ac:dyDescent="0.3">
      <c r="B224" s="618">
        <f t="shared" si="85"/>
        <v>9.4999999999999982</v>
      </c>
      <c r="C224" s="433" t="s">
        <v>31</v>
      </c>
      <c r="D224" s="492"/>
      <c r="E224" s="492">
        <f>+E220-E221+E222-E223</f>
        <v>0</v>
      </c>
      <c r="F224" s="492">
        <f t="shared" si="82"/>
        <v>0</v>
      </c>
      <c r="G224" s="492"/>
      <c r="H224" s="492">
        <f>+H220-H221+H222-H223</f>
        <v>0</v>
      </c>
      <c r="I224" s="492">
        <f t="shared" si="83"/>
        <v>0</v>
      </c>
      <c r="J224" s="493"/>
      <c r="K224" s="493">
        <f>+J220-J221+J222-J223</f>
        <v>0</v>
      </c>
      <c r="L224" s="492">
        <f t="shared" si="84"/>
        <v>0</v>
      </c>
      <c r="M224" s="493"/>
      <c r="N224" s="493">
        <f>+M220-M221+M222-M223</f>
        <v>0</v>
      </c>
      <c r="O224" s="493"/>
      <c r="P224" s="493"/>
      <c r="Q224" s="493">
        <f>+O220-O221+O222-O223</f>
        <v>0</v>
      </c>
      <c r="R224" s="416"/>
    </row>
    <row r="225" spans="2:18" x14ac:dyDescent="0.3">
      <c r="B225" s="618">
        <f t="shared" si="85"/>
        <v>9.5999999999999979</v>
      </c>
      <c r="C225" s="433" t="s">
        <v>473</v>
      </c>
      <c r="D225" s="492"/>
      <c r="E225" s="447">
        <f>AVERAGE(E220,E224)</f>
        <v>0</v>
      </c>
      <c r="F225" s="492">
        <f t="shared" si="82"/>
        <v>0</v>
      </c>
      <c r="G225" s="492"/>
      <c r="H225" s="447">
        <f>AVERAGE(H220,H224)</f>
        <v>0</v>
      </c>
      <c r="I225" s="492">
        <f t="shared" si="83"/>
        <v>0</v>
      </c>
      <c r="J225" s="493"/>
      <c r="K225" s="492"/>
      <c r="L225" s="492">
        <f t="shared" si="84"/>
        <v>0</v>
      </c>
      <c r="M225" s="493"/>
      <c r="N225" s="493"/>
      <c r="O225" s="493"/>
      <c r="P225" s="493"/>
      <c r="Q225" s="493"/>
      <c r="R225" s="416"/>
    </row>
    <row r="226" spans="2:18" s="614" customFormat="1" x14ac:dyDescent="0.3">
      <c r="B226" s="622">
        <f t="shared" si="85"/>
        <v>9.6999999999999975</v>
      </c>
      <c r="C226" s="610" t="s">
        <v>32</v>
      </c>
      <c r="D226" s="611"/>
      <c r="E226" s="611">
        <f>IFERROR(E227/E225,0)</f>
        <v>0</v>
      </c>
      <c r="F226" s="611" t="e">
        <f>F227/F225</f>
        <v>#DIV/0!</v>
      </c>
      <c r="G226" s="611"/>
      <c r="H226" s="611">
        <f>IFERROR(H227/H225,0)</f>
        <v>0</v>
      </c>
      <c r="I226" s="611" t="e">
        <f>I227/I225</f>
        <v>#DIV/0!</v>
      </c>
      <c r="J226" s="612"/>
      <c r="K226" s="612" t="e">
        <f>J227/K225</f>
        <v>#DIV/0!</v>
      </c>
      <c r="L226" s="611" t="e">
        <f>L227/L225</f>
        <v>#DIV/0!</v>
      </c>
      <c r="M226" s="612"/>
      <c r="N226" s="612" t="e">
        <f>M227/N225</f>
        <v>#DIV/0!</v>
      </c>
      <c r="O226" s="612"/>
      <c r="P226" s="612"/>
      <c r="Q226" s="612" t="e">
        <f>O227/Q225</f>
        <v>#DIV/0!</v>
      </c>
      <c r="R226" s="613"/>
    </row>
    <row r="227" spans="2:18" x14ac:dyDescent="0.3">
      <c r="B227" s="618">
        <f t="shared" si="85"/>
        <v>9.7999999999999972</v>
      </c>
      <c r="C227" s="433" t="s">
        <v>33</v>
      </c>
      <c r="D227" s="492"/>
      <c r="E227" s="492">
        <v>0</v>
      </c>
      <c r="F227" s="492">
        <f t="shared" si="82"/>
        <v>0</v>
      </c>
      <c r="G227" s="492"/>
      <c r="H227" s="492">
        <v>0</v>
      </c>
      <c r="I227" s="492">
        <f t="shared" si="83"/>
        <v>0</v>
      </c>
      <c r="J227" s="493"/>
      <c r="K227" s="492"/>
      <c r="L227" s="492">
        <f t="shared" si="84"/>
        <v>0</v>
      </c>
      <c r="M227" s="493"/>
      <c r="N227" s="493"/>
      <c r="O227" s="493"/>
      <c r="P227" s="493"/>
      <c r="Q227" s="493"/>
      <c r="R227" s="416"/>
    </row>
    <row r="228" spans="2:18" x14ac:dyDescent="0.3">
      <c r="B228" s="618"/>
      <c r="C228" s="433"/>
      <c r="D228" s="492"/>
      <c r="E228" s="492"/>
      <c r="F228" s="492"/>
      <c r="G228" s="492"/>
      <c r="H228" s="492"/>
      <c r="I228" s="492"/>
      <c r="J228" s="493"/>
      <c r="K228" s="492"/>
      <c r="L228" s="492"/>
      <c r="M228" s="493"/>
      <c r="N228" s="493"/>
      <c r="O228" s="493"/>
      <c r="P228" s="493"/>
      <c r="Q228" s="493"/>
      <c r="R228" s="416"/>
    </row>
    <row r="229" spans="2:18" s="22" customFormat="1" x14ac:dyDescent="0.3">
      <c r="B229" s="620">
        <v>10</v>
      </c>
      <c r="C229" s="434" t="s">
        <v>1503</v>
      </c>
      <c r="D229" s="492"/>
      <c r="E229" s="492"/>
      <c r="F229" s="492"/>
      <c r="G229" s="492"/>
      <c r="H229" s="492"/>
      <c r="I229" s="492"/>
      <c r="J229" s="493"/>
      <c r="K229" s="492"/>
      <c r="L229" s="492"/>
      <c r="M229" s="493"/>
      <c r="N229" s="493"/>
      <c r="O229" s="493"/>
      <c r="P229" s="493"/>
      <c r="Q229" s="493"/>
      <c r="R229" s="429"/>
    </row>
    <row r="230" spans="2:18" x14ac:dyDescent="0.3">
      <c r="B230" s="618">
        <f>B229+0.1</f>
        <v>10.1</v>
      </c>
      <c r="C230" s="433" t="s">
        <v>29</v>
      </c>
      <c r="D230" s="492"/>
      <c r="E230" s="492">
        <v>0</v>
      </c>
      <c r="F230" s="492">
        <f t="shared" ref="F230:F237" si="86">E230-D230</f>
        <v>0</v>
      </c>
      <c r="G230" s="492"/>
      <c r="H230" s="492">
        <v>0</v>
      </c>
      <c r="I230" s="492">
        <f t="shared" ref="I230:I237" si="87">H230-G230</f>
        <v>0</v>
      </c>
      <c r="J230" s="493"/>
      <c r="K230" s="492"/>
      <c r="L230" s="492">
        <f t="shared" ref="L230:L237" si="88">K230-J230</f>
        <v>0</v>
      </c>
      <c r="M230" s="493"/>
      <c r="N230" s="493"/>
      <c r="O230" s="493"/>
      <c r="P230" s="493"/>
      <c r="Q230" s="493"/>
      <c r="R230" s="416"/>
    </row>
    <row r="231" spans="2:18" x14ac:dyDescent="0.3">
      <c r="B231" s="618">
        <f t="shared" ref="B231:B237" si="89">B230+0.1</f>
        <v>10.199999999999999</v>
      </c>
      <c r="C231" s="433" t="s">
        <v>401</v>
      </c>
      <c r="D231" s="492"/>
      <c r="E231" s="492">
        <v>0</v>
      </c>
      <c r="F231" s="492">
        <f t="shared" si="86"/>
        <v>0</v>
      </c>
      <c r="G231" s="492"/>
      <c r="H231" s="492">
        <v>0</v>
      </c>
      <c r="I231" s="492">
        <f t="shared" si="87"/>
        <v>0</v>
      </c>
      <c r="J231" s="493"/>
      <c r="K231" s="492"/>
      <c r="L231" s="492">
        <f t="shared" si="88"/>
        <v>0</v>
      </c>
      <c r="M231" s="493"/>
      <c r="N231" s="493"/>
      <c r="O231" s="493"/>
      <c r="P231" s="493"/>
      <c r="Q231" s="493"/>
      <c r="R231" s="416"/>
    </row>
    <row r="232" spans="2:18" x14ac:dyDescent="0.3">
      <c r="B232" s="618">
        <f t="shared" si="89"/>
        <v>10.299999999999999</v>
      </c>
      <c r="C232" s="433" t="s">
        <v>343</v>
      </c>
      <c r="D232" s="492"/>
      <c r="E232" s="492">
        <v>0</v>
      </c>
      <c r="F232" s="492">
        <f t="shared" si="86"/>
        <v>0</v>
      </c>
      <c r="G232" s="492"/>
      <c r="H232" s="492">
        <v>0</v>
      </c>
      <c r="I232" s="492">
        <f t="shared" si="87"/>
        <v>0</v>
      </c>
      <c r="J232" s="493"/>
      <c r="K232" s="492"/>
      <c r="L232" s="492">
        <f t="shared" si="88"/>
        <v>0</v>
      </c>
      <c r="M232" s="493"/>
      <c r="N232" s="493"/>
      <c r="O232" s="493"/>
      <c r="P232" s="493"/>
      <c r="Q232" s="493"/>
      <c r="R232" s="416"/>
    </row>
    <row r="233" spans="2:18" x14ac:dyDescent="0.3">
      <c r="B233" s="618">
        <f t="shared" si="89"/>
        <v>10.399999999999999</v>
      </c>
      <c r="C233" s="433" t="s">
        <v>30</v>
      </c>
      <c r="D233" s="492"/>
      <c r="E233" s="492">
        <v>0</v>
      </c>
      <c r="F233" s="492">
        <f t="shared" si="86"/>
        <v>0</v>
      </c>
      <c r="G233" s="492"/>
      <c r="H233" s="492">
        <v>0</v>
      </c>
      <c r="I233" s="492">
        <f t="shared" si="87"/>
        <v>0</v>
      </c>
      <c r="J233" s="493"/>
      <c r="K233" s="492"/>
      <c r="L233" s="492">
        <f t="shared" si="88"/>
        <v>0</v>
      </c>
      <c r="M233" s="493"/>
      <c r="N233" s="493"/>
      <c r="O233" s="493"/>
      <c r="P233" s="493"/>
      <c r="Q233" s="493"/>
      <c r="R233" s="416"/>
    </row>
    <row r="234" spans="2:18" x14ac:dyDescent="0.3">
      <c r="B234" s="618">
        <f t="shared" si="89"/>
        <v>10.499999999999998</v>
      </c>
      <c r="C234" s="433" t="s">
        <v>31</v>
      </c>
      <c r="D234" s="492"/>
      <c r="E234" s="492">
        <f>+E230-E231+E232-E233</f>
        <v>0</v>
      </c>
      <c r="F234" s="492">
        <f t="shared" si="86"/>
        <v>0</v>
      </c>
      <c r="G234" s="492"/>
      <c r="H234" s="492">
        <f>+H230-H231+H232-H233</f>
        <v>0</v>
      </c>
      <c r="I234" s="492">
        <f t="shared" si="87"/>
        <v>0</v>
      </c>
      <c r="J234" s="493"/>
      <c r="K234" s="493">
        <f>+J230-J231+J232-J233</f>
        <v>0</v>
      </c>
      <c r="L234" s="492">
        <f t="shared" si="88"/>
        <v>0</v>
      </c>
      <c r="M234" s="493"/>
      <c r="N234" s="493">
        <f>+M230-M231+M232-M233</f>
        <v>0</v>
      </c>
      <c r="O234" s="493"/>
      <c r="P234" s="493"/>
      <c r="Q234" s="493">
        <f>+O230-O231+O232-O233</f>
        <v>0</v>
      </c>
      <c r="R234" s="416"/>
    </row>
    <row r="235" spans="2:18" x14ac:dyDescent="0.3">
      <c r="B235" s="618">
        <f t="shared" si="89"/>
        <v>10.599999999999998</v>
      </c>
      <c r="C235" s="433" t="s">
        <v>473</v>
      </c>
      <c r="D235" s="492"/>
      <c r="E235" s="447">
        <f>AVERAGE(E230,E234)</f>
        <v>0</v>
      </c>
      <c r="F235" s="492">
        <f t="shared" si="86"/>
        <v>0</v>
      </c>
      <c r="G235" s="492"/>
      <c r="H235" s="447">
        <f>AVERAGE(H230,H234)</f>
        <v>0</v>
      </c>
      <c r="I235" s="492">
        <f t="shared" si="87"/>
        <v>0</v>
      </c>
      <c r="J235" s="493"/>
      <c r="K235" s="492"/>
      <c r="L235" s="492">
        <f t="shared" si="88"/>
        <v>0</v>
      </c>
      <c r="M235" s="493"/>
      <c r="N235" s="493"/>
      <c r="O235" s="493"/>
      <c r="P235" s="493"/>
      <c r="Q235" s="493"/>
      <c r="R235" s="416"/>
    </row>
    <row r="236" spans="2:18" s="614" customFormat="1" x14ac:dyDescent="0.3">
      <c r="B236" s="622">
        <f t="shared" si="89"/>
        <v>10.699999999999998</v>
      </c>
      <c r="C236" s="610" t="s">
        <v>32</v>
      </c>
      <c r="D236" s="611"/>
      <c r="E236" s="611">
        <f>IFERROR(E237/E235,0)</f>
        <v>0</v>
      </c>
      <c r="F236" s="611" t="e">
        <f>F237/F235</f>
        <v>#DIV/0!</v>
      </c>
      <c r="G236" s="611"/>
      <c r="H236" s="611">
        <f>IFERROR(H237/H235,0)</f>
        <v>0</v>
      </c>
      <c r="I236" s="611" t="e">
        <f>I237/I235</f>
        <v>#DIV/0!</v>
      </c>
      <c r="J236" s="612"/>
      <c r="K236" s="612" t="e">
        <f>J237/K235</f>
        <v>#DIV/0!</v>
      </c>
      <c r="L236" s="611" t="e">
        <f>L237/L235</f>
        <v>#DIV/0!</v>
      </c>
      <c r="M236" s="612"/>
      <c r="N236" s="612" t="e">
        <f>M237/N235</f>
        <v>#DIV/0!</v>
      </c>
      <c r="O236" s="612"/>
      <c r="P236" s="612"/>
      <c r="Q236" s="612" t="e">
        <f>O237/Q235</f>
        <v>#DIV/0!</v>
      </c>
      <c r="R236" s="613"/>
    </row>
    <row r="237" spans="2:18" x14ac:dyDescent="0.3">
      <c r="B237" s="618">
        <f t="shared" si="89"/>
        <v>10.799999999999997</v>
      </c>
      <c r="C237" s="433" t="s">
        <v>33</v>
      </c>
      <c r="D237" s="492"/>
      <c r="E237" s="492">
        <v>0</v>
      </c>
      <c r="F237" s="492">
        <f t="shared" si="86"/>
        <v>0</v>
      </c>
      <c r="G237" s="492"/>
      <c r="H237" s="492">
        <v>0</v>
      </c>
      <c r="I237" s="492">
        <f t="shared" si="87"/>
        <v>0</v>
      </c>
      <c r="J237" s="493"/>
      <c r="K237" s="492"/>
      <c r="L237" s="492">
        <f t="shared" si="88"/>
        <v>0</v>
      </c>
      <c r="M237" s="493"/>
      <c r="N237" s="493"/>
      <c r="O237" s="493"/>
      <c r="P237" s="493"/>
      <c r="Q237" s="493"/>
      <c r="R237" s="416"/>
    </row>
    <row r="238" spans="2:18" x14ac:dyDescent="0.3">
      <c r="B238" s="618"/>
      <c r="C238" s="433"/>
      <c r="D238" s="492"/>
      <c r="E238" s="492"/>
      <c r="F238" s="492"/>
      <c r="G238" s="492"/>
      <c r="H238" s="492"/>
      <c r="I238" s="492"/>
      <c r="J238" s="493"/>
      <c r="K238" s="492"/>
      <c r="L238" s="492"/>
      <c r="M238" s="493"/>
      <c r="N238" s="493"/>
      <c r="O238" s="493"/>
      <c r="P238" s="493"/>
      <c r="Q238" s="493"/>
      <c r="R238" s="416"/>
    </row>
    <row r="239" spans="2:18" s="22" customFormat="1" x14ac:dyDescent="0.3">
      <c r="B239" s="620">
        <v>11</v>
      </c>
      <c r="C239" s="434" t="s">
        <v>1504</v>
      </c>
      <c r="D239" s="492"/>
      <c r="E239" s="492"/>
      <c r="F239" s="492"/>
      <c r="G239" s="492"/>
      <c r="H239" s="492"/>
      <c r="I239" s="492"/>
      <c r="J239" s="493"/>
      <c r="K239" s="492"/>
      <c r="L239" s="492"/>
      <c r="M239" s="493"/>
      <c r="N239" s="493"/>
      <c r="O239" s="493"/>
      <c r="P239" s="493"/>
      <c r="Q239" s="493"/>
      <c r="R239" s="429"/>
    </row>
    <row r="240" spans="2:18" x14ac:dyDescent="0.3">
      <c r="B240" s="618">
        <f>B239+0.1</f>
        <v>11.1</v>
      </c>
      <c r="C240" s="433" t="s">
        <v>29</v>
      </c>
      <c r="D240" s="492"/>
      <c r="E240" s="492">
        <v>0</v>
      </c>
      <c r="F240" s="492">
        <f t="shared" ref="F240:F247" si="90">E240-D240</f>
        <v>0</v>
      </c>
      <c r="G240" s="492"/>
      <c r="H240" s="492">
        <v>0</v>
      </c>
      <c r="I240" s="492">
        <f t="shared" ref="I240:I247" si="91">H240-G240</f>
        <v>0</v>
      </c>
      <c r="J240" s="493"/>
      <c r="K240" s="492"/>
      <c r="L240" s="492">
        <f t="shared" ref="L240:L247" si="92">K240-J240</f>
        <v>0</v>
      </c>
      <c r="M240" s="493"/>
      <c r="N240" s="493"/>
      <c r="O240" s="493"/>
      <c r="P240" s="493"/>
      <c r="Q240" s="493"/>
      <c r="R240" s="416"/>
    </row>
    <row r="241" spans="2:18" x14ac:dyDescent="0.3">
      <c r="B241" s="618">
        <f t="shared" ref="B241:B247" si="93">B240+0.1</f>
        <v>11.2</v>
      </c>
      <c r="C241" s="433" t="s">
        <v>401</v>
      </c>
      <c r="D241" s="492"/>
      <c r="E241" s="492">
        <v>0</v>
      </c>
      <c r="F241" s="492">
        <f t="shared" si="90"/>
        <v>0</v>
      </c>
      <c r="G241" s="492"/>
      <c r="H241" s="492">
        <v>0</v>
      </c>
      <c r="I241" s="492">
        <f t="shared" si="91"/>
        <v>0</v>
      </c>
      <c r="J241" s="493"/>
      <c r="K241" s="492"/>
      <c r="L241" s="492">
        <f t="shared" si="92"/>
        <v>0</v>
      </c>
      <c r="M241" s="493"/>
      <c r="N241" s="493"/>
      <c r="O241" s="493"/>
      <c r="P241" s="493"/>
      <c r="Q241" s="493"/>
      <c r="R241" s="416"/>
    </row>
    <row r="242" spans="2:18" x14ac:dyDescent="0.3">
      <c r="B242" s="618">
        <f t="shared" si="93"/>
        <v>11.299999999999999</v>
      </c>
      <c r="C242" s="433" t="s">
        <v>343</v>
      </c>
      <c r="D242" s="492"/>
      <c r="E242" s="492">
        <v>0</v>
      </c>
      <c r="F242" s="492">
        <f t="shared" si="90"/>
        <v>0</v>
      </c>
      <c r="G242" s="492"/>
      <c r="H242" s="492">
        <v>0</v>
      </c>
      <c r="I242" s="492">
        <f t="shared" si="91"/>
        <v>0</v>
      </c>
      <c r="J242" s="493"/>
      <c r="K242" s="492"/>
      <c r="L242" s="492">
        <f t="shared" si="92"/>
        <v>0</v>
      </c>
      <c r="M242" s="493"/>
      <c r="N242" s="493"/>
      <c r="O242" s="493"/>
      <c r="P242" s="493"/>
      <c r="Q242" s="493"/>
      <c r="R242" s="416"/>
    </row>
    <row r="243" spans="2:18" x14ac:dyDescent="0.3">
      <c r="B243" s="618">
        <f t="shared" si="93"/>
        <v>11.399999999999999</v>
      </c>
      <c r="C243" s="433" t="s">
        <v>30</v>
      </c>
      <c r="D243" s="492"/>
      <c r="E243" s="492">
        <v>0</v>
      </c>
      <c r="F243" s="492">
        <f t="shared" si="90"/>
        <v>0</v>
      </c>
      <c r="G243" s="492"/>
      <c r="H243" s="492">
        <v>0</v>
      </c>
      <c r="I243" s="492">
        <f t="shared" si="91"/>
        <v>0</v>
      </c>
      <c r="J243" s="493"/>
      <c r="K243" s="492"/>
      <c r="L243" s="492">
        <f t="shared" si="92"/>
        <v>0</v>
      </c>
      <c r="M243" s="493"/>
      <c r="N243" s="493"/>
      <c r="O243" s="493"/>
      <c r="P243" s="493"/>
      <c r="Q243" s="493"/>
      <c r="R243" s="416"/>
    </row>
    <row r="244" spans="2:18" x14ac:dyDescent="0.3">
      <c r="B244" s="618">
        <f t="shared" si="93"/>
        <v>11.499999999999998</v>
      </c>
      <c r="C244" s="433" t="s">
        <v>31</v>
      </c>
      <c r="D244" s="492"/>
      <c r="E244" s="492">
        <f>+E240-E241+E242-E243</f>
        <v>0</v>
      </c>
      <c r="F244" s="492">
        <f t="shared" si="90"/>
        <v>0</v>
      </c>
      <c r="G244" s="492"/>
      <c r="H244" s="492">
        <f>+H240-H241+H242-H243</f>
        <v>0</v>
      </c>
      <c r="I244" s="492">
        <f t="shared" si="91"/>
        <v>0</v>
      </c>
      <c r="J244" s="493"/>
      <c r="K244" s="493">
        <f>+J240-J241+J242-J243</f>
        <v>0</v>
      </c>
      <c r="L244" s="492">
        <f t="shared" si="92"/>
        <v>0</v>
      </c>
      <c r="M244" s="493"/>
      <c r="N244" s="493">
        <f>+M240-M241+M242-M243</f>
        <v>0</v>
      </c>
      <c r="O244" s="493"/>
      <c r="P244" s="493"/>
      <c r="Q244" s="493">
        <f>+O240-O241+O242-O243</f>
        <v>0</v>
      </c>
      <c r="R244" s="416"/>
    </row>
    <row r="245" spans="2:18" x14ac:dyDescent="0.3">
      <c r="B245" s="618">
        <f t="shared" si="93"/>
        <v>11.599999999999998</v>
      </c>
      <c r="C245" s="433" t="s">
        <v>473</v>
      </c>
      <c r="D245" s="492"/>
      <c r="E245" s="447">
        <f>AVERAGE(E240,E244)</f>
        <v>0</v>
      </c>
      <c r="F245" s="492">
        <f t="shared" si="90"/>
        <v>0</v>
      </c>
      <c r="G245" s="492"/>
      <c r="H245" s="447">
        <f>AVERAGE(H240,H244)</f>
        <v>0</v>
      </c>
      <c r="I245" s="492">
        <f t="shared" si="91"/>
        <v>0</v>
      </c>
      <c r="J245" s="493"/>
      <c r="K245" s="492"/>
      <c r="L245" s="492">
        <f t="shared" si="92"/>
        <v>0</v>
      </c>
      <c r="M245" s="493"/>
      <c r="N245" s="493"/>
      <c r="O245" s="493"/>
      <c r="P245" s="493"/>
      <c r="Q245" s="493"/>
      <c r="R245" s="416"/>
    </row>
    <row r="246" spans="2:18" s="614" customFormat="1" x14ac:dyDescent="0.3">
      <c r="B246" s="622">
        <f t="shared" si="93"/>
        <v>11.699999999999998</v>
      </c>
      <c r="C246" s="610" t="s">
        <v>32</v>
      </c>
      <c r="D246" s="611"/>
      <c r="E246" s="611">
        <f>IFERROR(E247/E245,0)</f>
        <v>0</v>
      </c>
      <c r="F246" s="611" t="e">
        <f>F247/F245</f>
        <v>#DIV/0!</v>
      </c>
      <c r="G246" s="611"/>
      <c r="H246" s="611">
        <f>IFERROR(H247/H245,0)</f>
        <v>0</v>
      </c>
      <c r="I246" s="611" t="e">
        <f>I247/I245</f>
        <v>#DIV/0!</v>
      </c>
      <c r="J246" s="612"/>
      <c r="K246" s="612" t="e">
        <f>J247/K245</f>
        <v>#DIV/0!</v>
      </c>
      <c r="L246" s="611" t="e">
        <f>L247/L245</f>
        <v>#DIV/0!</v>
      </c>
      <c r="M246" s="612"/>
      <c r="N246" s="612" t="e">
        <f>M247/N245</f>
        <v>#DIV/0!</v>
      </c>
      <c r="O246" s="612"/>
      <c r="P246" s="612"/>
      <c r="Q246" s="612" t="e">
        <f>O247/Q245</f>
        <v>#DIV/0!</v>
      </c>
      <c r="R246" s="613"/>
    </row>
    <row r="247" spans="2:18" x14ac:dyDescent="0.3">
      <c r="B247" s="618">
        <f t="shared" si="93"/>
        <v>11.799999999999997</v>
      </c>
      <c r="C247" s="433" t="s">
        <v>33</v>
      </c>
      <c r="D247" s="492"/>
      <c r="E247" s="492">
        <v>0</v>
      </c>
      <c r="F247" s="492">
        <f t="shared" si="90"/>
        <v>0</v>
      </c>
      <c r="G247" s="492"/>
      <c r="H247" s="492">
        <v>0</v>
      </c>
      <c r="I247" s="492">
        <f t="shared" si="91"/>
        <v>0</v>
      </c>
      <c r="J247" s="493"/>
      <c r="K247" s="492"/>
      <c r="L247" s="492">
        <f t="shared" si="92"/>
        <v>0</v>
      </c>
      <c r="M247" s="493"/>
      <c r="N247" s="493"/>
      <c r="O247" s="493"/>
      <c r="P247" s="493"/>
      <c r="Q247" s="493"/>
      <c r="R247" s="416"/>
    </row>
    <row r="248" spans="2:18" x14ac:dyDescent="0.3">
      <c r="B248" s="618"/>
      <c r="C248" s="433"/>
      <c r="D248" s="492"/>
      <c r="E248" s="492"/>
      <c r="F248" s="492"/>
      <c r="G248" s="492"/>
      <c r="H248" s="492"/>
      <c r="I248" s="492"/>
      <c r="J248" s="493"/>
      <c r="K248" s="492"/>
      <c r="L248" s="492"/>
      <c r="M248" s="493"/>
      <c r="N248" s="493"/>
      <c r="O248" s="493"/>
      <c r="P248" s="493"/>
      <c r="Q248" s="493"/>
      <c r="R248" s="416"/>
    </row>
    <row r="249" spans="2:18" s="22" customFormat="1" x14ac:dyDescent="0.3">
      <c r="B249" s="620">
        <v>12</v>
      </c>
      <c r="C249" s="434" t="s">
        <v>1505</v>
      </c>
      <c r="D249" s="492"/>
      <c r="E249" s="492"/>
      <c r="F249" s="492"/>
      <c r="G249" s="492"/>
      <c r="H249" s="492"/>
      <c r="I249" s="492"/>
      <c r="J249" s="493"/>
      <c r="K249" s="492"/>
      <c r="L249" s="492"/>
      <c r="M249" s="493"/>
      <c r="N249" s="493"/>
      <c r="O249" s="493"/>
      <c r="P249" s="493"/>
      <c r="Q249" s="493"/>
      <c r="R249" s="429"/>
    </row>
    <row r="250" spans="2:18" x14ac:dyDescent="0.3">
      <c r="B250" s="618">
        <f>B249+0.1</f>
        <v>12.1</v>
      </c>
      <c r="C250" s="433" t="s">
        <v>29</v>
      </c>
      <c r="D250" s="492"/>
      <c r="E250" s="492">
        <v>0</v>
      </c>
      <c r="F250" s="492">
        <f t="shared" ref="F250:F257" si="94">E250-D250</f>
        <v>0</v>
      </c>
      <c r="G250" s="492"/>
      <c r="H250" s="492">
        <v>0</v>
      </c>
      <c r="I250" s="492">
        <f t="shared" ref="I250:I257" si="95">H250-G250</f>
        <v>0</v>
      </c>
      <c r="J250" s="493"/>
      <c r="K250" s="492"/>
      <c r="L250" s="492">
        <f t="shared" ref="L250:L257" si="96">K250-J250</f>
        <v>0</v>
      </c>
      <c r="M250" s="493"/>
      <c r="N250" s="493"/>
      <c r="O250" s="493"/>
      <c r="P250" s="493"/>
      <c r="Q250" s="493"/>
      <c r="R250" s="416"/>
    </row>
    <row r="251" spans="2:18" x14ac:dyDescent="0.3">
      <c r="B251" s="618">
        <f t="shared" ref="B251:B257" si="97">B250+0.1</f>
        <v>12.2</v>
      </c>
      <c r="C251" s="433" t="s">
        <v>401</v>
      </c>
      <c r="D251" s="492"/>
      <c r="E251" s="492">
        <v>0</v>
      </c>
      <c r="F251" s="492">
        <f t="shared" si="94"/>
        <v>0</v>
      </c>
      <c r="G251" s="492"/>
      <c r="H251" s="492">
        <v>0</v>
      </c>
      <c r="I251" s="492">
        <f t="shared" si="95"/>
        <v>0</v>
      </c>
      <c r="J251" s="493"/>
      <c r="K251" s="492"/>
      <c r="L251" s="492">
        <f t="shared" si="96"/>
        <v>0</v>
      </c>
      <c r="M251" s="493"/>
      <c r="N251" s="493"/>
      <c r="O251" s="493"/>
      <c r="P251" s="493"/>
      <c r="Q251" s="493"/>
      <c r="R251" s="416"/>
    </row>
    <row r="252" spans="2:18" x14ac:dyDescent="0.3">
      <c r="B252" s="618">
        <f t="shared" si="97"/>
        <v>12.299999999999999</v>
      </c>
      <c r="C252" s="433" t="s">
        <v>343</v>
      </c>
      <c r="D252" s="492"/>
      <c r="E252" s="492">
        <v>0</v>
      </c>
      <c r="F252" s="492">
        <f t="shared" si="94"/>
        <v>0</v>
      </c>
      <c r="G252" s="492"/>
      <c r="H252" s="492">
        <v>0</v>
      </c>
      <c r="I252" s="492">
        <f t="shared" si="95"/>
        <v>0</v>
      </c>
      <c r="J252" s="493"/>
      <c r="K252" s="492"/>
      <c r="L252" s="492">
        <f t="shared" si="96"/>
        <v>0</v>
      </c>
      <c r="M252" s="493"/>
      <c r="N252" s="493"/>
      <c r="O252" s="493"/>
      <c r="P252" s="493"/>
      <c r="Q252" s="493"/>
      <c r="R252" s="416"/>
    </row>
    <row r="253" spans="2:18" x14ac:dyDescent="0.3">
      <c r="B253" s="618">
        <f t="shared" si="97"/>
        <v>12.399999999999999</v>
      </c>
      <c r="C253" s="433" t="s">
        <v>30</v>
      </c>
      <c r="D253" s="492"/>
      <c r="E253" s="492">
        <v>0</v>
      </c>
      <c r="F253" s="492">
        <f t="shared" si="94"/>
        <v>0</v>
      </c>
      <c r="G253" s="492"/>
      <c r="H253" s="492">
        <v>0</v>
      </c>
      <c r="I253" s="492">
        <f t="shared" si="95"/>
        <v>0</v>
      </c>
      <c r="J253" s="493"/>
      <c r="K253" s="492"/>
      <c r="L253" s="492">
        <f t="shared" si="96"/>
        <v>0</v>
      </c>
      <c r="M253" s="493"/>
      <c r="N253" s="493"/>
      <c r="O253" s="493"/>
      <c r="P253" s="493"/>
      <c r="Q253" s="493"/>
      <c r="R253" s="416"/>
    </row>
    <row r="254" spans="2:18" x14ac:dyDescent="0.3">
      <c r="B254" s="618">
        <f t="shared" si="97"/>
        <v>12.499999999999998</v>
      </c>
      <c r="C254" s="433" t="s">
        <v>31</v>
      </c>
      <c r="D254" s="492"/>
      <c r="E254" s="492">
        <f>+E250-E251+E252-E253</f>
        <v>0</v>
      </c>
      <c r="F254" s="492">
        <f t="shared" si="94"/>
        <v>0</v>
      </c>
      <c r="G254" s="492"/>
      <c r="H254" s="492">
        <f>+H250-H251+H252-H253</f>
        <v>0</v>
      </c>
      <c r="I254" s="492">
        <f t="shared" si="95"/>
        <v>0</v>
      </c>
      <c r="J254" s="493"/>
      <c r="K254" s="493">
        <f>+J250-J251+J252-J253</f>
        <v>0</v>
      </c>
      <c r="L254" s="492">
        <f t="shared" si="96"/>
        <v>0</v>
      </c>
      <c r="M254" s="493"/>
      <c r="N254" s="493">
        <f>+M250-M251+M252-M253</f>
        <v>0</v>
      </c>
      <c r="O254" s="493"/>
      <c r="P254" s="493"/>
      <c r="Q254" s="493">
        <f>+O250-O251+O252-O253</f>
        <v>0</v>
      </c>
      <c r="R254" s="416"/>
    </row>
    <row r="255" spans="2:18" x14ac:dyDescent="0.3">
      <c r="B255" s="618">
        <f t="shared" si="97"/>
        <v>12.599999999999998</v>
      </c>
      <c r="C255" s="433" t="s">
        <v>473</v>
      </c>
      <c r="D255" s="492"/>
      <c r="E255" s="447">
        <f>AVERAGE(E250,E254)</f>
        <v>0</v>
      </c>
      <c r="F255" s="492">
        <f t="shared" si="94"/>
        <v>0</v>
      </c>
      <c r="G255" s="492"/>
      <c r="H255" s="447">
        <f>AVERAGE(H250,H254)</f>
        <v>0</v>
      </c>
      <c r="I255" s="492">
        <f t="shared" si="95"/>
        <v>0</v>
      </c>
      <c r="J255" s="493"/>
      <c r="K255" s="492"/>
      <c r="L255" s="492">
        <f t="shared" si="96"/>
        <v>0</v>
      </c>
      <c r="M255" s="493"/>
      <c r="N255" s="493"/>
      <c r="O255" s="493"/>
      <c r="P255" s="493"/>
      <c r="Q255" s="493"/>
      <c r="R255" s="416"/>
    </row>
    <row r="256" spans="2:18" s="614" customFormat="1" x14ac:dyDescent="0.3">
      <c r="B256" s="622">
        <f t="shared" si="97"/>
        <v>12.699999999999998</v>
      </c>
      <c r="C256" s="610" t="s">
        <v>32</v>
      </c>
      <c r="D256" s="611"/>
      <c r="E256" s="611">
        <f>IFERROR(E257/E255,0)</f>
        <v>0</v>
      </c>
      <c r="F256" s="611" t="e">
        <f>F257/F255</f>
        <v>#DIV/0!</v>
      </c>
      <c r="G256" s="611"/>
      <c r="H256" s="611">
        <f>IFERROR(H257/H255,0)</f>
        <v>0</v>
      </c>
      <c r="I256" s="611" t="e">
        <f>I257/I255</f>
        <v>#DIV/0!</v>
      </c>
      <c r="J256" s="612"/>
      <c r="K256" s="612" t="e">
        <f>J257/K255</f>
        <v>#DIV/0!</v>
      </c>
      <c r="L256" s="611" t="e">
        <f>L257/L255</f>
        <v>#DIV/0!</v>
      </c>
      <c r="M256" s="612"/>
      <c r="N256" s="612" t="e">
        <f>M257/N255</f>
        <v>#DIV/0!</v>
      </c>
      <c r="O256" s="612"/>
      <c r="P256" s="612"/>
      <c r="Q256" s="612" t="e">
        <f>O257/Q255</f>
        <v>#DIV/0!</v>
      </c>
      <c r="R256" s="613"/>
    </row>
    <row r="257" spans="2:18" x14ac:dyDescent="0.3">
      <c r="B257" s="618">
        <f t="shared" si="97"/>
        <v>12.799999999999997</v>
      </c>
      <c r="C257" s="433" t="s">
        <v>33</v>
      </c>
      <c r="D257" s="492"/>
      <c r="E257" s="492">
        <v>0</v>
      </c>
      <c r="F257" s="492">
        <f t="shared" si="94"/>
        <v>0</v>
      </c>
      <c r="G257" s="492"/>
      <c r="H257" s="492">
        <v>0</v>
      </c>
      <c r="I257" s="492">
        <f t="shared" si="95"/>
        <v>0</v>
      </c>
      <c r="J257" s="493"/>
      <c r="K257" s="492"/>
      <c r="L257" s="492">
        <f t="shared" si="96"/>
        <v>0</v>
      </c>
      <c r="M257" s="493"/>
      <c r="N257" s="493"/>
      <c r="O257" s="493"/>
      <c r="P257" s="493"/>
      <c r="Q257" s="493"/>
      <c r="R257" s="416"/>
    </row>
    <row r="258" spans="2:18" x14ac:dyDescent="0.3">
      <c r="B258" s="618"/>
      <c r="C258" s="433" t="s">
        <v>24</v>
      </c>
      <c r="D258" s="494"/>
      <c r="E258" s="494"/>
      <c r="F258" s="494"/>
      <c r="G258" s="494"/>
      <c r="H258" s="494"/>
      <c r="I258" s="494"/>
      <c r="J258" s="494"/>
      <c r="K258" s="494"/>
      <c r="L258" s="494"/>
      <c r="M258" s="494"/>
      <c r="N258" s="494"/>
      <c r="O258" s="494"/>
      <c r="P258" s="494"/>
      <c r="Q258" s="494"/>
      <c r="R258" s="416"/>
    </row>
    <row r="259" spans="2:18" x14ac:dyDescent="0.3">
      <c r="B259" s="618"/>
      <c r="C259" s="433" t="s">
        <v>24</v>
      </c>
      <c r="D259" s="494"/>
      <c r="E259" s="494"/>
      <c r="F259" s="494"/>
      <c r="G259" s="494"/>
      <c r="H259" s="494"/>
      <c r="I259" s="494"/>
      <c r="J259" s="494"/>
      <c r="K259" s="494"/>
      <c r="L259" s="494"/>
      <c r="M259" s="494"/>
      <c r="N259" s="494"/>
      <c r="O259" s="494"/>
      <c r="P259" s="494"/>
      <c r="Q259" s="494"/>
      <c r="R259" s="416"/>
    </row>
    <row r="260" spans="2:18" x14ac:dyDescent="0.3">
      <c r="B260" s="618"/>
      <c r="C260" s="433"/>
      <c r="D260" s="494"/>
      <c r="E260" s="494"/>
      <c r="F260" s="494"/>
      <c r="G260" s="494"/>
      <c r="H260" s="494"/>
      <c r="I260" s="494"/>
      <c r="J260" s="494"/>
      <c r="K260" s="494"/>
      <c r="L260" s="494"/>
      <c r="M260" s="494"/>
      <c r="N260" s="494"/>
      <c r="O260" s="494"/>
      <c r="P260" s="494"/>
      <c r="Q260" s="494"/>
      <c r="R260" s="416"/>
    </row>
    <row r="261" spans="2:18" x14ac:dyDescent="0.3">
      <c r="B261" s="620">
        <v>13</v>
      </c>
      <c r="C261" s="434" t="s">
        <v>271</v>
      </c>
      <c r="D261" s="494"/>
      <c r="E261" s="494"/>
      <c r="F261" s="494"/>
      <c r="G261" s="494"/>
      <c r="H261" s="494"/>
      <c r="I261" s="494"/>
      <c r="J261" s="494"/>
      <c r="K261" s="494"/>
      <c r="L261" s="494"/>
      <c r="M261" s="494"/>
      <c r="N261" s="494"/>
      <c r="O261" s="494"/>
      <c r="P261" s="494"/>
      <c r="Q261" s="494"/>
      <c r="R261" s="416"/>
    </row>
    <row r="262" spans="2:18" x14ac:dyDescent="0.3">
      <c r="B262" s="618">
        <f t="shared" ref="B262:B269" si="98">B261+0.1</f>
        <v>13.1</v>
      </c>
      <c r="C262" s="433" t="s">
        <v>29</v>
      </c>
      <c r="D262" s="494"/>
      <c r="E262" s="494">
        <f t="shared" ref="E262:E269" si="99">E140+E150+E160+E170+E180+E190+E200+E210+E220+E230+E240+E250</f>
        <v>47.218723720090239</v>
      </c>
      <c r="F262" s="494"/>
      <c r="G262" s="494"/>
      <c r="H262" s="494">
        <f t="shared" ref="H262" si="100">H140+H150+H160+H170+H180+H190+H200+H210+H220+H230+H240+H250</f>
        <v>45.58785835591528</v>
      </c>
      <c r="I262" s="494"/>
      <c r="J262" s="494"/>
      <c r="K262" s="494">
        <f t="shared" ref="K262:K269" si="101">K140+K150+K160+K170+K180+K190+K200+K210+K220+K230+K240+K250</f>
        <v>0</v>
      </c>
      <c r="L262" s="494"/>
      <c r="M262" s="494"/>
      <c r="N262" s="494">
        <f t="shared" ref="N262:N269" si="102">N140+N150+N160+N170+N180+N190+N200+N210+N220+N230+N240+N250</f>
        <v>0</v>
      </c>
      <c r="O262" s="494"/>
      <c r="P262" s="494"/>
      <c r="Q262" s="494">
        <f t="shared" ref="Q262:Q269" si="103">Q140+Q150+Q160+Q170+Q180+Q190+Q200+Q210+Q220+Q230+Q240+Q250</f>
        <v>0</v>
      </c>
      <c r="R262" s="416"/>
    </row>
    <row r="263" spans="2:18" x14ac:dyDescent="0.3">
      <c r="B263" s="618">
        <f t="shared" si="98"/>
        <v>13.2</v>
      </c>
      <c r="C263" s="433" t="s">
        <v>401</v>
      </c>
      <c r="D263" s="494"/>
      <c r="E263" s="494">
        <f t="shared" si="99"/>
        <v>0</v>
      </c>
      <c r="F263" s="494"/>
      <c r="G263" s="494"/>
      <c r="H263" s="494">
        <f t="shared" ref="H263:H269" si="104">H141+H151+H161+H171+H181+H191+H201+H211+H221+H231+H241+H251</f>
        <v>0</v>
      </c>
      <c r="I263" s="494"/>
      <c r="J263" s="494"/>
      <c r="K263" s="494">
        <f t="shared" si="101"/>
        <v>0</v>
      </c>
      <c r="L263" s="494"/>
      <c r="M263" s="494"/>
      <c r="N263" s="494">
        <f t="shared" si="102"/>
        <v>0</v>
      </c>
      <c r="O263" s="494"/>
      <c r="P263" s="494"/>
      <c r="Q263" s="494">
        <f t="shared" si="103"/>
        <v>0</v>
      </c>
      <c r="R263" s="416"/>
    </row>
    <row r="264" spans="2:18" x14ac:dyDescent="0.3">
      <c r="B264" s="618">
        <f t="shared" si="98"/>
        <v>13.299999999999999</v>
      </c>
      <c r="C264" s="433" t="s">
        <v>343</v>
      </c>
      <c r="D264" s="494"/>
      <c r="E264" s="494">
        <f t="shared" si="99"/>
        <v>1.2502885000000001</v>
      </c>
      <c r="F264" s="494"/>
      <c r="G264" s="494"/>
      <c r="H264" s="494">
        <f t="shared" si="104"/>
        <v>7.5194938000000002</v>
      </c>
      <c r="I264" s="494"/>
      <c r="J264" s="494"/>
      <c r="K264" s="494">
        <f t="shared" si="101"/>
        <v>0</v>
      </c>
      <c r="L264" s="494"/>
      <c r="M264" s="494"/>
      <c r="N264" s="494">
        <f t="shared" si="102"/>
        <v>0</v>
      </c>
      <c r="O264" s="494"/>
      <c r="P264" s="494"/>
      <c r="Q264" s="494">
        <f t="shared" si="103"/>
        <v>0</v>
      </c>
      <c r="R264" s="416"/>
    </row>
    <row r="265" spans="2:18" x14ac:dyDescent="0.3">
      <c r="B265" s="618">
        <f t="shared" si="98"/>
        <v>13.399999999999999</v>
      </c>
      <c r="C265" s="433" t="s">
        <v>30</v>
      </c>
      <c r="D265" s="494"/>
      <c r="E265" s="494">
        <f t="shared" si="99"/>
        <v>2.8811538641749652</v>
      </c>
      <c r="F265" s="494"/>
      <c r="G265" s="494"/>
      <c r="H265" s="494">
        <f t="shared" si="104"/>
        <v>4.7992343904960908</v>
      </c>
      <c r="I265" s="494"/>
      <c r="J265" s="494"/>
      <c r="K265" s="494">
        <f t="shared" si="101"/>
        <v>0</v>
      </c>
      <c r="L265" s="494"/>
      <c r="M265" s="494"/>
      <c r="N265" s="494">
        <f t="shared" si="102"/>
        <v>0</v>
      </c>
      <c r="O265" s="494"/>
      <c r="P265" s="494"/>
      <c r="Q265" s="494">
        <f t="shared" si="103"/>
        <v>0</v>
      </c>
      <c r="R265" s="416"/>
    </row>
    <row r="266" spans="2:18" x14ac:dyDescent="0.3">
      <c r="B266" s="618">
        <f t="shared" si="98"/>
        <v>13.499999999999998</v>
      </c>
      <c r="C266" s="433" t="s">
        <v>31</v>
      </c>
      <c r="D266" s="494"/>
      <c r="E266" s="494">
        <f t="shared" si="99"/>
        <v>45.58785835591528</v>
      </c>
      <c r="F266" s="494"/>
      <c r="G266" s="494"/>
      <c r="H266" s="494">
        <f t="shared" si="104"/>
        <v>48.30811776541919</v>
      </c>
      <c r="I266" s="494"/>
      <c r="J266" s="494"/>
      <c r="K266" s="494">
        <f t="shared" si="101"/>
        <v>0</v>
      </c>
      <c r="L266" s="494"/>
      <c r="M266" s="494"/>
      <c r="N266" s="494">
        <f t="shared" si="102"/>
        <v>0</v>
      </c>
      <c r="O266" s="494"/>
      <c r="P266" s="494"/>
      <c r="Q266" s="494">
        <f t="shared" si="103"/>
        <v>0</v>
      </c>
      <c r="R266" s="416"/>
    </row>
    <row r="267" spans="2:18" x14ac:dyDescent="0.3">
      <c r="B267" s="618">
        <f t="shared" si="98"/>
        <v>13.599999999999998</v>
      </c>
      <c r="C267" s="433" t="s">
        <v>473</v>
      </c>
      <c r="D267" s="494"/>
      <c r="E267" s="494">
        <f t="shared" si="99"/>
        <v>46.403291038002756</v>
      </c>
      <c r="F267" s="494"/>
      <c r="G267" s="494"/>
      <c r="H267" s="494">
        <f t="shared" si="104"/>
        <v>46.947988060667235</v>
      </c>
      <c r="I267" s="494"/>
      <c r="J267" s="494"/>
      <c r="K267" s="494">
        <f t="shared" si="101"/>
        <v>0</v>
      </c>
      <c r="L267" s="494"/>
      <c r="M267" s="494"/>
      <c r="N267" s="494">
        <f t="shared" si="102"/>
        <v>0</v>
      </c>
      <c r="O267" s="494"/>
      <c r="P267" s="494"/>
      <c r="Q267" s="494">
        <f t="shared" si="103"/>
        <v>0</v>
      </c>
      <c r="R267" s="416"/>
    </row>
    <row r="268" spans="2:18" s="614" customFormat="1" x14ac:dyDescent="0.3">
      <c r="B268" s="622">
        <f t="shared" si="98"/>
        <v>13.699999999999998</v>
      </c>
      <c r="C268" s="610" t="s">
        <v>32</v>
      </c>
      <c r="D268" s="613"/>
      <c r="E268" s="611">
        <f>IFERROR(E269/E267,0)</f>
        <v>0.1037793461595537</v>
      </c>
      <c r="F268" s="613"/>
      <c r="G268" s="613"/>
      <c r="H268" s="613">
        <f t="shared" si="104"/>
        <v>0.28997928307009518</v>
      </c>
      <c r="I268" s="613"/>
      <c r="J268" s="613"/>
      <c r="K268" s="613" t="e">
        <f t="shared" si="101"/>
        <v>#DIV/0!</v>
      </c>
      <c r="L268" s="613"/>
      <c r="M268" s="613"/>
      <c r="N268" s="613" t="e">
        <f t="shared" si="102"/>
        <v>#DIV/0!</v>
      </c>
      <c r="O268" s="613"/>
      <c r="P268" s="613"/>
      <c r="Q268" s="613" t="e">
        <f t="shared" si="103"/>
        <v>#DIV/0!</v>
      </c>
      <c r="R268" s="613"/>
    </row>
    <row r="269" spans="2:18" x14ac:dyDescent="0.3">
      <c r="B269" s="618">
        <f t="shared" si="98"/>
        <v>13.799999999999997</v>
      </c>
      <c r="C269" s="433" t="s">
        <v>33</v>
      </c>
      <c r="D269" s="494"/>
      <c r="E269" s="494">
        <f t="shared" si="99"/>
        <v>4.8157032035754037</v>
      </c>
      <c r="F269" s="494"/>
      <c r="G269" s="494"/>
      <c r="H269" s="494">
        <f t="shared" si="104"/>
        <v>4.8340573578798951</v>
      </c>
      <c r="I269" s="494"/>
      <c r="J269" s="494"/>
      <c r="K269" s="494">
        <f t="shared" si="101"/>
        <v>0</v>
      </c>
      <c r="L269" s="494"/>
      <c r="M269" s="494"/>
      <c r="N269" s="494">
        <f t="shared" si="102"/>
        <v>0</v>
      </c>
      <c r="O269" s="494"/>
      <c r="P269" s="494"/>
      <c r="Q269" s="494">
        <f t="shared" si="103"/>
        <v>0</v>
      </c>
      <c r="R269" s="416"/>
    </row>
    <row r="270" spans="2:18" x14ac:dyDescent="0.3">
      <c r="B270" s="618"/>
      <c r="C270" s="433"/>
      <c r="D270" s="494"/>
      <c r="E270" s="328"/>
      <c r="F270" s="494"/>
      <c r="G270" s="494"/>
      <c r="H270" s="494"/>
      <c r="I270" s="494"/>
      <c r="J270" s="494"/>
      <c r="K270" s="494"/>
      <c r="L270" s="494"/>
      <c r="M270" s="494"/>
      <c r="N270" s="494"/>
      <c r="O270" s="494"/>
      <c r="P270" s="494"/>
      <c r="Q270" s="494"/>
      <c r="R270" s="416"/>
    </row>
    <row r="271" spans="2:18" x14ac:dyDescent="0.3">
      <c r="B271" s="618"/>
      <c r="C271" s="433"/>
      <c r="D271" s="494"/>
      <c r="E271" s="494"/>
      <c r="F271" s="494"/>
      <c r="G271" s="494"/>
      <c r="H271" s="494"/>
      <c r="I271" s="494"/>
      <c r="J271" s="494"/>
      <c r="K271" s="494"/>
      <c r="L271" s="494"/>
      <c r="M271" s="494"/>
      <c r="N271" s="494"/>
      <c r="O271" s="494"/>
      <c r="P271" s="494"/>
      <c r="Q271" s="494"/>
      <c r="R271" s="416"/>
    </row>
    <row r="272" spans="2:18" x14ac:dyDescent="0.3">
      <c r="B272" s="618">
        <v>14</v>
      </c>
      <c r="C272" s="434" t="s">
        <v>34</v>
      </c>
      <c r="D272" s="494"/>
      <c r="E272" s="494">
        <f>E269</f>
        <v>4.8157032035754037</v>
      </c>
      <c r="F272" s="494"/>
      <c r="G272" s="494"/>
      <c r="H272" s="494">
        <f>H269</f>
        <v>4.8340573578798951</v>
      </c>
      <c r="I272" s="494"/>
      <c r="J272" s="494"/>
      <c r="K272" s="494">
        <f>K269</f>
        <v>0</v>
      </c>
      <c r="L272" s="494"/>
      <c r="M272" s="494"/>
      <c r="N272" s="494">
        <f>N269</f>
        <v>0</v>
      </c>
      <c r="O272" s="494"/>
      <c r="P272" s="494"/>
      <c r="Q272" s="494">
        <f>Q269</f>
        <v>0</v>
      </c>
      <c r="R272" s="416"/>
    </row>
    <row r="273" spans="2:18" x14ac:dyDescent="0.3">
      <c r="B273" s="618">
        <v>15</v>
      </c>
      <c r="C273" s="435" t="s">
        <v>35</v>
      </c>
      <c r="D273" s="494"/>
      <c r="E273" s="494"/>
      <c r="F273" s="494"/>
      <c r="G273" s="494"/>
      <c r="H273" s="494"/>
      <c r="I273" s="494"/>
      <c r="J273" s="494"/>
      <c r="K273" s="494"/>
      <c r="L273" s="494"/>
      <c r="M273" s="494"/>
      <c r="N273" s="494"/>
      <c r="O273" s="494"/>
      <c r="P273" s="494"/>
      <c r="Q273" s="494"/>
      <c r="R273" s="416"/>
    </row>
    <row r="274" spans="2:18" x14ac:dyDescent="0.25">
      <c r="B274" s="623">
        <v>16</v>
      </c>
      <c r="C274" s="436" t="s">
        <v>36</v>
      </c>
      <c r="D274" s="494"/>
      <c r="E274" s="494">
        <f>E272-E273</f>
        <v>4.8157032035754037</v>
      </c>
      <c r="F274" s="494"/>
      <c r="G274" s="494"/>
      <c r="H274" s="494">
        <f>H272-H273</f>
        <v>4.8340573578798951</v>
      </c>
      <c r="I274" s="494"/>
      <c r="J274" s="494"/>
      <c r="K274" s="494">
        <f>K272-K273</f>
        <v>0</v>
      </c>
      <c r="L274" s="494"/>
      <c r="M274" s="494"/>
      <c r="N274" s="494">
        <f>N272-N273</f>
        <v>0</v>
      </c>
      <c r="O274" s="494"/>
      <c r="P274" s="494"/>
      <c r="Q274" s="494">
        <f>Q272-Q273</f>
        <v>0</v>
      </c>
      <c r="R274" s="416"/>
    </row>
    <row r="277" spans="2:18" ht="17.5" x14ac:dyDescent="0.25">
      <c r="C277" s="728" t="s">
        <v>816</v>
      </c>
      <c r="D277" s="440"/>
      <c r="E277" s="440"/>
      <c r="F277" s="440"/>
      <c r="G277" s="440"/>
    </row>
    <row r="278" spans="2:18" x14ac:dyDescent="0.25">
      <c r="B278" s="625"/>
      <c r="M278" s="21" t="s">
        <v>10</v>
      </c>
    </row>
    <row r="279" spans="2:18" ht="21.65" customHeight="1" x14ac:dyDescent="0.25">
      <c r="B279" s="1802" t="s">
        <v>341</v>
      </c>
      <c r="C279" s="1799" t="s">
        <v>26</v>
      </c>
      <c r="D279" s="1742" t="s">
        <v>509</v>
      </c>
      <c r="E279" s="1743"/>
      <c r="F279" s="1744"/>
      <c r="G279" s="1742" t="s">
        <v>510</v>
      </c>
      <c r="H279" s="1743"/>
      <c r="I279" s="1744"/>
      <c r="J279" s="1742" t="s">
        <v>511</v>
      </c>
      <c r="K279" s="1743"/>
      <c r="L279" s="1744"/>
      <c r="M279" s="1615" t="s">
        <v>958</v>
      </c>
      <c r="N279" s="1615"/>
      <c r="O279" s="1615"/>
      <c r="P279" s="1615"/>
      <c r="Q279" s="1615"/>
      <c r="R279" s="1625" t="s">
        <v>27</v>
      </c>
    </row>
    <row r="280" spans="2:18" ht="43.5" customHeight="1" x14ac:dyDescent="0.25">
      <c r="B280" s="1803"/>
      <c r="C280" s="1800"/>
      <c r="D280" s="441" t="s">
        <v>957</v>
      </c>
      <c r="E280" s="442" t="s">
        <v>79</v>
      </c>
      <c r="F280" s="442" t="s">
        <v>452</v>
      </c>
      <c r="G280" s="441" t="s">
        <v>451</v>
      </c>
      <c r="H280" s="442" t="s">
        <v>79</v>
      </c>
      <c r="I280" s="442" t="s">
        <v>452</v>
      </c>
      <c r="J280" s="441" t="s">
        <v>957</v>
      </c>
      <c r="K280" s="337" t="s">
        <v>80</v>
      </c>
      <c r="L280" s="296" t="s">
        <v>453</v>
      </c>
      <c r="M280" s="880" t="s">
        <v>959</v>
      </c>
      <c r="N280" s="880" t="s">
        <v>960</v>
      </c>
      <c r="O280" s="880" t="s">
        <v>961</v>
      </c>
      <c r="P280" s="880" t="s">
        <v>962</v>
      </c>
      <c r="Q280" s="880" t="s">
        <v>963</v>
      </c>
      <c r="R280" s="1625"/>
    </row>
    <row r="281" spans="2:18" x14ac:dyDescent="0.25">
      <c r="B281" s="1804"/>
      <c r="C281" s="1801"/>
      <c r="D281" s="442" t="s">
        <v>81</v>
      </c>
      <c r="E281" s="442" t="s">
        <v>82</v>
      </c>
      <c r="F281" s="442" t="s">
        <v>676</v>
      </c>
      <c r="G281" s="442" t="s">
        <v>392</v>
      </c>
      <c r="H281" s="442" t="s">
        <v>410</v>
      </c>
      <c r="I281" s="442" t="s">
        <v>457</v>
      </c>
      <c r="J281" s="296" t="s">
        <v>655</v>
      </c>
      <c r="K281" s="337" t="s">
        <v>593</v>
      </c>
      <c r="L281" s="296" t="s">
        <v>710</v>
      </c>
      <c r="M281" s="879" t="s">
        <v>21</v>
      </c>
      <c r="N281" s="879" t="s">
        <v>21</v>
      </c>
      <c r="O281" s="879" t="s">
        <v>21</v>
      </c>
      <c r="P281" s="879" t="s">
        <v>21</v>
      </c>
      <c r="Q281" s="879" t="s">
        <v>21</v>
      </c>
      <c r="R281" s="1626"/>
    </row>
    <row r="282" spans="2:18" x14ac:dyDescent="0.3">
      <c r="B282" s="618"/>
      <c r="C282" s="444"/>
      <c r="D282" s="434"/>
      <c r="E282" s="434"/>
      <c r="F282" s="434"/>
      <c r="G282" s="434"/>
      <c r="H282" s="444"/>
      <c r="I282" s="444"/>
      <c r="J282" s="24"/>
      <c r="K282" s="116"/>
      <c r="L282" s="24"/>
      <c r="M282" s="24"/>
      <c r="N282" s="24"/>
      <c r="O282" s="24"/>
      <c r="P282" s="24"/>
      <c r="Q282" s="24"/>
      <c r="R282" s="24"/>
    </row>
    <row r="283" spans="2:18" ht="15" customHeight="1" x14ac:dyDescent="0.3">
      <c r="B283" s="620">
        <v>1</v>
      </c>
      <c r="C283" s="434" t="s">
        <v>423</v>
      </c>
      <c r="D283" s="445"/>
      <c r="E283" s="445"/>
      <c r="F283" s="445"/>
      <c r="G283" s="445"/>
      <c r="H283" s="445"/>
      <c r="I283" s="445"/>
      <c r="J283" s="417"/>
      <c r="K283" s="417"/>
      <c r="L283" s="417"/>
      <c r="M283" s="417"/>
      <c r="N283" s="417"/>
      <c r="O283" s="417"/>
      <c r="P283" s="417"/>
      <c r="Q283" s="417"/>
      <c r="R283" s="417"/>
    </row>
    <row r="284" spans="2:18" ht="15" customHeight="1" x14ac:dyDescent="0.3">
      <c r="B284" s="618">
        <v>1.1000000000000001</v>
      </c>
      <c r="C284" s="433" t="s">
        <v>29</v>
      </c>
      <c r="D284" s="445"/>
      <c r="E284" s="445"/>
      <c r="F284" s="445"/>
      <c r="G284" s="445"/>
      <c r="H284" s="445"/>
      <c r="I284" s="445"/>
      <c r="J284" s="417"/>
      <c r="K284" s="417"/>
      <c r="L284" s="417"/>
      <c r="M284" s="417"/>
      <c r="N284" s="417"/>
      <c r="O284" s="417"/>
      <c r="P284" s="417"/>
      <c r="Q284" s="417"/>
      <c r="R284" s="417"/>
    </row>
    <row r="285" spans="2:18" ht="15" customHeight="1" x14ac:dyDescent="0.3">
      <c r="B285" s="618">
        <f t="shared" ref="B285:B291" si="105">B284+0.1</f>
        <v>1.2000000000000002</v>
      </c>
      <c r="C285" s="433" t="s">
        <v>401</v>
      </c>
      <c r="D285" s="445"/>
      <c r="E285" s="445"/>
      <c r="F285" s="445"/>
      <c r="G285" s="445"/>
      <c r="H285" s="445"/>
      <c r="I285" s="445"/>
      <c r="J285" s="417"/>
      <c r="K285" s="417"/>
      <c r="L285" s="417"/>
      <c r="M285" s="417"/>
      <c r="N285" s="417"/>
      <c r="O285" s="417"/>
      <c r="P285" s="417"/>
      <c r="Q285" s="417"/>
      <c r="R285" s="417"/>
    </row>
    <row r="286" spans="2:18" ht="15" customHeight="1" x14ac:dyDescent="0.3">
      <c r="B286" s="618">
        <f t="shared" si="105"/>
        <v>1.3000000000000003</v>
      </c>
      <c r="C286" s="433" t="s">
        <v>343</v>
      </c>
      <c r="D286" s="445"/>
      <c r="E286" s="445"/>
      <c r="F286" s="445"/>
      <c r="G286" s="445"/>
      <c r="H286" s="445"/>
      <c r="I286" s="445"/>
      <c r="J286" s="417"/>
      <c r="K286" s="417"/>
      <c r="L286" s="417"/>
      <c r="M286" s="417"/>
      <c r="N286" s="417"/>
      <c r="O286" s="417"/>
      <c r="P286" s="417"/>
      <c r="Q286" s="417"/>
      <c r="R286" s="417"/>
    </row>
    <row r="287" spans="2:18" ht="15" customHeight="1" x14ac:dyDescent="0.3">
      <c r="B287" s="618">
        <f t="shared" si="105"/>
        <v>1.4000000000000004</v>
      </c>
      <c r="C287" s="433" t="s">
        <v>30</v>
      </c>
      <c r="D287" s="445"/>
      <c r="E287" s="445"/>
      <c r="F287" s="445"/>
      <c r="G287" s="445"/>
      <c r="H287" s="445"/>
      <c r="I287" s="445"/>
      <c r="J287" s="417"/>
      <c r="K287" s="417"/>
      <c r="L287" s="417"/>
      <c r="M287" s="417"/>
      <c r="N287" s="417"/>
      <c r="O287" s="417"/>
      <c r="P287" s="417"/>
      <c r="Q287" s="417"/>
      <c r="R287" s="417"/>
    </row>
    <row r="288" spans="2:18" ht="15" customHeight="1" x14ac:dyDescent="0.3">
      <c r="B288" s="618">
        <f t="shared" si="105"/>
        <v>1.5000000000000004</v>
      </c>
      <c r="C288" s="433" t="s">
        <v>31</v>
      </c>
      <c r="D288" s="445"/>
      <c r="E288" s="430">
        <f>+E284-E285+E286-E287</f>
        <v>0</v>
      </c>
      <c r="F288" s="430"/>
      <c r="G288" s="430"/>
      <c r="H288" s="430">
        <f>+H284-H285+H286-H287</f>
        <v>0</v>
      </c>
      <c r="I288" s="430"/>
      <c r="J288" s="418"/>
      <c r="K288" s="418">
        <f>+K284-K285+K286-K287</f>
        <v>0</v>
      </c>
      <c r="L288" s="418"/>
      <c r="M288" s="418"/>
      <c r="N288" s="418">
        <f>+M284-M285+M286-M287</f>
        <v>0</v>
      </c>
      <c r="O288" s="418"/>
      <c r="P288" s="418"/>
      <c r="Q288" s="418">
        <f>+O284-O285+O286-O287</f>
        <v>0</v>
      </c>
      <c r="R288" s="418"/>
    </row>
    <row r="289" spans="2:18" ht="15" customHeight="1" x14ac:dyDescent="0.3">
      <c r="B289" s="618">
        <f t="shared" si="105"/>
        <v>1.6000000000000005</v>
      </c>
      <c r="C289" s="433" t="s">
        <v>473</v>
      </c>
      <c r="D289" s="445"/>
      <c r="E289" s="447">
        <f>AVERAGE(E284,E288)</f>
        <v>0</v>
      </c>
      <c r="F289" s="430"/>
      <c r="G289" s="430"/>
      <c r="H289" s="430"/>
      <c r="I289" s="430"/>
      <c r="J289" s="418"/>
      <c r="K289" s="418"/>
      <c r="L289" s="418"/>
      <c r="M289" s="418"/>
      <c r="N289" s="418"/>
      <c r="O289" s="418"/>
      <c r="P289" s="418"/>
      <c r="Q289" s="418"/>
      <c r="R289" s="418"/>
    </row>
    <row r="290" spans="2:18" ht="15" customHeight="1" x14ac:dyDescent="0.3">
      <c r="B290" s="618">
        <f t="shared" si="105"/>
        <v>1.7000000000000006</v>
      </c>
      <c r="C290" s="433" t="s">
        <v>32</v>
      </c>
      <c r="D290" s="445"/>
      <c r="E290" s="611">
        <f>IFERROR(E291/E289,0)</f>
        <v>0</v>
      </c>
      <c r="F290" s="430"/>
      <c r="G290" s="430"/>
      <c r="H290" s="430" t="e">
        <f>H291/H289</f>
        <v>#DIV/0!</v>
      </c>
      <c r="I290" s="430"/>
      <c r="J290" s="418"/>
      <c r="K290" s="418" t="e">
        <f>K291/K289</f>
        <v>#DIV/0!</v>
      </c>
      <c r="L290" s="418"/>
      <c r="M290" s="418"/>
      <c r="N290" s="418" t="e">
        <f>M291/N289</f>
        <v>#DIV/0!</v>
      </c>
      <c r="O290" s="418"/>
      <c r="P290" s="418"/>
      <c r="Q290" s="418" t="e">
        <f>O291/Q289</f>
        <v>#DIV/0!</v>
      </c>
      <c r="R290" s="418"/>
    </row>
    <row r="291" spans="2:18" ht="15" customHeight="1" x14ac:dyDescent="0.3">
      <c r="B291" s="618">
        <f t="shared" si="105"/>
        <v>1.8000000000000007</v>
      </c>
      <c r="C291" s="433" t="s">
        <v>33</v>
      </c>
      <c r="D291" s="445"/>
      <c r="E291" s="445"/>
      <c r="F291" s="445"/>
      <c r="G291" s="445"/>
      <c r="H291" s="445"/>
      <c r="I291" s="445"/>
      <c r="J291" s="417"/>
      <c r="K291" s="417"/>
      <c r="L291" s="417"/>
      <c r="M291" s="417"/>
      <c r="N291" s="417"/>
      <c r="O291" s="417"/>
      <c r="P291" s="417"/>
      <c r="Q291" s="417"/>
      <c r="R291" s="417"/>
    </row>
    <row r="292" spans="2:18" ht="15" customHeight="1" x14ac:dyDescent="0.3">
      <c r="B292" s="618"/>
      <c r="C292" s="433"/>
      <c r="D292" s="445"/>
      <c r="E292" s="445"/>
      <c r="F292" s="445"/>
      <c r="G292" s="445"/>
      <c r="H292" s="445"/>
      <c r="I292" s="445"/>
      <c r="J292" s="417"/>
      <c r="K292" s="417"/>
      <c r="L292" s="417"/>
      <c r="M292" s="417"/>
      <c r="N292" s="417"/>
      <c r="O292" s="417"/>
      <c r="P292" s="417"/>
      <c r="Q292" s="417"/>
      <c r="R292" s="417"/>
    </row>
    <row r="293" spans="2:18" ht="15" customHeight="1" x14ac:dyDescent="0.3">
      <c r="B293" s="620">
        <v>2</v>
      </c>
      <c r="C293" s="434" t="s">
        <v>422</v>
      </c>
      <c r="D293" s="445"/>
      <c r="E293" s="445"/>
      <c r="F293" s="445"/>
      <c r="G293" s="445"/>
      <c r="H293" s="445"/>
      <c r="I293" s="445"/>
      <c r="J293" s="417"/>
      <c r="K293" s="417"/>
      <c r="L293" s="417"/>
      <c r="M293" s="417"/>
      <c r="N293" s="417"/>
      <c r="O293" s="417"/>
      <c r="P293" s="417"/>
      <c r="Q293" s="417"/>
      <c r="R293" s="417"/>
    </row>
    <row r="294" spans="2:18" ht="15" customHeight="1" x14ac:dyDescent="0.3">
      <c r="B294" s="618">
        <f t="shared" ref="B294:B301" si="106">B293+0.1</f>
        <v>2.1</v>
      </c>
      <c r="C294" s="433" t="s">
        <v>29</v>
      </c>
      <c r="D294" s="445"/>
      <c r="E294" s="445"/>
      <c r="F294" s="445"/>
      <c r="G294" s="445"/>
      <c r="H294" s="445"/>
      <c r="I294" s="445"/>
      <c r="J294" s="417"/>
      <c r="K294" s="417"/>
      <c r="L294" s="417"/>
      <c r="M294" s="417"/>
      <c r="N294" s="417"/>
      <c r="O294" s="417"/>
      <c r="P294" s="417"/>
      <c r="Q294" s="417"/>
      <c r="R294" s="417"/>
    </row>
    <row r="295" spans="2:18" ht="15" customHeight="1" x14ac:dyDescent="0.3">
      <c r="B295" s="618">
        <f t="shared" si="106"/>
        <v>2.2000000000000002</v>
      </c>
      <c r="C295" s="433" t="s">
        <v>401</v>
      </c>
      <c r="D295" s="445"/>
      <c r="E295" s="445"/>
      <c r="F295" s="445"/>
      <c r="G295" s="445"/>
      <c r="H295" s="445"/>
      <c r="I295" s="445"/>
      <c r="J295" s="417"/>
      <c r="K295" s="417"/>
      <c r="L295" s="417"/>
      <c r="M295" s="417"/>
      <c r="N295" s="417"/>
      <c r="O295" s="417"/>
      <c r="P295" s="417"/>
      <c r="Q295" s="417"/>
      <c r="R295" s="417"/>
    </row>
    <row r="296" spans="2:18" ht="15" customHeight="1" x14ac:dyDescent="0.3">
      <c r="B296" s="618">
        <f t="shared" si="106"/>
        <v>2.3000000000000003</v>
      </c>
      <c r="C296" s="433" t="s">
        <v>343</v>
      </c>
      <c r="D296" s="445"/>
      <c r="E296" s="445"/>
      <c r="F296" s="445"/>
      <c r="G296" s="445"/>
      <c r="H296" s="445"/>
      <c r="I296" s="445"/>
      <c r="J296" s="417"/>
      <c r="K296" s="417"/>
      <c r="L296" s="417"/>
      <c r="M296" s="417"/>
      <c r="N296" s="417"/>
      <c r="O296" s="417"/>
      <c r="P296" s="417"/>
      <c r="Q296" s="417"/>
      <c r="R296" s="417"/>
    </row>
    <row r="297" spans="2:18" ht="15" customHeight="1" x14ac:dyDescent="0.3">
      <c r="B297" s="618">
        <f t="shared" si="106"/>
        <v>2.4000000000000004</v>
      </c>
      <c r="C297" s="433" t="s">
        <v>30</v>
      </c>
      <c r="D297" s="445"/>
      <c r="E297" s="445"/>
      <c r="F297" s="445"/>
      <c r="G297" s="445"/>
      <c r="H297" s="445"/>
      <c r="I297" s="445"/>
      <c r="J297" s="417"/>
      <c r="K297" s="417"/>
      <c r="L297" s="417"/>
      <c r="M297" s="417"/>
      <c r="N297" s="417"/>
      <c r="O297" s="417"/>
      <c r="P297" s="417"/>
      <c r="Q297" s="417"/>
      <c r="R297" s="417"/>
    </row>
    <row r="298" spans="2:18" ht="15" customHeight="1" x14ac:dyDescent="0.3">
      <c r="B298" s="618">
        <f t="shared" si="106"/>
        <v>2.5000000000000004</v>
      </c>
      <c r="C298" s="433" t="s">
        <v>31</v>
      </c>
      <c r="D298" s="445"/>
      <c r="E298" s="430">
        <f>+E294-E295+E296-E297</f>
        <v>0</v>
      </c>
      <c r="F298" s="430"/>
      <c r="G298" s="430"/>
      <c r="H298" s="430">
        <f>+H294-H295+H296-H297</f>
        <v>0</v>
      </c>
      <c r="I298" s="430"/>
      <c r="J298" s="418"/>
      <c r="K298" s="418">
        <f>+K294-K295+K296-K297</f>
        <v>0</v>
      </c>
      <c r="L298" s="418"/>
      <c r="M298" s="418"/>
      <c r="N298" s="418">
        <f>+M294-M295+M296-M297</f>
        <v>0</v>
      </c>
      <c r="O298" s="418"/>
      <c r="P298" s="418"/>
      <c r="Q298" s="418">
        <f>+O294-O295+O296-O297</f>
        <v>0</v>
      </c>
      <c r="R298" s="418"/>
    </row>
    <row r="299" spans="2:18" ht="15" customHeight="1" x14ac:dyDescent="0.3">
      <c r="B299" s="618">
        <f t="shared" si="106"/>
        <v>2.6000000000000005</v>
      </c>
      <c r="C299" s="433" t="s">
        <v>473</v>
      </c>
      <c r="D299" s="445"/>
      <c r="E299" s="447">
        <f>AVERAGE(E294,E298)</f>
        <v>0</v>
      </c>
      <c r="F299" s="430"/>
      <c r="G299" s="430"/>
      <c r="H299" s="430"/>
      <c r="I299" s="430"/>
      <c r="J299" s="418"/>
      <c r="K299" s="418"/>
      <c r="L299" s="418"/>
      <c r="M299" s="418"/>
      <c r="N299" s="418"/>
      <c r="O299" s="418"/>
      <c r="P299" s="418"/>
      <c r="Q299" s="418"/>
      <c r="R299" s="418"/>
    </row>
    <row r="300" spans="2:18" ht="15" customHeight="1" x14ac:dyDescent="0.3">
      <c r="B300" s="618">
        <f t="shared" si="106"/>
        <v>2.7000000000000006</v>
      </c>
      <c r="C300" s="433" t="s">
        <v>32</v>
      </c>
      <c r="D300" s="445"/>
      <c r="E300" s="611">
        <f>IFERROR(E301/E299,0)</f>
        <v>0</v>
      </c>
      <c r="F300" s="430"/>
      <c r="G300" s="430"/>
      <c r="H300" s="430" t="e">
        <f>H301/H299</f>
        <v>#DIV/0!</v>
      </c>
      <c r="I300" s="430"/>
      <c r="J300" s="418"/>
      <c r="K300" s="418" t="e">
        <f>K301/K299</f>
        <v>#DIV/0!</v>
      </c>
      <c r="L300" s="418"/>
      <c r="M300" s="418"/>
      <c r="N300" s="418" t="e">
        <f>M301/N299</f>
        <v>#DIV/0!</v>
      </c>
      <c r="O300" s="418"/>
      <c r="P300" s="418"/>
      <c r="Q300" s="418" t="e">
        <f>O301/Q299</f>
        <v>#DIV/0!</v>
      </c>
      <c r="R300" s="418"/>
    </row>
    <row r="301" spans="2:18" ht="15" customHeight="1" x14ac:dyDescent="0.3">
      <c r="B301" s="618">
        <f t="shared" si="106"/>
        <v>2.8000000000000007</v>
      </c>
      <c r="C301" s="433" t="s">
        <v>33</v>
      </c>
      <c r="D301" s="445"/>
      <c r="E301" s="445"/>
      <c r="F301" s="445"/>
      <c r="G301" s="445"/>
      <c r="H301" s="445"/>
      <c r="I301" s="445"/>
      <c r="J301" s="417"/>
      <c r="K301" s="417"/>
      <c r="L301" s="417"/>
      <c r="M301" s="417"/>
      <c r="N301" s="417"/>
      <c r="O301" s="417"/>
      <c r="P301" s="417"/>
      <c r="Q301" s="417"/>
      <c r="R301" s="417"/>
    </row>
    <row r="302" spans="2:18" ht="15" customHeight="1" x14ac:dyDescent="0.3">
      <c r="B302" s="618"/>
      <c r="C302" s="433"/>
      <c r="D302" s="445"/>
      <c r="E302" s="445"/>
      <c r="F302" s="445"/>
      <c r="G302" s="445"/>
      <c r="H302" s="445"/>
      <c r="I302" s="445"/>
      <c r="J302" s="417"/>
      <c r="K302" s="417"/>
      <c r="L302" s="417"/>
      <c r="M302" s="417"/>
      <c r="N302" s="417"/>
      <c r="O302" s="417"/>
      <c r="P302" s="417"/>
      <c r="Q302" s="417"/>
      <c r="R302" s="417"/>
    </row>
    <row r="303" spans="2:18" ht="15" customHeight="1" x14ac:dyDescent="0.3">
      <c r="B303" s="620">
        <v>3</v>
      </c>
      <c r="C303" s="434" t="s">
        <v>489</v>
      </c>
      <c r="D303" s="445"/>
      <c r="E303" s="445"/>
      <c r="F303" s="445"/>
      <c r="G303" s="445"/>
      <c r="H303" s="445"/>
      <c r="I303" s="445"/>
      <c r="J303" s="417"/>
      <c r="K303" s="417"/>
      <c r="L303" s="417"/>
      <c r="M303" s="417"/>
      <c r="N303" s="417"/>
      <c r="O303" s="417"/>
      <c r="P303" s="417"/>
      <c r="Q303" s="417"/>
      <c r="R303" s="417"/>
    </row>
    <row r="304" spans="2:18" ht="15" customHeight="1" x14ac:dyDescent="0.3">
      <c r="B304" s="618"/>
      <c r="C304" s="433" t="s">
        <v>24</v>
      </c>
      <c r="D304" s="445"/>
      <c r="E304" s="445"/>
      <c r="F304" s="445"/>
      <c r="G304" s="445"/>
      <c r="H304" s="445"/>
      <c r="I304" s="445"/>
      <c r="J304" s="417"/>
      <c r="K304" s="417"/>
      <c r="L304" s="417"/>
      <c r="M304" s="417"/>
      <c r="N304" s="417"/>
      <c r="O304" s="417"/>
      <c r="P304" s="417"/>
      <c r="Q304" s="417"/>
      <c r="R304" s="417"/>
    </row>
    <row r="305" spans="2:18" ht="15" customHeight="1" x14ac:dyDescent="0.3">
      <c r="B305" s="618"/>
      <c r="C305" s="433" t="s">
        <v>24</v>
      </c>
      <c r="D305" s="445"/>
      <c r="E305" s="445"/>
      <c r="F305" s="445"/>
      <c r="G305" s="445"/>
      <c r="H305" s="445"/>
      <c r="I305" s="445"/>
      <c r="J305" s="417"/>
      <c r="K305" s="417"/>
      <c r="L305" s="417"/>
      <c r="M305" s="417"/>
      <c r="N305" s="417"/>
      <c r="O305" s="417"/>
      <c r="P305" s="417"/>
      <c r="Q305" s="417"/>
      <c r="R305" s="417"/>
    </row>
    <row r="306" spans="2:18" ht="15" customHeight="1" x14ac:dyDescent="0.3">
      <c r="B306" s="618"/>
      <c r="C306" s="433" t="s">
        <v>24</v>
      </c>
      <c r="D306" s="445"/>
      <c r="E306" s="445"/>
      <c r="F306" s="445"/>
      <c r="G306" s="445"/>
      <c r="H306" s="445"/>
      <c r="I306" s="445"/>
      <c r="J306" s="417"/>
      <c r="K306" s="417"/>
      <c r="L306" s="417"/>
      <c r="M306" s="417"/>
      <c r="N306" s="417"/>
      <c r="O306" s="417"/>
      <c r="P306" s="417"/>
      <c r="Q306" s="417"/>
      <c r="R306" s="417"/>
    </row>
    <row r="307" spans="2:18" ht="15" customHeight="1" x14ac:dyDescent="0.3">
      <c r="B307" s="618"/>
      <c r="C307" s="433"/>
      <c r="D307" s="445"/>
      <c r="E307" s="445"/>
      <c r="F307" s="445"/>
      <c r="G307" s="445"/>
      <c r="H307" s="445"/>
      <c r="I307" s="445"/>
      <c r="J307" s="417"/>
      <c r="K307" s="417"/>
      <c r="L307" s="417"/>
      <c r="M307" s="417"/>
      <c r="N307" s="417"/>
      <c r="O307" s="417"/>
      <c r="P307" s="417"/>
      <c r="Q307" s="417"/>
      <c r="R307" s="417"/>
    </row>
    <row r="308" spans="2:18" ht="15" customHeight="1" x14ac:dyDescent="0.3">
      <c r="B308" s="620">
        <v>10</v>
      </c>
      <c r="C308" s="434" t="s">
        <v>271</v>
      </c>
      <c r="D308" s="445"/>
      <c r="E308" s="445"/>
      <c r="F308" s="445"/>
      <c r="G308" s="445"/>
      <c r="H308" s="445"/>
      <c r="I308" s="445"/>
      <c r="J308" s="417"/>
      <c r="K308" s="417"/>
      <c r="L308" s="417"/>
      <c r="M308" s="417"/>
      <c r="N308" s="417"/>
      <c r="O308" s="417"/>
      <c r="P308" s="417"/>
      <c r="Q308" s="417"/>
      <c r="R308" s="417"/>
    </row>
    <row r="309" spans="2:18" ht="15" customHeight="1" x14ac:dyDescent="0.3">
      <c r="B309" s="618">
        <f t="shared" ref="B309:B316" si="107">B308+0.1</f>
        <v>10.1</v>
      </c>
      <c r="C309" s="433" t="s">
        <v>29</v>
      </c>
      <c r="D309" s="445"/>
      <c r="E309" s="445"/>
      <c r="F309" s="445"/>
      <c r="G309" s="445"/>
      <c r="H309" s="445"/>
      <c r="I309" s="445"/>
      <c r="J309" s="417"/>
      <c r="K309" s="417"/>
      <c r="L309" s="417"/>
      <c r="M309" s="417"/>
      <c r="N309" s="417"/>
      <c r="O309" s="417"/>
      <c r="P309" s="417"/>
      <c r="Q309" s="417"/>
      <c r="R309" s="417"/>
    </row>
    <row r="310" spans="2:18" ht="15" customHeight="1" x14ac:dyDescent="0.3">
      <c r="B310" s="618">
        <f t="shared" si="107"/>
        <v>10.199999999999999</v>
      </c>
      <c r="C310" s="433" t="s">
        <v>401</v>
      </c>
      <c r="D310" s="445"/>
      <c r="E310" s="445"/>
      <c r="F310" s="445"/>
      <c r="G310" s="445"/>
      <c r="H310" s="445"/>
      <c r="I310" s="445"/>
      <c r="J310" s="417"/>
      <c r="K310" s="417"/>
      <c r="L310" s="417"/>
      <c r="M310" s="417"/>
      <c r="N310" s="417"/>
      <c r="O310" s="417"/>
      <c r="P310" s="417"/>
      <c r="Q310" s="417"/>
      <c r="R310" s="417"/>
    </row>
    <row r="311" spans="2:18" ht="15" customHeight="1" x14ac:dyDescent="0.3">
      <c r="B311" s="618">
        <f t="shared" si="107"/>
        <v>10.299999999999999</v>
      </c>
      <c r="C311" s="433" t="s">
        <v>343</v>
      </c>
      <c r="D311" s="445"/>
      <c r="E311" s="445"/>
      <c r="F311" s="445"/>
      <c r="G311" s="445"/>
      <c r="H311" s="445"/>
      <c r="I311" s="445"/>
      <c r="J311" s="417"/>
      <c r="K311" s="417"/>
      <c r="L311" s="417"/>
      <c r="M311" s="417"/>
      <c r="N311" s="417"/>
      <c r="O311" s="417"/>
      <c r="P311" s="417"/>
      <c r="Q311" s="417"/>
      <c r="R311" s="417"/>
    </row>
    <row r="312" spans="2:18" ht="15" customHeight="1" x14ac:dyDescent="0.3">
      <c r="B312" s="618">
        <f t="shared" si="107"/>
        <v>10.399999999999999</v>
      </c>
      <c r="C312" s="433" t="s">
        <v>30</v>
      </c>
      <c r="D312" s="445"/>
      <c r="E312" s="445"/>
      <c r="F312" s="445"/>
      <c r="G312" s="445"/>
      <c r="H312" s="445"/>
      <c r="I312" s="445"/>
      <c r="J312" s="417"/>
      <c r="K312" s="417"/>
      <c r="L312" s="417"/>
      <c r="M312" s="417"/>
      <c r="N312" s="417"/>
      <c r="O312" s="417"/>
      <c r="P312" s="417"/>
      <c r="Q312" s="417"/>
      <c r="R312" s="417"/>
    </row>
    <row r="313" spans="2:18" ht="15" customHeight="1" x14ac:dyDescent="0.3">
      <c r="B313" s="618">
        <f t="shared" si="107"/>
        <v>10.499999999999998</v>
      </c>
      <c r="C313" s="433" t="s">
        <v>31</v>
      </c>
      <c r="D313" s="445"/>
      <c r="E313" s="445"/>
      <c r="F313" s="445"/>
      <c r="G313" s="445"/>
      <c r="H313" s="445"/>
      <c r="I313" s="445"/>
      <c r="J313" s="417"/>
      <c r="K313" s="417"/>
      <c r="L313" s="417"/>
      <c r="M313" s="417"/>
      <c r="N313" s="417"/>
      <c r="O313" s="417"/>
      <c r="P313" s="417"/>
      <c r="Q313" s="417"/>
      <c r="R313" s="417"/>
    </row>
    <row r="314" spans="2:18" ht="15" customHeight="1" x14ac:dyDescent="0.3">
      <c r="B314" s="618">
        <f t="shared" si="107"/>
        <v>10.599999999999998</v>
      </c>
      <c r="C314" s="433" t="s">
        <v>473</v>
      </c>
      <c r="D314" s="445"/>
      <c r="E314" s="445"/>
      <c r="F314" s="445"/>
      <c r="G314" s="445"/>
      <c r="H314" s="445"/>
      <c r="I314" s="445"/>
      <c r="J314" s="417"/>
      <c r="K314" s="417"/>
      <c r="L314" s="417"/>
      <c r="M314" s="417"/>
      <c r="N314" s="417"/>
      <c r="O314" s="417"/>
      <c r="P314" s="417"/>
      <c r="Q314" s="417"/>
      <c r="R314" s="417"/>
    </row>
    <row r="315" spans="2:18" ht="15" customHeight="1" x14ac:dyDescent="0.3">
      <c r="B315" s="618">
        <f t="shared" si="107"/>
        <v>10.699999999999998</v>
      </c>
      <c r="C315" s="433" t="s">
        <v>32</v>
      </c>
      <c r="D315" s="445"/>
      <c r="E315" s="611">
        <f>IFERROR(E316/E314,0)</f>
        <v>0</v>
      </c>
      <c r="F315" s="445"/>
      <c r="G315" s="445"/>
      <c r="H315" s="445"/>
      <c r="I315" s="445"/>
      <c r="J315" s="417"/>
      <c r="K315" s="417"/>
      <c r="L315" s="417"/>
      <c r="M315" s="417"/>
      <c r="N315" s="417"/>
      <c r="O315" s="417"/>
      <c r="P315" s="417"/>
      <c r="Q315" s="417"/>
      <c r="R315" s="417"/>
    </row>
    <row r="316" spans="2:18" ht="15" customHeight="1" x14ac:dyDescent="0.3">
      <c r="B316" s="618">
        <f t="shared" si="107"/>
        <v>10.799999999999997</v>
      </c>
      <c r="C316" s="433" t="s">
        <v>33</v>
      </c>
      <c r="D316" s="445"/>
      <c r="E316" s="445"/>
      <c r="F316" s="445"/>
      <c r="G316" s="445"/>
      <c r="H316" s="445"/>
      <c r="I316" s="445"/>
      <c r="J316" s="417"/>
      <c r="K316" s="417"/>
      <c r="L316" s="417"/>
      <c r="M316" s="417"/>
      <c r="N316" s="417"/>
      <c r="O316" s="417"/>
      <c r="P316" s="417"/>
      <c r="Q316" s="417"/>
      <c r="R316" s="417"/>
    </row>
    <row r="317" spans="2:18" ht="15" customHeight="1" x14ac:dyDescent="0.3">
      <c r="B317" s="618"/>
      <c r="C317" s="434"/>
      <c r="D317" s="445"/>
      <c r="E317" s="445"/>
      <c r="F317" s="445"/>
      <c r="G317" s="445"/>
      <c r="H317" s="445"/>
      <c r="I317" s="445"/>
      <c r="J317" s="417"/>
      <c r="K317" s="417"/>
      <c r="L317" s="417"/>
      <c r="M317" s="417"/>
      <c r="N317" s="417"/>
      <c r="O317" s="417"/>
      <c r="P317" s="417"/>
      <c r="Q317" s="417"/>
      <c r="R317" s="417"/>
    </row>
    <row r="318" spans="2:18" ht="15" customHeight="1" x14ac:dyDescent="0.3">
      <c r="B318" s="618"/>
      <c r="C318" s="433"/>
      <c r="D318" s="445"/>
      <c r="E318" s="445"/>
      <c r="F318" s="445"/>
      <c r="G318" s="445"/>
      <c r="H318" s="445"/>
      <c r="I318" s="445"/>
      <c r="J318" s="417"/>
      <c r="K318" s="417"/>
      <c r="L318" s="417"/>
      <c r="M318" s="417"/>
      <c r="N318" s="417"/>
      <c r="O318" s="417"/>
      <c r="P318" s="417"/>
      <c r="Q318" s="417"/>
      <c r="R318" s="417"/>
    </row>
    <row r="319" spans="2:18" ht="15" customHeight="1" x14ac:dyDescent="0.3">
      <c r="B319" s="618">
        <v>9</v>
      </c>
      <c r="C319" s="434" t="s">
        <v>34</v>
      </c>
      <c r="D319" s="445"/>
      <c r="E319" s="445"/>
      <c r="F319" s="445"/>
      <c r="G319" s="445"/>
      <c r="H319" s="445"/>
      <c r="I319" s="445"/>
      <c r="J319" s="417"/>
      <c r="K319" s="417"/>
      <c r="L319" s="417"/>
      <c r="M319" s="417"/>
      <c r="N319" s="417"/>
      <c r="O319" s="417"/>
      <c r="P319" s="417"/>
      <c r="Q319" s="417"/>
      <c r="R319" s="417"/>
    </row>
    <row r="320" spans="2:18" ht="15" customHeight="1" x14ac:dyDescent="0.3">
      <c r="B320" s="618">
        <v>10</v>
      </c>
      <c r="C320" s="435" t="s">
        <v>35</v>
      </c>
      <c r="D320" s="445"/>
      <c r="E320" s="445"/>
      <c r="F320" s="445"/>
      <c r="G320" s="445"/>
      <c r="H320" s="445"/>
      <c r="I320" s="445"/>
      <c r="J320" s="417"/>
      <c r="K320" s="417"/>
      <c r="L320" s="417"/>
      <c r="M320" s="417"/>
      <c r="N320" s="417"/>
      <c r="O320" s="417"/>
      <c r="P320" s="417"/>
      <c r="Q320" s="417"/>
      <c r="R320" s="417"/>
    </row>
    <row r="321" spans="2:18" ht="15" customHeight="1" x14ac:dyDescent="0.25">
      <c r="B321" s="620">
        <v>11</v>
      </c>
      <c r="C321" s="446" t="s">
        <v>36</v>
      </c>
      <c r="D321" s="445"/>
      <c r="E321" s="445"/>
      <c r="F321" s="445"/>
      <c r="G321" s="445"/>
      <c r="H321" s="445"/>
      <c r="I321" s="445"/>
      <c r="J321" s="417"/>
      <c r="K321" s="417"/>
      <c r="L321" s="417"/>
      <c r="M321" s="417"/>
      <c r="N321" s="417"/>
      <c r="O321" s="417"/>
      <c r="P321" s="417"/>
      <c r="Q321" s="417"/>
      <c r="R321" s="417"/>
    </row>
    <row r="322" spans="2:18" x14ac:dyDescent="0.25">
      <c r="B322" s="618"/>
      <c r="C322" s="437"/>
      <c r="D322" s="437"/>
      <c r="E322" s="437"/>
      <c r="F322" s="437"/>
      <c r="G322" s="437"/>
      <c r="H322" s="444"/>
      <c r="I322" s="444"/>
      <c r="J322" s="24"/>
      <c r="K322" s="116"/>
      <c r="L322" s="24"/>
      <c r="M322" s="24"/>
      <c r="N322" s="24"/>
      <c r="O322" s="24"/>
      <c r="P322" s="24"/>
      <c r="Q322" s="24"/>
      <c r="R322" s="24"/>
    </row>
    <row r="324" spans="2:18" x14ac:dyDescent="0.25">
      <c r="C324" s="1797" t="s">
        <v>144</v>
      </c>
      <c r="D324" s="1797"/>
      <c r="E324" s="1797"/>
      <c r="F324" s="1797"/>
      <c r="G324" s="1797"/>
    </row>
    <row r="325" spans="2:18" x14ac:dyDescent="0.25">
      <c r="C325" s="431" t="s">
        <v>490</v>
      </c>
    </row>
  </sheetData>
  <mergeCells count="30">
    <mergeCell ref="B10:B11"/>
    <mergeCell ref="C10:C11"/>
    <mergeCell ref="B29:B30"/>
    <mergeCell ref="C279:C281"/>
    <mergeCell ref="B279:B281"/>
    <mergeCell ref="B136:B137"/>
    <mergeCell ref="C136:C137"/>
    <mergeCell ref="C324:G324"/>
    <mergeCell ref="C29:C30"/>
    <mergeCell ref="G10:I10"/>
    <mergeCell ref="G29:I29"/>
    <mergeCell ref="G279:I279"/>
    <mergeCell ref="C131:G131"/>
    <mergeCell ref="D136:F136"/>
    <mergeCell ref="G136:I136"/>
    <mergeCell ref="D10:F10"/>
    <mergeCell ref="D29:F29"/>
    <mergeCell ref="D279:F279"/>
    <mergeCell ref="J136:L136"/>
    <mergeCell ref="M29:Q29"/>
    <mergeCell ref="M136:Q136"/>
    <mergeCell ref="R279:R281"/>
    <mergeCell ref="R136:R138"/>
    <mergeCell ref="J279:L279"/>
    <mergeCell ref="M279:Q279"/>
    <mergeCell ref="R10:R12"/>
    <mergeCell ref="R29:R31"/>
    <mergeCell ref="J10:L10"/>
    <mergeCell ref="M10:Q10"/>
    <mergeCell ref="J29:L29"/>
  </mergeCells>
  <pageMargins left="1.02" right="0.25" top="1" bottom="1" header="0.25" footer="0.25"/>
  <pageSetup paperSize="9" scale="39" fitToHeight="0" orientation="landscape" r:id="rId1"/>
  <headerFooter alignWithMargins="0">
    <oddHeader>&amp;F</oddHeader>
  </headerFooter>
  <rowBreaks count="2" manualBreakCount="2">
    <brk id="26" max="17" man="1"/>
    <brk id="265" max="17"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5"/>
  <sheetViews>
    <sheetView showGridLines="0" zoomScale="75" zoomScaleNormal="75" workbookViewId="0">
      <pane xSplit="3" ySplit="9" topLeftCell="D34" activePane="bottomRight" state="frozen"/>
      <selection pane="topRight" activeCell="D1" sqref="D1"/>
      <selection pane="bottomLeft" activeCell="A10" sqref="A10"/>
      <selection pane="bottomRight" activeCell="A34" sqref="A34"/>
    </sheetView>
  </sheetViews>
  <sheetFormatPr defaultColWidth="9.36328125" defaultRowHeight="14" x14ac:dyDescent="0.25"/>
  <cols>
    <col min="1" max="1" width="6.36328125" style="14" customWidth="1"/>
    <col min="2" max="2" width="8.36328125" style="14" customWidth="1"/>
    <col min="3" max="3" width="36.54296875" style="14" customWidth="1"/>
    <col min="4" max="4" width="25.36328125" style="14" customWidth="1"/>
    <col min="5" max="5" width="29.90625" style="14" customWidth="1"/>
    <col min="6" max="7" width="19.36328125" style="14" customWidth="1"/>
    <col min="8" max="8" width="21.6328125" style="14" customWidth="1"/>
    <col min="9" max="10" width="20.6328125" style="14" customWidth="1"/>
    <col min="11" max="11" width="20.6328125" style="317" customWidth="1"/>
    <col min="12" max="20" width="16.6328125" style="14" customWidth="1"/>
    <col min="21" max="16384" width="9.36328125" style="14"/>
  </cols>
  <sheetData>
    <row r="2" spans="2:24" x14ac:dyDescent="0.25">
      <c r="B2" s="1616" t="str">
        <f>Index!B2</f>
        <v xml:space="preserve">      Maharashtra State Power Generation Company Ltd.</v>
      </c>
      <c r="C2" s="1616"/>
      <c r="D2" s="1616"/>
      <c r="E2" s="1616"/>
      <c r="F2" s="1616"/>
      <c r="G2" s="1616"/>
      <c r="H2" s="1616"/>
      <c r="I2" s="1616"/>
      <c r="J2" s="1616"/>
      <c r="K2" s="1616"/>
      <c r="L2" s="1616"/>
      <c r="M2" s="1616"/>
      <c r="N2" s="1616"/>
    </row>
    <row r="3" spans="2:24" ht="15" customHeight="1" x14ac:dyDescent="0.25">
      <c r="B3" s="1616" t="str">
        <f>Index!B3</f>
        <v>MYT Petition Formats for Uran</v>
      </c>
      <c r="C3" s="1616"/>
      <c r="D3" s="1616"/>
      <c r="E3" s="1616"/>
      <c r="F3" s="1616"/>
      <c r="G3" s="1616"/>
      <c r="H3" s="1616"/>
      <c r="I3" s="1616"/>
      <c r="J3" s="1616"/>
      <c r="K3" s="1616"/>
      <c r="L3" s="1616"/>
      <c r="M3" s="1616"/>
      <c r="N3" s="1616"/>
    </row>
    <row r="4" spans="2:24" ht="15" x14ac:dyDescent="0.25">
      <c r="B4" s="1807" t="s">
        <v>1010</v>
      </c>
      <c r="C4" s="1807"/>
      <c r="D4" s="1807"/>
      <c r="E4" s="1807"/>
      <c r="F4" s="1807"/>
      <c r="G4" s="1807"/>
      <c r="H4" s="1807"/>
      <c r="I4" s="1807"/>
      <c r="J4" s="1807"/>
      <c r="K4" s="1807"/>
      <c r="L4" s="1807"/>
      <c r="M4" s="1807"/>
      <c r="N4" s="1807"/>
    </row>
    <row r="6" spans="2:24" x14ac:dyDescent="0.25">
      <c r="K6" s="14"/>
      <c r="L6" s="22" t="s">
        <v>10</v>
      </c>
    </row>
    <row r="7" spans="2:24" ht="15" customHeight="1" x14ac:dyDescent="0.25">
      <c r="B7" s="1618" t="s">
        <v>344</v>
      </c>
      <c r="C7" s="1618" t="s">
        <v>37</v>
      </c>
      <c r="D7" s="1742" t="s">
        <v>509</v>
      </c>
      <c r="E7" s="1743"/>
      <c r="F7" s="1744"/>
      <c r="G7" s="1742" t="s">
        <v>510</v>
      </c>
      <c r="H7" s="1743"/>
      <c r="I7" s="1744"/>
      <c r="J7" s="1742" t="s">
        <v>511</v>
      </c>
      <c r="K7" s="1743"/>
      <c r="L7" s="1744"/>
    </row>
    <row r="8" spans="2:24" ht="28" x14ac:dyDescent="0.25">
      <c r="B8" s="1619"/>
      <c r="C8" s="1619"/>
      <c r="D8" s="301" t="s">
        <v>957</v>
      </c>
      <c r="E8" s="296" t="s">
        <v>79</v>
      </c>
      <c r="F8" s="296" t="s">
        <v>452</v>
      </c>
      <c r="G8" s="301" t="s">
        <v>957</v>
      </c>
      <c r="H8" s="764" t="s">
        <v>79</v>
      </c>
      <c r="I8" s="764" t="s">
        <v>452</v>
      </c>
      <c r="J8" s="296" t="s">
        <v>957</v>
      </c>
      <c r="K8" s="318" t="s">
        <v>80</v>
      </c>
      <c r="L8" s="296" t="s">
        <v>453</v>
      </c>
    </row>
    <row r="9" spans="2:24" x14ac:dyDescent="0.25">
      <c r="B9" s="1664"/>
      <c r="C9" s="1664"/>
      <c r="D9" s="296" t="s">
        <v>81</v>
      </c>
      <c r="E9" s="296" t="s">
        <v>82</v>
      </c>
      <c r="F9" s="296" t="s">
        <v>676</v>
      </c>
      <c r="G9" s="764" t="s">
        <v>392</v>
      </c>
      <c r="H9" s="764" t="s">
        <v>410</v>
      </c>
      <c r="I9" s="764" t="s">
        <v>457</v>
      </c>
      <c r="J9" s="296" t="s">
        <v>411</v>
      </c>
      <c r="K9" s="318" t="s">
        <v>412</v>
      </c>
      <c r="L9" s="296" t="s">
        <v>717</v>
      </c>
    </row>
    <row r="10" spans="2:24" ht="28" x14ac:dyDescent="0.25">
      <c r="B10" s="100">
        <v>1</v>
      </c>
      <c r="C10" s="99" t="s">
        <v>603</v>
      </c>
      <c r="D10" s="321">
        <v>297.50993972967211</v>
      </c>
      <c r="E10" s="310">
        <v>297.50993972967211</v>
      </c>
      <c r="F10" s="308">
        <f>E10-D10</f>
        <v>0</v>
      </c>
      <c r="G10" s="308">
        <f>D14</f>
        <v>307.87493972967212</v>
      </c>
      <c r="H10" s="310">
        <v>302.55811364923454</v>
      </c>
      <c r="I10" s="308"/>
      <c r="J10" s="308">
        <f>G14</f>
        <v>342.0899397296721</v>
      </c>
      <c r="K10" s="308">
        <f>H14</f>
        <v>309.11669349793453</v>
      </c>
      <c r="L10" s="308">
        <f>K10-J10</f>
        <v>-32.973246231737562</v>
      </c>
      <c r="V10" s="328"/>
      <c r="W10" s="328"/>
      <c r="X10" s="328"/>
    </row>
    <row r="11" spans="2:24" x14ac:dyDescent="0.25">
      <c r="B11" s="100">
        <f>B10+1</f>
        <v>2</v>
      </c>
      <c r="C11" s="99" t="s">
        <v>550</v>
      </c>
      <c r="D11" s="116"/>
      <c r="E11" s="24"/>
      <c r="F11" s="308">
        <f>E11-D11</f>
        <v>0</v>
      </c>
      <c r="G11" s="308"/>
      <c r="H11" s="308"/>
      <c r="I11" s="308"/>
      <c r="J11" s="308"/>
      <c r="K11" s="321"/>
      <c r="L11" s="308">
        <f>K11-J11</f>
        <v>0</v>
      </c>
      <c r="V11" s="328"/>
      <c r="W11" s="328"/>
      <c r="X11" s="328"/>
    </row>
    <row r="12" spans="2:24" ht="28" x14ac:dyDescent="0.25">
      <c r="B12" s="100">
        <f t="shared" ref="B12:B21" si="0">B11+1</f>
        <v>3</v>
      </c>
      <c r="C12" s="99" t="s">
        <v>604</v>
      </c>
      <c r="D12" s="340">
        <f>'F4'!D14*30%</f>
        <v>10.364999999999998</v>
      </c>
      <c r="E12" s="310">
        <f>'F4'!E14*30%</f>
        <v>5.2206372294000003</v>
      </c>
      <c r="F12" s="308">
        <f>E12-D12</f>
        <v>-5.1443627705999981</v>
      </c>
      <c r="G12" s="308">
        <f>'F4'!G14*30%</f>
        <v>34.214999999999996</v>
      </c>
      <c r="H12" s="308">
        <f>'F4'!H14*30%</f>
        <v>6.5585798487</v>
      </c>
      <c r="I12" s="308"/>
      <c r="J12" s="321">
        <f>'F4'!J14*30%</f>
        <v>2.5499999999999998</v>
      </c>
      <c r="K12" s="308">
        <f>'F4'!M14*30%</f>
        <v>27.720000000000002</v>
      </c>
      <c r="L12" s="308">
        <f>K12-J12</f>
        <v>25.17</v>
      </c>
      <c r="V12" s="328"/>
      <c r="W12" s="328"/>
      <c r="X12" s="328"/>
    </row>
    <row r="13" spans="2:24" ht="28" x14ac:dyDescent="0.3">
      <c r="B13" s="249">
        <f t="shared" si="0"/>
        <v>4</v>
      </c>
      <c r="C13" s="29" t="s">
        <v>38</v>
      </c>
      <c r="D13" s="511">
        <v>0</v>
      </c>
      <c r="E13" s="828">
        <f>'F5'!F31*E10/'F5'!D31</f>
        <v>0.1724633098375577</v>
      </c>
      <c r="F13" s="321">
        <f>E13-D13</f>
        <v>0.1724633098375577</v>
      </c>
      <c r="G13" s="321"/>
      <c r="H13" s="722">
        <f>'F5'!K31*H10/'F5'!I31</f>
        <v>0</v>
      </c>
      <c r="I13" s="321">
        <f>H13-G13</f>
        <v>0</v>
      </c>
      <c r="J13" s="321"/>
      <c r="K13" s="321">
        <f>'F5'!P31*'F7'!K10/'F5'!N31</f>
        <v>0</v>
      </c>
      <c r="L13" s="308">
        <f>K13-J13</f>
        <v>0</v>
      </c>
      <c r="V13" s="328"/>
      <c r="W13" s="328"/>
      <c r="X13" s="328"/>
    </row>
    <row r="14" spans="2:24" x14ac:dyDescent="0.25">
      <c r="B14" s="100">
        <f t="shared" si="0"/>
        <v>5</v>
      </c>
      <c r="C14" s="99" t="s">
        <v>39</v>
      </c>
      <c r="D14" s="308">
        <f>D10+D12-D13</f>
        <v>307.87493972967212</v>
      </c>
      <c r="E14" s="321">
        <f>E10+E12-E13</f>
        <v>302.55811364923454</v>
      </c>
      <c r="F14" s="308">
        <f>E14-D14</f>
        <v>-5.3168260804375791</v>
      </c>
      <c r="G14" s="308">
        <f>G10+G12-G13</f>
        <v>342.0899397296721</v>
      </c>
      <c r="H14" s="308">
        <f>H10+H12-H13</f>
        <v>309.11669349793453</v>
      </c>
      <c r="I14" s="308">
        <f>H14-G14</f>
        <v>-32.973246231737562</v>
      </c>
      <c r="J14" s="308">
        <f>J10+J12-J13</f>
        <v>344.63993972967211</v>
      </c>
      <c r="K14" s="308">
        <f>K10+K12-K13</f>
        <v>336.83669349793456</v>
      </c>
      <c r="L14" s="308">
        <f>K14-J14</f>
        <v>-7.8032462317375462</v>
      </c>
      <c r="V14" s="328"/>
      <c r="W14" s="328"/>
      <c r="X14" s="328"/>
    </row>
    <row r="15" spans="2:24" x14ac:dyDescent="0.25">
      <c r="B15" s="100"/>
      <c r="C15" s="99"/>
      <c r="D15" s="24"/>
      <c r="E15" s="24"/>
      <c r="F15" s="308"/>
      <c r="G15" s="308"/>
      <c r="H15" s="308"/>
      <c r="I15" s="308"/>
      <c r="J15" s="308"/>
      <c r="K15" s="321"/>
      <c r="L15" s="308"/>
      <c r="V15" s="328"/>
      <c r="W15" s="328"/>
      <c r="X15" s="328"/>
    </row>
    <row r="16" spans="2:24" x14ac:dyDescent="0.25">
      <c r="B16" s="100"/>
      <c r="C16" s="101" t="s">
        <v>406</v>
      </c>
      <c r="D16" s="24"/>
      <c r="E16" s="24"/>
      <c r="F16" s="308"/>
      <c r="G16" s="308"/>
      <c r="H16" s="308"/>
      <c r="I16" s="308"/>
      <c r="J16" s="308"/>
      <c r="K16" s="321"/>
      <c r="L16" s="308"/>
      <c r="V16" s="328"/>
      <c r="W16" s="328"/>
      <c r="X16" s="328"/>
    </row>
    <row r="17" spans="2:24" x14ac:dyDescent="0.25">
      <c r="B17" s="100">
        <v>6</v>
      </c>
      <c r="C17" s="99" t="s">
        <v>552</v>
      </c>
      <c r="D17" s="330">
        <v>0.14000000000000001</v>
      </c>
      <c r="E17" s="330">
        <v>0.14000000000000001</v>
      </c>
      <c r="F17" s="331">
        <f>E17-D17</f>
        <v>0</v>
      </c>
      <c r="G17" s="330">
        <v>0.14000000000000001</v>
      </c>
      <c r="H17" s="330">
        <v>0.14000000000000001</v>
      </c>
      <c r="I17" s="904">
        <f>H17-G17</f>
        <v>0</v>
      </c>
      <c r="J17" s="330">
        <v>0.14000000000000001</v>
      </c>
      <c r="K17" s="330">
        <v>0.14000000000000001</v>
      </c>
      <c r="L17" s="331">
        <f>K17-J17</f>
        <v>0</v>
      </c>
      <c r="V17" s="328"/>
      <c r="W17" s="328"/>
      <c r="X17" s="328"/>
    </row>
    <row r="18" spans="2:24" ht="28" x14ac:dyDescent="0.25">
      <c r="B18" s="100">
        <v>7</v>
      </c>
      <c r="C18" s="99" t="s">
        <v>586</v>
      </c>
      <c r="D18" s="331">
        <f>D17/(1-D23)</f>
        <v>0.14000000000000001</v>
      </c>
      <c r="E18" s="331">
        <f>E17/(1-E23)</f>
        <v>0.14000000000000001</v>
      </c>
      <c r="F18" s="331">
        <f>E18-D18</f>
        <v>0</v>
      </c>
      <c r="G18" s="331">
        <f>G17/(1-G23)</f>
        <v>0.14000000000000001</v>
      </c>
      <c r="H18" s="331">
        <f>H17/(1-H23)</f>
        <v>0.14000000000000001</v>
      </c>
      <c r="I18" s="331">
        <f>H18-G18</f>
        <v>0</v>
      </c>
      <c r="J18" s="331">
        <f>J17/(1-J23)</f>
        <v>0.14000000000000001</v>
      </c>
      <c r="K18" s="331">
        <f>K17/(1-K23)</f>
        <v>0.14000000000000001</v>
      </c>
      <c r="L18" s="331">
        <f>K18-J18</f>
        <v>0</v>
      </c>
      <c r="V18" s="328"/>
      <c r="W18" s="328"/>
      <c r="X18" s="328"/>
    </row>
    <row r="19" spans="2:24" ht="28" x14ac:dyDescent="0.25">
      <c r="B19" s="100">
        <v>8</v>
      </c>
      <c r="C19" s="99" t="s">
        <v>553</v>
      </c>
      <c r="D19" s="308">
        <f>D10*D18</f>
        <v>41.651391562154103</v>
      </c>
      <c r="E19" s="308">
        <f>E10*E18</f>
        <v>41.651391562154103</v>
      </c>
      <c r="F19" s="308">
        <f>E19-D19</f>
        <v>0</v>
      </c>
      <c r="G19" s="308">
        <f>G10*G18</f>
        <v>43.1024915621541</v>
      </c>
      <c r="H19" s="308">
        <f>H10*H18</f>
        <v>42.358135910892841</v>
      </c>
      <c r="I19" s="308">
        <f>H19-G19</f>
        <v>-0.7443556512612588</v>
      </c>
      <c r="J19" s="308">
        <f>J10*J18</f>
        <v>47.892591562154095</v>
      </c>
      <c r="K19" s="308">
        <f>K10*K18</f>
        <v>43.276337089710836</v>
      </c>
      <c r="L19" s="308">
        <f>K19-J19</f>
        <v>-4.6162544724432593</v>
      </c>
      <c r="V19" s="328"/>
      <c r="W19" s="328"/>
      <c r="X19" s="328"/>
    </row>
    <row r="20" spans="2:24" ht="28" x14ac:dyDescent="0.25">
      <c r="B20" s="100">
        <f t="shared" si="0"/>
        <v>9</v>
      </c>
      <c r="C20" s="99" t="s">
        <v>554</v>
      </c>
      <c r="D20" s="308">
        <f>(D12-D13)*D18/2</f>
        <v>0.72554999999999992</v>
      </c>
      <c r="E20" s="308">
        <f>(E12-E13)*E18/2</f>
        <v>0.35337217436937102</v>
      </c>
      <c r="F20" s="308">
        <f>E20-D20</f>
        <v>-0.3721778256306289</v>
      </c>
      <c r="G20" s="308">
        <f>(G12-G13)*G18/2</f>
        <v>2.3950499999999999</v>
      </c>
      <c r="H20" s="308">
        <f>(H12-H13)*H18/2</f>
        <v>0.45910058940900006</v>
      </c>
      <c r="I20" s="308">
        <f>H20-G20</f>
        <v>-1.9359494105909998</v>
      </c>
      <c r="J20" s="308">
        <f>(J12-J13)*J18/2</f>
        <v>0.17849999999999999</v>
      </c>
      <c r="K20" s="308">
        <f>(K12-K13)*K18/2</f>
        <v>1.9404000000000003</v>
      </c>
      <c r="L20" s="308">
        <f>K20-J20</f>
        <v>1.7619000000000002</v>
      </c>
      <c r="V20" s="328"/>
      <c r="W20" s="328"/>
      <c r="X20" s="328"/>
    </row>
    <row r="21" spans="2:24" x14ac:dyDescent="0.25">
      <c r="B21" s="115">
        <f t="shared" si="0"/>
        <v>10</v>
      </c>
      <c r="C21" s="101" t="s">
        <v>407</v>
      </c>
      <c r="D21" s="327">
        <f>SUM(D19:D20)</f>
        <v>42.376941562154101</v>
      </c>
      <c r="E21" s="327">
        <f>SUM(E19:E20)</f>
        <v>42.004763736523472</v>
      </c>
      <c r="F21" s="363">
        <f>E21-D21</f>
        <v>-0.3721778256306294</v>
      </c>
      <c r="G21" s="327">
        <f>SUM(G19:G20)</f>
        <v>45.497541562154098</v>
      </c>
      <c r="H21" s="327">
        <f>SUM(H19:H20)</f>
        <v>42.817236500301838</v>
      </c>
      <c r="I21" s="363">
        <f>H21-G21</f>
        <v>-2.680305061852259</v>
      </c>
      <c r="J21" s="327">
        <f>SUM(J19:J20)</f>
        <v>48.071091562154095</v>
      </c>
      <c r="K21" s="327">
        <f>SUM(K19:K20)</f>
        <v>45.216737089710833</v>
      </c>
      <c r="L21" s="363">
        <f>K21-J21</f>
        <v>-2.8543544724432621</v>
      </c>
      <c r="V21" s="328"/>
      <c r="W21" s="328"/>
      <c r="X21" s="328"/>
    </row>
    <row r="22" spans="2:24" x14ac:dyDescent="0.25">
      <c r="B22" s="24"/>
      <c r="C22" s="24"/>
      <c r="D22" s="24"/>
      <c r="E22" s="24"/>
      <c r="F22" s="308"/>
      <c r="G22" s="308"/>
      <c r="H22" s="308"/>
      <c r="I22" s="308"/>
      <c r="J22" s="308"/>
      <c r="K22" s="321"/>
      <c r="L22" s="308"/>
      <c r="V22" s="328"/>
      <c r="W22" s="328"/>
      <c r="X22" s="328"/>
    </row>
    <row r="23" spans="2:24" x14ac:dyDescent="0.25">
      <c r="B23" s="100"/>
      <c r="C23" s="101" t="s">
        <v>779</v>
      </c>
      <c r="D23" s="24"/>
      <c r="E23" s="643"/>
      <c r="F23" s="321"/>
      <c r="G23" s="321"/>
      <c r="H23" s="321"/>
      <c r="I23" s="321"/>
      <c r="J23" s="116"/>
      <c r="K23" s="643"/>
      <c r="L23" s="116"/>
    </row>
    <row r="27" spans="2:24" x14ac:dyDescent="0.25">
      <c r="C27" s="303" t="s">
        <v>718</v>
      </c>
    </row>
    <row r="29" spans="2:24" x14ac:dyDescent="0.25">
      <c r="B29" s="1618" t="s">
        <v>341</v>
      </c>
      <c r="C29" s="1621" t="s">
        <v>37</v>
      </c>
      <c r="D29" s="1808" t="s">
        <v>139</v>
      </c>
      <c r="E29" s="293" t="s">
        <v>509</v>
      </c>
      <c r="F29" s="762" t="s">
        <v>510</v>
      </c>
    </row>
    <row r="30" spans="2:24" ht="28" x14ac:dyDescent="0.25">
      <c r="B30" s="1619"/>
      <c r="C30" s="1621"/>
      <c r="D30" s="1809"/>
      <c r="E30" s="292" t="s">
        <v>79</v>
      </c>
      <c r="F30" s="763" t="s">
        <v>79</v>
      </c>
    </row>
    <row r="31" spans="2:24" ht="28" x14ac:dyDescent="0.25">
      <c r="B31" s="96">
        <v>1</v>
      </c>
      <c r="C31" s="99" t="s">
        <v>724</v>
      </c>
      <c r="D31" s="100" t="s">
        <v>99</v>
      </c>
      <c r="E31" s="116"/>
      <c r="F31" s="116"/>
    </row>
    <row r="32" spans="2:24" ht="28" x14ac:dyDescent="0.25">
      <c r="B32" s="100">
        <f>B31+1</f>
        <v>2</v>
      </c>
      <c r="C32" s="99" t="s">
        <v>719</v>
      </c>
      <c r="D32" s="100" t="s">
        <v>99</v>
      </c>
      <c r="E32" s="361">
        <v>0</v>
      </c>
      <c r="F32" s="361">
        <v>0</v>
      </c>
    </row>
    <row r="33" spans="2:14" x14ac:dyDescent="0.25">
      <c r="B33" s="100"/>
      <c r="C33" s="99"/>
      <c r="D33" s="99"/>
      <c r="E33" s="116"/>
      <c r="F33" s="116"/>
    </row>
    <row r="34" spans="2:14" ht="28" x14ac:dyDescent="0.3">
      <c r="B34" s="100">
        <v>3</v>
      </c>
      <c r="C34" s="29" t="s">
        <v>725</v>
      </c>
      <c r="D34" s="304" t="s">
        <v>720</v>
      </c>
      <c r="E34" s="116"/>
      <c r="F34" s="116"/>
    </row>
    <row r="35" spans="2:14" ht="28" x14ac:dyDescent="0.25">
      <c r="B35" s="100">
        <f>B34+1</f>
        <v>4</v>
      </c>
      <c r="C35" s="99" t="s">
        <v>721</v>
      </c>
      <c r="D35" s="100" t="s">
        <v>99</v>
      </c>
      <c r="E35" s="361">
        <v>1.6071428571428573E-3</v>
      </c>
      <c r="F35" s="361">
        <v>1.6071428571428573E-3</v>
      </c>
    </row>
    <row r="36" spans="2:14" x14ac:dyDescent="0.25">
      <c r="B36" s="100"/>
      <c r="C36" s="99"/>
      <c r="D36" s="99"/>
      <c r="E36" s="116"/>
      <c r="F36" s="116"/>
    </row>
    <row r="37" spans="2:14" ht="28" x14ac:dyDescent="0.25">
      <c r="B37" s="100">
        <v>5</v>
      </c>
      <c r="C37" s="99" t="s">
        <v>726</v>
      </c>
      <c r="D37" s="100" t="s">
        <v>99</v>
      </c>
      <c r="E37" s="603">
        <f>E32+E35</f>
        <v>1.6071428571428573E-3</v>
      </c>
      <c r="F37" s="603">
        <f>F32+F35</f>
        <v>1.6071428571428573E-3</v>
      </c>
    </row>
    <row r="38" spans="2:14" x14ac:dyDescent="0.25">
      <c r="B38" s="100"/>
      <c r="C38" s="99"/>
      <c r="D38" s="99"/>
      <c r="E38" s="116"/>
      <c r="F38" s="116"/>
    </row>
    <row r="39" spans="2:14" ht="28" x14ac:dyDescent="0.25">
      <c r="B39" s="100"/>
      <c r="C39" s="101" t="s">
        <v>723</v>
      </c>
      <c r="D39" s="99"/>
      <c r="E39" s="116"/>
      <c r="F39" s="116"/>
    </row>
    <row r="40" spans="2:14" ht="28" x14ac:dyDescent="0.25">
      <c r="B40" s="100">
        <v>6</v>
      </c>
      <c r="C40" s="99" t="s">
        <v>605</v>
      </c>
      <c r="D40" s="100" t="s">
        <v>443</v>
      </c>
      <c r="E40" s="340">
        <f>E10*E37</f>
        <v>0.4781409745655445</v>
      </c>
      <c r="F40" s="340">
        <f>H10*F37</f>
        <v>0.48625411122198414</v>
      </c>
    </row>
    <row r="41" spans="2:14" ht="28" x14ac:dyDescent="0.25">
      <c r="B41" s="100">
        <v>7</v>
      </c>
      <c r="C41" s="99" t="s">
        <v>606</v>
      </c>
      <c r="D41" s="100" t="s">
        <v>443</v>
      </c>
      <c r="E41" s="340">
        <f>(E12-E13)*E37/2</f>
        <v>4.0565683282198202E-3</v>
      </c>
      <c r="F41" s="800">
        <f>(H12-H13)*F37/2</f>
        <v>5.2702873784196431E-3</v>
      </c>
    </row>
    <row r="42" spans="2:14" x14ac:dyDescent="0.25">
      <c r="B42" s="115">
        <v>8</v>
      </c>
      <c r="C42" s="101" t="s">
        <v>722</v>
      </c>
      <c r="D42" s="101"/>
      <c r="E42" s="509">
        <f>SUM(E40:E41)</f>
        <v>0.48219754289376432</v>
      </c>
      <c r="F42" s="509">
        <f>SUM(F40:F41)</f>
        <v>0.49152439860040381</v>
      </c>
    </row>
    <row r="43" spans="2:14" x14ac:dyDescent="0.25">
      <c r="E43" s="317"/>
      <c r="F43" s="317"/>
    </row>
    <row r="44" spans="2:14" x14ac:dyDescent="0.25">
      <c r="C44" s="1806"/>
      <c r="D44" s="1806"/>
      <c r="E44" s="1806"/>
      <c r="F44" s="1806"/>
      <c r="G44" s="1806"/>
      <c r="H44" s="1806"/>
      <c r="I44" s="1806"/>
      <c r="J44" s="1806"/>
      <c r="K44" s="1806"/>
      <c r="L44" s="1806"/>
      <c r="M44" s="1806"/>
      <c r="N44" s="1806"/>
    </row>
    <row r="51" spans="2:9" ht="15" x14ac:dyDescent="0.25">
      <c r="B51" s="1618" t="s">
        <v>344</v>
      </c>
      <c r="C51" s="1618" t="s">
        <v>37</v>
      </c>
      <c r="D51" s="1615" t="s">
        <v>958</v>
      </c>
      <c r="E51" s="1615"/>
      <c r="F51" s="1615"/>
      <c r="G51" s="1615"/>
      <c r="H51" s="1615"/>
      <c r="I51" s="1746" t="s">
        <v>27</v>
      </c>
    </row>
    <row r="52" spans="2:9" ht="15" x14ac:dyDescent="0.25">
      <c r="B52" s="1619"/>
      <c r="C52" s="1619"/>
      <c r="D52" s="721" t="s">
        <v>959</v>
      </c>
      <c r="E52" s="721" t="s">
        <v>960</v>
      </c>
      <c r="F52" s="721" t="s">
        <v>961</v>
      </c>
      <c r="G52" s="721" t="s">
        <v>962</v>
      </c>
      <c r="H52" s="721" t="s">
        <v>963</v>
      </c>
      <c r="I52" s="1747"/>
    </row>
    <row r="53" spans="2:9" x14ac:dyDescent="0.25">
      <c r="B53" s="1664"/>
      <c r="C53" s="1664"/>
      <c r="D53" s="710" t="s">
        <v>21</v>
      </c>
      <c r="E53" s="710" t="s">
        <v>21</v>
      </c>
      <c r="F53" s="710" t="s">
        <v>21</v>
      </c>
      <c r="G53" s="710" t="s">
        <v>21</v>
      </c>
      <c r="H53" s="710" t="s">
        <v>21</v>
      </c>
      <c r="I53" s="1748"/>
    </row>
    <row r="54" spans="2:9" ht="28" x14ac:dyDescent="0.25">
      <c r="B54" s="100">
        <v>1</v>
      </c>
      <c r="C54" s="99" t="s">
        <v>603</v>
      </c>
      <c r="D54" s="308">
        <f>K14</f>
        <v>336.83669349793456</v>
      </c>
      <c r="E54" s="308">
        <f>D58</f>
        <v>362.81175809793456</v>
      </c>
      <c r="F54" s="308">
        <f t="shared" ref="F54:H54" si="1">E58</f>
        <v>388.03008272247456</v>
      </c>
      <c r="G54" s="308">
        <f t="shared" si="1"/>
        <v>428.09508272247456</v>
      </c>
      <c r="H54" s="308">
        <f t="shared" si="1"/>
        <v>454.82908272247454</v>
      </c>
      <c r="I54" s="308"/>
    </row>
    <row r="55" spans="2:9" x14ac:dyDescent="0.25">
      <c r="B55" s="100">
        <f>B54+1</f>
        <v>2</v>
      </c>
      <c r="C55" s="99" t="s">
        <v>550</v>
      </c>
      <c r="D55" s="308"/>
      <c r="E55" s="308"/>
      <c r="F55" s="308"/>
      <c r="G55" s="308"/>
      <c r="H55" s="308"/>
      <c r="I55" s="308"/>
    </row>
    <row r="56" spans="2:9" ht="28" x14ac:dyDescent="0.25">
      <c r="B56" s="100">
        <f t="shared" ref="B56:B65" si="2">B55+1</f>
        <v>3</v>
      </c>
      <c r="C56" s="99" t="s">
        <v>604</v>
      </c>
      <c r="D56" s="308">
        <f>'F4'!O14*30%</f>
        <v>25.975064599999996</v>
      </c>
      <c r="E56" s="308">
        <f>'F4'!P14*30%</f>
        <v>25.218324624540003</v>
      </c>
      <c r="F56" s="308">
        <f>'F4'!Q14*30%</f>
        <v>40.065000000000005</v>
      </c>
      <c r="G56" s="308">
        <f>'F4'!R14*30%</f>
        <v>26.733999999999995</v>
      </c>
      <c r="H56" s="308">
        <f>'F4'!S14*30%</f>
        <v>39.54</v>
      </c>
      <c r="I56" s="308"/>
    </row>
    <row r="57" spans="2:9" ht="28" x14ac:dyDescent="0.3">
      <c r="B57" s="249">
        <f t="shared" si="2"/>
        <v>4</v>
      </c>
      <c r="C57" s="29" t="s">
        <v>38</v>
      </c>
      <c r="D57" s="308">
        <f>'F5'!U31*'F7'!D54/'F5'!S31</f>
        <v>0</v>
      </c>
      <c r="E57" s="308">
        <f>'F5'!F57*'F7'!E54/'F5'!D57</f>
        <v>0</v>
      </c>
      <c r="F57" s="308">
        <f>'F5'!K57*'F7'!F54/'F5'!I57</f>
        <v>0</v>
      </c>
      <c r="G57" s="308">
        <f>'F5'!P57*'F7'!G54/'F5'!N57</f>
        <v>0</v>
      </c>
      <c r="H57" s="308">
        <f>'F5'!U57*'F7'!H54/'F5'!S57</f>
        <v>0</v>
      </c>
      <c r="I57" s="308"/>
    </row>
    <row r="58" spans="2:9" x14ac:dyDescent="0.25">
      <c r="B58" s="100">
        <f t="shared" si="2"/>
        <v>5</v>
      </c>
      <c r="C58" s="99" t="s">
        <v>39</v>
      </c>
      <c r="D58" s="308">
        <f>D54+D56-D57</f>
        <v>362.81175809793456</v>
      </c>
      <c r="E58" s="308">
        <f>E54+E56-E57</f>
        <v>388.03008272247456</v>
      </c>
      <c r="F58" s="308">
        <f t="shared" ref="F58:H58" si="3">F54+F56-F57</f>
        <v>428.09508272247456</v>
      </c>
      <c r="G58" s="308">
        <f t="shared" si="3"/>
        <v>454.82908272247454</v>
      </c>
      <c r="H58" s="308">
        <f t="shared" si="3"/>
        <v>494.36908272247456</v>
      </c>
      <c r="I58" s="308"/>
    </row>
    <row r="59" spans="2:9" x14ac:dyDescent="0.25">
      <c r="B59" s="100"/>
      <c r="C59" s="99"/>
      <c r="D59" s="308"/>
      <c r="E59" s="308"/>
      <c r="F59" s="308"/>
      <c r="G59" s="308"/>
      <c r="H59" s="308"/>
      <c r="I59" s="308"/>
    </row>
    <row r="60" spans="2:9" x14ac:dyDescent="0.25">
      <c r="B60" s="100"/>
      <c r="C60" s="101" t="s">
        <v>406</v>
      </c>
      <c r="D60" s="308"/>
      <c r="E60" s="308"/>
      <c r="F60" s="308"/>
      <c r="G60" s="308"/>
      <c r="H60" s="308"/>
      <c r="I60" s="308"/>
    </row>
    <row r="61" spans="2:9" x14ac:dyDescent="0.25">
      <c r="B61" s="100">
        <v>6</v>
      </c>
      <c r="C61" s="99" t="s">
        <v>552</v>
      </c>
      <c r="D61" s="330">
        <v>0.14000000000000001</v>
      </c>
      <c r="E61" s="330">
        <v>0.14000000000000001</v>
      </c>
      <c r="F61" s="330">
        <v>0.14000000000000001</v>
      </c>
      <c r="G61" s="330">
        <v>0.14000000000000001</v>
      </c>
      <c r="H61" s="330">
        <v>0.14000000000000001</v>
      </c>
      <c r="I61" s="308"/>
    </row>
    <row r="62" spans="2:9" ht="28" x14ac:dyDescent="0.25">
      <c r="B62" s="100">
        <v>7</v>
      </c>
      <c r="C62" s="99" t="s">
        <v>586</v>
      </c>
      <c r="D62" s="330">
        <v>0.15500000000000003</v>
      </c>
      <c r="E62" s="330">
        <v>0.15500000000000003</v>
      </c>
      <c r="F62" s="330">
        <v>0.15500000000000003</v>
      </c>
      <c r="G62" s="330">
        <v>0.15500000000000003</v>
      </c>
      <c r="H62" s="330">
        <v>0.15500000000000003</v>
      </c>
      <c r="I62" s="308"/>
    </row>
    <row r="63" spans="2:9" ht="28" x14ac:dyDescent="0.25">
      <c r="B63" s="100">
        <v>8</v>
      </c>
      <c r="C63" s="99" t="s">
        <v>553</v>
      </c>
      <c r="D63" s="308">
        <f>D54*D62</f>
        <v>52.209687492179867</v>
      </c>
      <c r="E63" s="308">
        <f>E54*E62</f>
        <v>56.235822505179868</v>
      </c>
      <c r="F63" s="308">
        <f t="shared" ref="F63:H63" si="4">F54*F62</f>
        <v>60.144662821983566</v>
      </c>
      <c r="G63" s="308">
        <f t="shared" si="4"/>
        <v>66.354737821983562</v>
      </c>
      <c r="H63" s="308">
        <f t="shared" si="4"/>
        <v>70.498507821983566</v>
      </c>
      <c r="I63" s="308"/>
    </row>
    <row r="64" spans="2:9" ht="28" x14ac:dyDescent="0.25">
      <c r="B64" s="100">
        <f t="shared" si="2"/>
        <v>9</v>
      </c>
      <c r="C64" s="99" t="s">
        <v>554</v>
      </c>
      <c r="D64" s="308">
        <f>D56*D62/2</f>
        <v>2.0130675065000001</v>
      </c>
      <c r="E64" s="308">
        <f>E56*E62/2</f>
        <v>1.9544201584018506</v>
      </c>
      <c r="F64" s="308">
        <f t="shared" ref="F64:H64" si="5">F56*F62/2</f>
        <v>3.1050375000000008</v>
      </c>
      <c r="G64" s="308">
        <f t="shared" si="5"/>
        <v>2.071885</v>
      </c>
      <c r="H64" s="308">
        <f t="shared" si="5"/>
        <v>3.0643500000000006</v>
      </c>
      <c r="I64" s="308"/>
    </row>
    <row r="65" spans="2:9" x14ac:dyDescent="0.25">
      <c r="B65" s="115">
        <f t="shared" si="2"/>
        <v>10</v>
      </c>
      <c r="C65" s="101" t="s">
        <v>407</v>
      </c>
      <c r="D65" s="308">
        <f>SUM(D63:D64)</f>
        <v>54.222754998679868</v>
      </c>
      <c r="E65" s="308">
        <f>SUM(E63:E64)</f>
        <v>58.190242663581721</v>
      </c>
      <c r="F65" s="308">
        <f t="shared" ref="F65:H65" si="6">SUM(F63:F64)</f>
        <v>63.249700321983568</v>
      </c>
      <c r="G65" s="308">
        <f t="shared" si="6"/>
        <v>68.426622821983557</v>
      </c>
      <c r="H65" s="308">
        <f t="shared" si="6"/>
        <v>73.56285782198357</v>
      </c>
      <c r="I65" s="308"/>
    </row>
  </sheetData>
  <mergeCells count="16">
    <mergeCell ref="B51:B53"/>
    <mergeCell ref="C51:C53"/>
    <mergeCell ref="B3:N3"/>
    <mergeCell ref="B2:N2"/>
    <mergeCell ref="C44:N44"/>
    <mergeCell ref="B4:N4"/>
    <mergeCell ref="D51:H51"/>
    <mergeCell ref="G7:I7"/>
    <mergeCell ref="I51:I53"/>
    <mergeCell ref="B29:B30"/>
    <mergeCell ref="C29:C30"/>
    <mergeCell ref="D29:D30"/>
    <mergeCell ref="B7:B9"/>
    <mergeCell ref="C7:C9"/>
    <mergeCell ref="D7:F7"/>
    <mergeCell ref="J7:L7"/>
  </mergeCells>
  <pageMargins left="1.02" right="0.25" top="1" bottom="1" header="0.25" footer="0.25"/>
  <pageSetup paperSize="9" scale="39"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B20" zoomScale="60" zoomScaleNormal="75" workbookViewId="0">
      <selection activeCell="C48" sqref="C48"/>
    </sheetView>
  </sheetViews>
  <sheetFormatPr defaultColWidth="9.36328125" defaultRowHeight="14" x14ac:dyDescent="0.3"/>
  <cols>
    <col min="1" max="1" width="4.36328125" style="5" customWidth="1"/>
    <col min="2" max="2" width="30.453125" style="5" customWidth="1"/>
    <col min="3" max="14" width="10.6328125" style="5" customWidth="1"/>
    <col min="15" max="15" width="12.6328125" style="5" customWidth="1"/>
    <col min="16" max="16384" width="9.36328125" style="5"/>
  </cols>
  <sheetData>
    <row r="1" spans="2:15" x14ac:dyDescent="0.3">
      <c r="B1" s="68"/>
    </row>
    <row r="2" spans="2:15" x14ac:dyDescent="0.3">
      <c r="B2" s="1616" t="str">
        <f>Index!B2</f>
        <v xml:space="preserve">      Maharashtra State Power Generation Company Ltd.</v>
      </c>
      <c r="C2" s="1675"/>
      <c r="D2" s="1675"/>
      <c r="E2" s="1675"/>
      <c r="F2" s="1675"/>
      <c r="G2" s="1675"/>
      <c r="H2" s="1675"/>
      <c r="I2" s="1675"/>
      <c r="J2" s="1675"/>
      <c r="K2" s="1675"/>
      <c r="L2" s="1675"/>
      <c r="M2" s="1675"/>
      <c r="N2" s="1675"/>
      <c r="O2" s="1675"/>
    </row>
    <row r="3" spans="2:15" x14ac:dyDescent="0.3">
      <c r="B3" s="1616" t="str">
        <f>Index!B3</f>
        <v>MYT Petition Formats for Uran</v>
      </c>
      <c r="C3" s="1675"/>
      <c r="D3" s="1675"/>
      <c r="E3" s="1675"/>
      <c r="F3" s="1675"/>
      <c r="G3" s="1675"/>
      <c r="H3" s="1675"/>
      <c r="I3" s="1675"/>
      <c r="J3" s="1675"/>
      <c r="K3" s="1675"/>
      <c r="L3" s="1675"/>
      <c r="M3" s="1675"/>
      <c r="N3" s="1675"/>
      <c r="O3" s="1675"/>
    </row>
    <row r="4" spans="2:15" x14ac:dyDescent="0.3">
      <c r="B4" s="1684" t="s">
        <v>276</v>
      </c>
      <c r="C4" s="1810"/>
      <c r="D4" s="1810"/>
      <c r="E4" s="1810"/>
      <c r="F4" s="1810"/>
      <c r="G4" s="1810"/>
      <c r="H4" s="1810"/>
      <c r="I4" s="1810"/>
      <c r="J4" s="1810"/>
      <c r="K4" s="1810"/>
      <c r="L4" s="1810"/>
      <c r="M4" s="1810"/>
      <c r="N4" s="1810"/>
      <c r="O4" s="1810"/>
    </row>
    <row r="5" spans="2:15" x14ac:dyDescent="0.3">
      <c r="B5" s="17"/>
      <c r="C5" s="19"/>
      <c r="D5" s="19"/>
      <c r="E5" s="19"/>
      <c r="F5" s="19"/>
      <c r="G5" s="19"/>
      <c r="H5" s="19"/>
      <c r="I5" s="69"/>
    </row>
    <row r="6" spans="2:15" x14ac:dyDescent="0.3">
      <c r="B6" s="50" t="s">
        <v>727</v>
      </c>
      <c r="C6" s="19"/>
      <c r="D6" s="19"/>
      <c r="E6" s="19"/>
      <c r="F6" s="19"/>
      <c r="G6" s="19"/>
      <c r="H6" s="19"/>
      <c r="I6" s="69"/>
    </row>
    <row r="7" spans="2:15" x14ac:dyDescent="0.3">
      <c r="B7" s="50" t="s">
        <v>28</v>
      </c>
      <c r="C7" s="60"/>
      <c r="D7" s="60"/>
      <c r="O7" s="60" t="s">
        <v>277</v>
      </c>
    </row>
    <row r="8" spans="2:15" x14ac:dyDescent="0.3">
      <c r="B8" s="102" t="s">
        <v>278</v>
      </c>
      <c r="C8" s="231" t="s">
        <v>279</v>
      </c>
      <c r="D8" s="231" t="s">
        <v>280</v>
      </c>
      <c r="E8" s="103" t="s">
        <v>281</v>
      </c>
      <c r="F8" s="103" t="s">
        <v>282</v>
      </c>
      <c r="G8" s="103" t="s">
        <v>283</v>
      </c>
      <c r="H8" s="103" t="s">
        <v>284</v>
      </c>
      <c r="I8" s="103" t="s">
        <v>285</v>
      </c>
      <c r="J8" s="103" t="s">
        <v>286</v>
      </c>
      <c r="K8" s="103" t="s">
        <v>287</v>
      </c>
      <c r="L8" s="103" t="s">
        <v>288</v>
      </c>
      <c r="M8" s="103" t="s">
        <v>289</v>
      </c>
      <c r="N8" s="103" t="s">
        <v>290</v>
      </c>
      <c r="O8" s="103" t="s">
        <v>271</v>
      </c>
    </row>
    <row r="9" spans="2:15" x14ac:dyDescent="0.3">
      <c r="B9" s="145" t="s">
        <v>780</v>
      </c>
      <c r="C9" s="319">
        <f>'F9.1'!E16</f>
        <v>186.73549999999997</v>
      </c>
      <c r="D9" s="319">
        <f>'F9.1'!F16</f>
        <v>164.84774999999999</v>
      </c>
      <c r="E9" s="319">
        <f>'F9.1'!G16</f>
        <v>126.41575</v>
      </c>
      <c r="F9" s="319">
        <f>'F9.1'!H16</f>
        <v>110.39525</v>
      </c>
      <c r="G9" s="319">
        <f>'F9.1'!I16</f>
        <v>147.67249999999999</v>
      </c>
      <c r="H9" s="319">
        <f>'F9.1'!J16</f>
        <v>75.035499999999999</v>
      </c>
      <c r="I9" s="319">
        <f>'F9.1'!K16</f>
        <v>68.087999999999994</v>
      </c>
      <c r="J9" s="319">
        <f>'F9.1'!L16</f>
        <v>87.557749999999999</v>
      </c>
      <c r="K9" s="319">
        <f>'F9.1'!M16</f>
        <v>123.21225</v>
      </c>
      <c r="L9" s="319">
        <f>'F9.1'!N16</f>
        <v>140.97424999999998</v>
      </c>
      <c r="M9" s="319">
        <f>'F9.1'!O16</f>
        <v>121.6395</v>
      </c>
      <c r="N9" s="319">
        <f>'F9.1'!P16</f>
        <v>108.8175</v>
      </c>
      <c r="O9" s="319">
        <f>SUM(C9:N9)</f>
        <v>1461.3914999999997</v>
      </c>
    </row>
    <row r="10" spans="2:15" x14ac:dyDescent="0.3">
      <c r="B10" s="104"/>
      <c r="C10" s="319"/>
      <c r="D10" s="319"/>
      <c r="E10" s="319"/>
      <c r="F10" s="319"/>
      <c r="G10" s="319"/>
      <c r="H10" s="319"/>
      <c r="I10" s="319"/>
      <c r="J10" s="319"/>
      <c r="K10" s="319"/>
      <c r="L10" s="319"/>
      <c r="M10" s="319"/>
      <c r="N10" s="319"/>
      <c r="O10" s="319">
        <f>SUM(C10:N10)</f>
        <v>0</v>
      </c>
    </row>
    <row r="11" spans="2:15" x14ac:dyDescent="0.3">
      <c r="B11" s="70" t="s">
        <v>271</v>
      </c>
      <c r="C11" s="348">
        <f>SUM(C9:C10)</f>
        <v>186.73549999999997</v>
      </c>
      <c r="D11" s="348">
        <f t="shared" ref="D11:O11" si="0">SUM(D9:D10)</f>
        <v>164.84774999999999</v>
      </c>
      <c r="E11" s="348">
        <f t="shared" si="0"/>
        <v>126.41575</v>
      </c>
      <c r="F11" s="348">
        <f t="shared" si="0"/>
        <v>110.39525</v>
      </c>
      <c r="G11" s="348">
        <f t="shared" si="0"/>
        <v>147.67249999999999</v>
      </c>
      <c r="H11" s="348">
        <f t="shared" si="0"/>
        <v>75.035499999999999</v>
      </c>
      <c r="I11" s="348">
        <f t="shared" si="0"/>
        <v>68.087999999999994</v>
      </c>
      <c r="J11" s="348">
        <f t="shared" si="0"/>
        <v>87.557749999999999</v>
      </c>
      <c r="K11" s="348">
        <f t="shared" si="0"/>
        <v>123.21225</v>
      </c>
      <c r="L11" s="348">
        <f t="shared" si="0"/>
        <v>140.97424999999998</v>
      </c>
      <c r="M11" s="348">
        <f t="shared" si="0"/>
        <v>121.6395</v>
      </c>
      <c r="N11" s="348">
        <f t="shared" si="0"/>
        <v>108.8175</v>
      </c>
      <c r="O11" s="348">
        <f t="shared" si="0"/>
        <v>1461.3914999999997</v>
      </c>
    </row>
    <row r="12" spans="2:15" x14ac:dyDescent="0.3">
      <c r="B12" s="225"/>
      <c r="E12" s="233"/>
      <c r="F12" s="234"/>
      <c r="G12" s="233"/>
      <c r="H12" s="233"/>
    </row>
    <row r="13" spans="2:15" x14ac:dyDescent="0.3">
      <c r="B13" s="50" t="s">
        <v>968</v>
      </c>
      <c r="C13" s="19"/>
      <c r="D13" s="19"/>
      <c r="E13" s="19"/>
      <c r="F13" s="19"/>
      <c r="G13" s="19"/>
      <c r="H13" s="19"/>
      <c r="I13" s="69"/>
    </row>
    <row r="14" spans="2:15" x14ac:dyDescent="0.3">
      <c r="B14" s="50" t="s">
        <v>28</v>
      </c>
      <c r="C14" s="60"/>
      <c r="D14" s="60"/>
      <c r="O14" s="60" t="s">
        <v>277</v>
      </c>
    </row>
    <row r="15" spans="2:15" s="6" customFormat="1" ht="15" customHeight="1" x14ac:dyDescent="0.3">
      <c r="B15" s="102" t="s">
        <v>278</v>
      </c>
      <c r="C15" s="83" t="s">
        <v>279</v>
      </c>
      <c r="D15" s="83" t="s">
        <v>280</v>
      </c>
      <c r="E15" s="103" t="s">
        <v>281</v>
      </c>
      <c r="F15" s="103" t="s">
        <v>282</v>
      </c>
      <c r="G15" s="103" t="s">
        <v>283</v>
      </c>
      <c r="H15" s="103" t="s">
        <v>284</v>
      </c>
      <c r="I15" s="103" t="s">
        <v>285</v>
      </c>
      <c r="J15" s="103" t="s">
        <v>286</v>
      </c>
      <c r="K15" s="103" t="s">
        <v>287</v>
      </c>
      <c r="L15" s="103" t="s">
        <v>288</v>
      </c>
      <c r="M15" s="103" t="s">
        <v>289</v>
      </c>
      <c r="N15" s="103" t="s">
        <v>290</v>
      </c>
      <c r="O15" s="103" t="s">
        <v>271</v>
      </c>
    </row>
    <row r="16" spans="2:15" s="6" customFormat="1" x14ac:dyDescent="0.3">
      <c r="B16" s="145" t="s">
        <v>780</v>
      </c>
      <c r="C16" s="319">
        <f>'F9.1'!E43</f>
        <v>98.032000000000011</v>
      </c>
      <c r="D16" s="319">
        <f>'F9.1'!F43</f>
        <v>158.66325000000001</v>
      </c>
      <c r="E16" s="319">
        <f>'F9.1'!G43</f>
        <v>111.53075000000001</v>
      </c>
      <c r="F16" s="319">
        <f>'F9.1'!H43</f>
        <v>1.76925</v>
      </c>
      <c r="G16" s="319">
        <f>'F9.1'!I43</f>
        <v>72.625500000000002</v>
      </c>
      <c r="H16" s="319">
        <f>'F9.1'!J43</f>
        <v>153.75649999999999</v>
      </c>
      <c r="I16" s="319">
        <f>'F9.1'!K43</f>
        <v>158.72624999999999</v>
      </c>
      <c r="J16" s="319">
        <f>'F9.1'!L43</f>
        <v>166.84075000000001</v>
      </c>
      <c r="K16" s="319">
        <f>'F9.1'!M43</f>
        <v>196.6455</v>
      </c>
      <c r="L16" s="319">
        <f>'F9.1'!N43</f>
        <v>207.7</v>
      </c>
      <c r="M16" s="319">
        <f>'F9.1'!O43</f>
        <v>192.6575</v>
      </c>
      <c r="N16" s="319">
        <f>'F9.1'!P43</f>
        <v>205.40575000000001</v>
      </c>
      <c r="O16" s="319">
        <f>SUM(C16:N16)</f>
        <v>1724.3530000000001</v>
      </c>
    </row>
    <row r="17" spans="1:17" s="6" customFormat="1" x14ac:dyDescent="0.3">
      <c r="B17" s="104"/>
      <c r="C17" s="319"/>
      <c r="D17" s="319"/>
      <c r="E17" s="319"/>
      <c r="F17" s="319"/>
      <c r="G17" s="319"/>
      <c r="H17" s="319"/>
      <c r="I17" s="319"/>
      <c r="J17" s="319"/>
      <c r="K17" s="319"/>
      <c r="L17" s="319"/>
      <c r="M17" s="319"/>
      <c r="N17" s="319"/>
      <c r="O17" s="319">
        <f>SUM(C17:N17)</f>
        <v>0</v>
      </c>
    </row>
    <row r="18" spans="1:17" s="1" customFormat="1" x14ac:dyDescent="0.3">
      <c r="B18" s="70" t="s">
        <v>271</v>
      </c>
      <c r="C18" s="348">
        <f t="shared" ref="C18:O18" si="1">SUM(C16:C17)</f>
        <v>98.032000000000011</v>
      </c>
      <c r="D18" s="348">
        <f t="shared" si="1"/>
        <v>158.66325000000001</v>
      </c>
      <c r="E18" s="348">
        <f t="shared" si="1"/>
        <v>111.53075000000001</v>
      </c>
      <c r="F18" s="348">
        <f t="shared" si="1"/>
        <v>1.76925</v>
      </c>
      <c r="G18" s="348">
        <f t="shared" si="1"/>
        <v>72.625500000000002</v>
      </c>
      <c r="H18" s="348">
        <f t="shared" si="1"/>
        <v>153.75649999999999</v>
      </c>
      <c r="I18" s="348">
        <f t="shared" si="1"/>
        <v>158.72624999999999</v>
      </c>
      <c r="J18" s="348">
        <f t="shared" si="1"/>
        <v>166.84075000000001</v>
      </c>
      <c r="K18" s="348">
        <f t="shared" si="1"/>
        <v>196.6455</v>
      </c>
      <c r="L18" s="348">
        <f t="shared" si="1"/>
        <v>207.7</v>
      </c>
      <c r="M18" s="348">
        <f t="shared" si="1"/>
        <v>192.6575</v>
      </c>
      <c r="N18" s="348">
        <f t="shared" si="1"/>
        <v>205.40575000000001</v>
      </c>
      <c r="O18" s="348">
        <f t="shared" si="1"/>
        <v>1724.3530000000001</v>
      </c>
    </row>
    <row r="19" spans="1:17" s="1" customFormat="1" ht="16" x14ac:dyDescent="0.3">
      <c r="B19" s="50"/>
      <c r="C19" s="19"/>
      <c r="D19" s="19"/>
      <c r="E19" s="19"/>
      <c r="F19" s="19"/>
      <c r="G19" s="19"/>
      <c r="H19" s="19"/>
      <c r="I19" s="43"/>
      <c r="J19" s="66"/>
    </row>
    <row r="20" spans="1:17" s="1" customFormat="1" ht="16" x14ac:dyDescent="0.3">
      <c r="B20" s="50" t="s">
        <v>969</v>
      </c>
      <c r="C20" s="19"/>
      <c r="D20" s="19"/>
      <c r="E20" s="19"/>
      <c r="F20" s="19"/>
      <c r="G20" s="19"/>
      <c r="H20" s="19"/>
      <c r="I20" s="19"/>
      <c r="J20" s="19"/>
      <c r="K20" s="19"/>
      <c r="L20" s="19"/>
      <c r="M20" s="19"/>
      <c r="N20" s="19"/>
      <c r="O20" s="69"/>
      <c r="P20" s="43"/>
      <c r="Q20" s="66"/>
    </row>
    <row r="21" spans="1:17" s="1" customFormat="1" ht="16" x14ac:dyDescent="0.3">
      <c r="A21" s="1" t="s">
        <v>291</v>
      </c>
      <c r="B21" s="50" t="s">
        <v>12</v>
      </c>
      <c r="C21" s="60"/>
      <c r="D21" s="60"/>
      <c r="E21" s="5"/>
      <c r="F21" s="5"/>
      <c r="G21" s="5"/>
      <c r="H21" s="5"/>
      <c r="I21" s="5"/>
      <c r="J21" s="5"/>
      <c r="K21" s="5"/>
      <c r="L21" s="5"/>
      <c r="M21" s="5"/>
      <c r="N21" s="5"/>
      <c r="O21" s="60" t="s">
        <v>277</v>
      </c>
      <c r="P21" s="43"/>
    </row>
    <row r="22" spans="1:17" s="1" customFormat="1" ht="18.75" customHeight="1" x14ac:dyDescent="0.3">
      <c r="B22" s="1661" t="s">
        <v>278</v>
      </c>
      <c r="C22" s="1811" t="s">
        <v>292</v>
      </c>
      <c r="D22" s="1811"/>
      <c r="E22" s="1811"/>
      <c r="F22" s="1811"/>
      <c r="G22" s="1811"/>
      <c r="H22" s="1811"/>
      <c r="I22" s="1811"/>
      <c r="J22" s="1811"/>
      <c r="K22" s="1663" t="s">
        <v>12</v>
      </c>
      <c r="L22" s="1663"/>
      <c r="M22" s="1663"/>
      <c r="N22" s="1663"/>
      <c r="O22" s="83" t="s">
        <v>293</v>
      </c>
      <c r="P22" s="43"/>
      <c r="Q22" s="43"/>
    </row>
    <row r="23" spans="1:17" s="35" customFormat="1" x14ac:dyDescent="0.3">
      <c r="B23" s="1661"/>
      <c r="C23" s="83" t="s">
        <v>279</v>
      </c>
      <c r="D23" s="83" t="s">
        <v>280</v>
      </c>
      <c r="E23" s="103" t="s">
        <v>281</v>
      </c>
      <c r="F23" s="103" t="s">
        <v>282</v>
      </c>
      <c r="G23" s="103" t="s">
        <v>283</v>
      </c>
      <c r="H23" s="103" t="s">
        <v>284</v>
      </c>
      <c r="I23" s="103" t="s">
        <v>285</v>
      </c>
      <c r="J23" s="103" t="s">
        <v>286</v>
      </c>
      <c r="K23" s="103" t="s">
        <v>287</v>
      </c>
      <c r="L23" s="103" t="s">
        <v>288</v>
      </c>
      <c r="M23" s="103" t="s">
        <v>289</v>
      </c>
      <c r="N23" s="103" t="s">
        <v>290</v>
      </c>
      <c r="O23" s="105"/>
    </row>
    <row r="24" spans="1:17" s="6" customFormat="1" x14ac:dyDescent="0.3">
      <c r="B24" s="145" t="s">
        <v>780</v>
      </c>
      <c r="C24" s="448">
        <f>'F2.2'!$AG$37*30/365</f>
        <v>193.59491991780823</v>
      </c>
      <c r="D24" s="448">
        <f>'F2.2'!$AG$37*31/365</f>
        <v>200.0480839150685</v>
      </c>
      <c r="E24" s="448">
        <f>'F2.2'!$AG$37*30/365</f>
        <v>193.59491991780823</v>
      </c>
      <c r="F24" s="448">
        <f>'F2.2'!$AG$37*31/365</f>
        <v>200.0480839150685</v>
      </c>
      <c r="G24" s="448">
        <f>'F2.2'!$AG$37*31/365</f>
        <v>200.0480839150685</v>
      </c>
      <c r="H24" s="448">
        <f>'F2.2'!$AG$37*30/365</f>
        <v>193.59491991780823</v>
      </c>
      <c r="I24" s="791">
        <v>198.651207989011</v>
      </c>
      <c r="J24" s="791">
        <v>192.2431045054945</v>
      </c>
      <c r="K24" s="791">
        <v>198.651207989011</v>
      </c>
      <c r="L24" s="791">
        <v>198.651207989011</v>
      </c>
      <c r="M24" s="791">
        <v>179.42689753846153</v>
      </c>
      <c r="N24" s="791">
        <v>198.651207989011</v>
      </c>
      <c r="O24" s="319">
        <f>SUM(C24:N24)</f>
        <v>2347.20384549863</v>
      </c>
    </row>
    <row r="25" spans="1:17" s="6" customFormat="1" x14ac:dyDescent="0.3">
      <c r="B25" s="104"/>
      <c r="C25" s="319"/>
      <c r="D25" s="319"/>
      <c r="E25" s="319"/>
      <c r="F25" s="319"/>
      <c r="G25" s="319"/>
      <c r="H25" s="319"/>
      <c r="I25" s="319"/>
      <c r="J25" s="319"/>
      <c r="K25" s="319"/>
      <c r="L25" s="319"/>
      <c r="M25" s="319"/>
      <c r="N25" s="319"/>
      <c r="O25" s="319">
        <f>SUM(C25:N25)</f>
        <v>0</v>
      </c>
    </row>
    <row r="26" spans="1:17" s="1" customFormat="1" x14ac:dyDescent="0.3">
      <c r="B26" s="70" t="s">
        <v>271</v>
      </c>
      <c r="C26" s="348">
        <f t="shared" ref="C26:O26" si="2">SUM(C24:C25)</f>
        <v>193.59491991780823</v>
      </c>
      <c r="D26" s="348">
        <f t="shared" si="2"/>
        <v>200.0480839150685</v>
      </c>
      <c r="E26" s="348">
        <f t="shared" si="2"/>
        <v>193.59491991780823</v>
      </c>
      <c r="F26" s="348">
        <f t="shared" si="2"/>
        <v>200.0480839150685</v>
      </c>
      <c r="G26" s="348">
        <f t="shared" si="2"/>
        <v>200.0480839150685</v>
      </c>
      <c r="H26" s="348">
        <f t="shared" si="2"/>
        <v>193.59491991780823</v>
      </c>
      <c r="I26" s="348">
        <f t="shared" si="2"/>
        <v>198.651207989011</v>
      </c>
      <c r="J26" s="348">
        <f t="shared" si="2"/>
        <v>192.2431045054945</v>
      </c>
      <c r="K26" s="348">
        <f t="shared" si="2"/>
        <v>198.651207989011</v>
      </c>
      <c r="L26" s="348">
        <f t="shared" si="2"/>
        <v>198.651207989011</v>
      </c>
      <c r="M26" s="348">
        <f t="shared" si="2"/>
        <v>179.42689753846153</v>
      </c>
      <c r="N26" s="348">
        <f t="shared" si="2"/>
        <v>198.651207989011</v>
      </c>
      <c r="O26" s="348">
        <f t="shared" si="2"/>
        <v>2347.20384549863</v>
      </c>
    </row>
    <row r="28" spans="1:17" s="1" customFormat="1" ht="16" x14ac:dyDescent="0.3">
      <c r="B28" s="50"/>
      <c r="C28" s="19"/>
      <c r="D28" s="19"/>
      <c r="E28" s="19"/>
      <c r="F28" s="19"/>
      <c r="G28" s="19"/>
      <c r="H28" s="19"/>
      <c r="I28" s="19"/>
      <c r="J28" s="19"/>
      <c r="K28" s="19"/>
      <c r="L28" s="19"/>
      <c r="M28" s="19"/>
      <c r="N28" s="19"/>
      <c r="O28" s="69"/>
      <c r="P28" s="43"/>
      <c r="Q28" s="66"/>
    </row>
    <row r="29" spans="1:17" x14ac:dyDescent="0.3">
      <c r="B29" s="50" t="s">
        <v>970</v>
      </c>
      <c r="C29" s="19"/>
      <c r="D29" s="19"/>
      <c r="E29" s="19"/>
      <c r="F29" s="19"/>
      <c r="G29" s="19"/>
      <c r="H29" s="19"/>
      <c r="I29" s="69"/>
    </row>
    <row r="30" spans="1:17" x14ac:dyDescent="0.3">
      <c r="B30" s="50" t="s">
        <v>713</v>
      </c>
      <c r="C30" s="60"/>
      <c r="D30" s="60"/>
      <c r="O30" s="60" t="s">
        <v>277</v>
      </c>
    </row>
    <row r="31" spans="1:17" x14ac:dyDescent="0.3">
      <c r="B31" s="102" t="s">
        <v>278</v>
      </c>
      <c r="C31" s="231" t="s">
        <v>279</v>
      </c>
      <c r="D31" s="231" t="s">
        <v>280</v>
      </c>
      <c r="E31" s="103" t="s">
        <v>281</v>
      </c>
      <c r="F31" s="103" t="s">
        <v>282</v>
      </c>
      <c r="G31" s="103" t="s">
        <v>283</v>
      </c>
      <c r="H31" s="103" t="s">
        <v>284</v>
      </c>
      <c r="I31" s="103" t="s">
        <v>285</v>
      </c>
      <c r="J31" s="103" t="s">
        <v>286</v>
      </c>
      <c r="K31" s="103" t="s">
        <v>287</v>
      </c>
      <c r="L31" s="103" t="s">
        <v>288</v>
      </c>
      <c r="M31" s="103" t="s">
        <v>289</v>
      </c>
      <c r="N31" s="103" t="s">
        <v>290</v>
      </c>
      <c r="O31" s="103" t="s">
        <v>271</v>
      </c>
    </row>
    <row r="32" spans="1:17" x14ac:dyDescent="0.3">
      <c r="B32" s="145" t="s">
        <v>780</v>
      </c>
      <c r="C32" s="448">
        <f>'F2.2'!$AK$37*30/365</f>
        <v>191.71641106849316</v>
      </c>
      <c r="D32" s="448">
        <f>'F2.2'!$AK$37*31/365</f>
        <v>198.10695810410957</v>
      </c>
      <c r="E32" s="448">
        <f>'F2.2'!$AK$37*30/365</f>
        <v>191.71641106849316</v>
      </c>
      <c r="F32" s="448">
        <f>'F2.2'!$AK$37*31/365</f>
        <v>198.10695810410957</v>
      </c>
      <c r="G32" s="448">
        <f>'F2.2'!$AK$37*31/365</f>
        <v>198.10695810410957</v>
      </c>
      <c r="H32" s="448">
        <f>'F2.2'!$AK$37*30/365</f>
        <v>191.71641106849316</v>
      </c>
      <c r="I32" s="448">
        <f>'F2.2'!$AK$37*31/365</f>
        <v>198.10695810410957</v>
      </c>
      <c r="J32" s="448">
        <f>'F2.2'!$AK$37*30/365</f>
        <v>191.71641106849316</v>
      </c>
      <c r="K32" s="448">
        <f>'F2.2'!$AK$37*31/365</f>
        <v>198.10695810410957</v>
      </c>
      <c r="L32" s="448">
        <f>'F2.2'!$AK$37*31/365</f>
        <v>198.10695810410957</v>
      </c>
      <c r="M32" s="448">
        <f>'F2.2'!$AK$37*28/365</f>
        <v>178.93531699726029</v>
      </c>
      <c r="N32" s="448">
        <f>'F2.2'!$AK$37*31/365</f>
        <v>198.10695810410957</v>
      </c>
      <c r="O32" s="448">
        <f>SUM(C32:N32)</f>
        <v>2332.5496679999997</v>
      </c>
    </row>
    <row r="33" spans="2:15" x14ac:dyDescent="0.3">
      <c r="B33" s="104"/>
      <c r="C33" s="319"/>
      <c r="D33" s="319"/>
      <c r="E33" s="319"/>
      <c r="F33" s="319"/>
      <c r="G33" s="319"/>
      <c r="H33" s="319"/>
      <c r="I33" s="319"/>
      <c r="J33" s="319"/>
      <c r="K33" s="319"/>
      <c r="L33" s="319"/>
      <c r="M33" s="319"/>
      <c r="N33" s="319"/>
      <c r="O33" s="319">
        <f>SUM(C33:N33)</f>
        <v>0</v>
      </c>
    </row>
    <row r="34" spans="2:15" x14ac:dyDescent="0.3">
      <c r="B34" s="70" t="s">
        <v>271</v>
      </c>
      <c r="C34" s="348">
        <f t="shared" ref="C34:O34" si="3">SUM(C32:C33)</f>
        <v>191.71641106849316</v>
      </c>
      <c r="D34" s="348">
        <f t="shared" si="3"/>
        <v>198.10695810410957</v>
      </c>
      <c r="E34" s="348">
        <f t="shared" si="3"/>
        <v>191.71641106849316</v>
      </c>
      <c r="F34" s="348">
        <f t="shared" si="3"/>
        <v>198.10695810410957</v>
      </c>
      <c r="G34" s="348">
        <f t="shared" si="3"/>
        <v>198.10695810410957</v>
      </c>
      <c r="H34" s="348">
        <f t="shared" si="3"/>
        <v>191.71641106849316</v>
      </c>
      <c r="I34" s="348">
        <f t="shared" si="3"/>
        <v>198.10695810410957</v>
      </c>
      <c r="J34" s="348">
        <f t="shared" si="3"/>
        <v>191.71641106849316</v>
      </c>
      <c r="K34" s="348">
        <f t="shared" si="3"/>
        <v>198.10695810410957</v>
      </c>
      <c r="L34" s="348">
        <f t="shared" si="3"/>
        <v>198.10695810410957</v>
      </c>
      <c r="M34" s="348">
        <f t="shared" si="3"/>
        <v>178.93531699726029</v>
      </c>
      <c r="N34" s="348">
        <f t="shared" si="3"/>
        <v>198.10695810410957</v>
      </c>
      <c r="O34" s="348">
        <f t="shared" si="3"/>
        <v>2332.5496679999997</v>
      </c>
    </row>
    <row r="37" spans="2:15" x14ac:dyDescent="0.3">
      <c r="B37" s="50" t="s">
        <v>971</v>
      </c>
      <c r="C37" s="19"/>
      <c r="D37" s="19"/>
      <c r="E37" s="19"/>
      <c r="F37" s="19"/>
      <c r="G37" s="19"/>
      <c r="H37" s="19"/>
      <c r="I37" s="69"/>
    </row>
    <row r="38" spans="2:15" x14ac:dyDescent="0.3">
      <c r="B38" s="50" t="s">
        <v>713</v>
      </c>
      <c r="C38" s="60"/>
      <c r="D38" s="60"/>
      <c r="O38" s="60" t="s">
        <v>277</v>
      </c>
    </row>
    <row r="39" spans="2:15" x14ac:dyDescent="0.3">
      <c r="B39" s="102" t="s">
        <v>278</v>
      </c>
      <c r="C39" s="83" t="s">
        <v>279</v>
      </c>
      <c r="D39" s="83" t="s">
        <v>280</v>
      </c>
      <c r="E39" s="103" t="s">
        <v>281</v>
      </c>
      <c r="F39" s="103" t="s">
        <v>282</v>
      </c>
      <c r="G39" s="103" t="s">
        <v>283</v>
      </c>
      <c r="H39" s="103" t="s">
        <v>284</v>
      </c>
      <c r="I39" s="103" t="s">
        <v>285</v>
      </c>
      <c r="J39" s="103" t="s">
        <v>286</v>
      </c>
      <c r="K39" s="103" t="s">
        <v>287</v>
      </c>
      <c r="L39" s="103" t="s">
        <v>288</v>
      </c>
      <c r="M39" s="103" t="s">
        <v>289</v>
      </c>
      <c r="N39" s="103" t="s">
        <v>290</v>
      </c>
      <c r="O39" s="103" t="s">
        <v>271</v>
      </c>
    </row>
    <row r="40" spans="2:15" x14ac:dyDescent="0.3">
      <c r="B40" s="145" t="s">
        <v>780</v>
      </c>
      <c r="C40" s="448">
        <f>'F2.2'!$AN$37*30/365</f>
        <v>191.71641106849316</v>
      </c>
      <c r="D40" s="448">
        <f>'F2.2'!$AN$37*31/365</f>
        <v>198.10695810410957</v>
      </c>
      <c r="E40" s="448">
        <f>'F2.2'!$AN$37*30/365</f>
        <v>191.71641106849316</v>
      </c>
      <c r="F40" s="448">
        <f>'F2.2'!$AN$37*31/365</f>
        <v>198.10695810410957</v>
      </c>
      <c r="G40" s="448">
        <f>'F2.2'!$AN$37*31/365</f>
        <v>198.10695810410957</v>
      </c>
      <c r="H40" s="448">
        <f>'F2.2'!$AN$37*30/365</f>
        <v>191.71641106849316</v>
      </c>
      <c r="I40" s="448">
        <f>'F2.2'!$AN$37*31/365</f>
        <v>198.10695810410957</v>
      </c>
      <c r="J40" s="448">
        <f>'F2.2'!$AN$37*30/365</f>
        <v>191.71641106849316</v>
      </c>
      <c r="K40" s="448">
        <f>'F2.2'!$AN$37*31/365</f>
        <v>198.10695810410957</v>
      </c>
      <c r="L40" s="448">
        <f>'F2.2'!$AN$37*31/365</f>
        <v>198.10695810410957</v>
      </c>
      <c r="M40" s="448">
        <f>'F2.2'!$AN$37*28/365</f>
        <v>178.93531699726029</v>
      </c>
      <c r="N40" s="448">
        <f>'F2.2'!$AN$37*31/365</f>
        <v>198.10695810410957</v>
      </c>
      <c r="O40" s="448">
        <f>SUM(C40:N40)</f>
        <v>2332.5496679999997</v>
      </c>
    </row>
    <row r="41" spans="2:15" x14ac:dyDescent="0.3">
      <c r="B41" s="104"/>
      <c r="C41" s="319"/>
      <c r="D41" s="319"/>
      <c r="E41" s="319"/>
      <c r="F41" s="319"/>
      <c r="G41" s="319"/>
      <c r="H41" s="319"/>
      <c r="I41" s="319"/>
      <c r="J41" s="319"/>
      <c r="K41" s="319"/>
      <c r="L41" s="319"/>
      <c r="M41" s="319"/>
      <c r="N41" s="319"/>
      <c r="O41" s="319">
        <f>SUM(C41:N41)</f>
        <v>0</v>
      </c>
    </row>
    <row r="42" spans="2:15" x14ac:dyDescent="0.3">
      <c r="B42" s="70" t="s">
        <v>271</v>
      </c>
      <c r="C42" s="348">
        <f>SUM(C40:C41)</f>
        <v>191.71641106849316</v>
      </c>
      <c r="D42" s="348">
        <f t="shared" ref="D42:O42" si="4">SUM(D40:D41)</f>
        <v>198.10695810410957</v>
      </c>
      <c r="E42" s="348">
        <f t="shared" si="4"/>
        <v>191.71641106849316</v>
      </c>
      <c r="F42" s="348">
        <f t="shared" si="4"/>
        <v>198.10695810410957</v>
      </c>
      <c r="G42" s="348">
        <f t="shared" si="4"/>
        <v>198.10695810410957</v>
      </c>
      <c r="H42" s="348">
        <f t="shared" si="4"/>
        <v>191.71641106849316</v>
      </c>
      <c r="I42" s="348">
        <f t="shared" si="4"/>
        <v>198.10695810410957</v>
      </c>
      <c r="J42" s="348">
        <f t="shared" si="4"/>
        <v>191.71641106849316</v>
      </c>
      <c r="K42" s="348">
        <f t="shared" si="4"/>
        <v>198.10695810410957</v>
      </c>
      <c r="L42" s="348">
        <f t="shared" si="4"/>
        <v>198.10695810410957</v>
      </c>
      <c r="M42" s="348">
        <f t="shared" si="4"/>
        <v>178.93531699726029</v>
      </c>
      <c r="N42" s="348">
        <f t="shared" si="4"/>
        <v>198.10695810410957</v>
      </c>
      <c r="O42" s="348">
        <f t="shared" si="4"/>
        <v>2332.5496679999997</v>
      </c>
    </row>
    <row r="45" spans="2:15" x14ac:dyDescent="0.3">
      <c r="B45" s="50" t="s">
        <v>972</v>
      </c>
      <c r="C45" s="19"/>
      <c r="D45" s="19"/>
      <c r="E45" s="19"/>
      <c r="F45" s="19"/>
      <c r="G45" s="19"/>
      <c r="H45" s="19"/>
      <c r="I45" s="69"/>
    </row>
    <row r="46" spans="2:15" x14ac:dyDescent="0.3">
      <c r="B46" s="50" t="s">
        <v>713</v>
      </c>
      <c r="C46" s="60"/>
      <c r="D46" s="60"/>
      <c r="O46" s="60" t="s">
        <v>277</v>
      </c>
    </row>
    <row r="47" spans="2:15" x14ac:dyDescent="0.3">
      <c r="B47" s="102" t="s">
        <v>278</v>
      </c>
      <c r="C47" s="715" t="s">
        <v>279</v>
      </c>
      <c r="D47" s="715" t="s">
        <v>280</v>
      </c>
      <c r="E47" s="103" t="s">
        <v>281</v>
      </c>
      <c r="F47" s="103" t="s">
        <v>282</v>
      </c>
      <c r="G47" s="103" t="s">
        <v>283</v>
      </c>
      <c r="H47" s="103" t="s">
        <v>284</v>
      </c>
      <c r="I47" s="103" t="s">
        <v>285</v>
      </c>
      <c r="J47" s="103" t="s">
        <v>286</v>
      </c>
      <c r="K47" s="103" t="s">
        <v>287</v>
      </c>
      <c r="L47" s="103" t="s">
        <v>288</v>
      </c>
      <c r="M47" s="103" t="s">
        <v>289</v>
      </c>
      <c r="N47" s="103" t="s">
        <v>290</v>
      </c>
      <c r="O47" s="103" t="s">
        <v>271</v>
      </c>
    </row>
    <row r="48" spans="2:15" x14ac:dyDescent="0.3">
      <c r="B48" s="145" t="s">
        <v>780</v>
      </c>
      <c r="C48" s="448">
        <f>'F2.2'!$AQ$37*30/366</f>
        <v>191.71649114754101</v>
      </c>
      <c r="D48" s="448">
        <f>'F2.2'!$AQ$37*31/366</f>
        <v>198.10704085245905</v>
      </c>
      <c r="E48" s="448">
        <f>'F2.2'!$AQ$37*30/366</f>
        <v>191.71649114754101</v>
      </c>
      <c r="F48" s="448">
        <f>'F2.2'!$AQ$37*31/366</f>
        <v>198.10704085245905</v>
      </c>
      <c r="G48" s="448">
        <f>'F2.2'!$AQ$37*31/366</f>
        <v>198.10704085245905</v>
      </c>
      <c r="H48" s="448">
        <f>'F2.2'!$AQ$37*30/366</f>
        <v>191.71649114754101</v>
      </c>
      <c r="I48" s="448">
        <f>'F2.2'!$AQ$37*31/366</f>
        <v>198.10704085245905</v>
      </c>
      <c r="J48" s="448">
        <f>'F2.2'!$AQ$37*30/366</f>
        <v>191.71649114754101</v>
      </c>
      <c r="K48" s="448">
        <f>'F2.2'!$AQ$37*31/366</f>
        <v>198.10704085245905</v>
      </c>
      <c r="L48" s="448">
        <f>'F2.2'!$AQ$37*31/366</f>
        <v>198.10704085245905</v>
      </c>
      <c r="M48" s="448">
        <f>'F2.2'!$AQ$37*29/366</f>
        <v>185.32594144262299</v>
      </c>
      <c r="N48" s="448">
        <f>'F2.2'!$AQ$37*31/366</f>
        <v>198.10704085245905</v>
      </c>
      <c r="O48" s="448">
        <f>SUM(C48:N48)</f>
        <v>2338.9411920000007</v>
      </c>
    </row>
    <row r="49" spans="2:15" x14ac:dyDescent="0.3">
      <c r="B49" s="104"/>
      <c r="C49" s="319"/>
      <c r="D49" s="319"/>
      <c r="E49" s="319"/>
      <c r="F49" s="319"/>
      <c r="G49" s="319"/>
      <c r="H49" s="319"/>
      <c r="I49" s="319"/>
      <c r="J49" s="319"/>
      <c r="K49" s="319"/>
      <c r="L49" s="319"/>
      <c r="M49" s="319"/>
      <c r="N49" s="319"/>
      <c r="O49" s="319">
        <f>SUM(C49:N49)</f>
        <v>0</v>
      </c>
    </row>
    <row r="50" spans="2:15" x14ac:dyDescent="0.3">
      <c r="B50" s="70" t="s">
        <v>271</v>
      </c>
      <c r="C50" s="348">
        <f>SUM(C48:C49)</f>
        <v>191.71649114754101</v>
      </c>
      <c r="D50" s="348">
        <f t="shared" ref="D50:O50" si="5">SUM(D48:D49)</f>
        <v>198.10704085245905</v>
      </c>
      <c r="E50" s="348">
        <f t="shared" si="5"/>
        <v>191.71649114754101</v>
      </c>
      <c r="F50" s="348">
        <f t="shared" si="5"/>
        <v>198.10704085245905</v>
      </c>
      <c r="G50" s="348">
        <f t="shared" si="5"/>
        <v>198.10704085245905</v>
      </c>
      <c r="H50" s="348">
        <f t="shared" si="5"/>
        <v>191.71649114754101</v>
      </c>
      <c r="I50" s="348">
        <f t="shared" si="5"/>
        <v>198.10704085245905</v>
      </c>
      <c r="J50" s="348">
        <f t="shared" si="5"/>
        <v>191.71649114754101</v>
      </c>
      <c r="K50" s="348">
        <f t="shared" si="5"/>
        <v>198.10704085245905</v>
      </c>
      <c r="L50" s="348">
        <f t="shared" si="5"/>
        <v>198.10704085245905</v>
      </c>
      <c r="M50" s="348">
        <f t="shared" si="5"/>
        <v>185.32594144262299</v>
      </c>
      <c r="N50" s="348">
        <f t="shared" si="5"/>
        <v>198.10704085245905</v>
      </c>
      <c r="O50" s="348">
        <f t="shared" si="5"/>
        <v>2338.9411920000007</v>
      </c>
    </row>
    <row r="53" spans="2:15" x14ac:dyDescent="0.3">
      <c r="B53" s="50" t="s">
        <v>973</v>
      </c>
      <c r="C53" s="19"/>
      <c r="D53" s="19"/>
      <c r="E53" s="19"/>
      <c r="F53" s="19"/>
      <c r="G53" s="19"/>
      <c r="H53" s="19"/>
      <c r="I53" s="69"/>
    </row>
    <row r="54" spans="2:15" x14ac:dyDescent="0.3">
      <c r="B54" s="50" t="s">
        <v>713</v>
      </c>
      <c r="C54" s="60"/>
      <c r="D54" s="60"/>
      <c r="O54" s="60" t="s">
        <v>277</v>
      </c>
    </row>
    <row r="55" spans="2:15" x14ac:dyDescent="0.3">
      <c r="B55" s="102" t="s">
        <v>278</v>
      </c>
      <c r="C55" s="715" t="s">
        <v>279</v>
      </c>
      <c r="D55" s="715" t="s">
        <v>280</v>
      </c>
      <c r="E55" s="103" t="s">
        <v>281</v>
      </c>
      <c r="F55" s="103" t="s">
        <v>282</v>
      </c>
      <c r="G55" s="103" t="s">
        <v>283</v>
      </c>
      <c r="H55" s="103" t="s">
        <v>284</v>
      </c>
      <c r="I55" s="103" t="s">
        <v>285</v>
      </c>
      <c r="J55" s="103" t="s">
        <v>286</v>
      </c>
      <c r="K55" s="103" t="s">
        <v>287</v>
      </c>
      <c r="L55" s="103" t="s">
        <v>288</v>
      </c>
      <c r="M55" s="103" t="s">
        <v>289</v>
      </c>
      <c r="N55" s="103" t="s">
        <v>290</v>
      </c>
      <c r="O55" s="103" t="s">
        <v>271</v>
      </c>
    </row>
    <row r="56" spans="2:15" x14ac:dyDescent="0.3">
      <c r="B56" s="145" t="s">
        <v>780</v>
      </c>
      <c r="C56" s="448">
        <f>'F2.2'!$AT$37*30/365</f>
        <v>191.71641106849316</v>
      </c>
      <c r="D56" s="448">
        <f>'F2.2'!$AT$37*31/365</f>
        <v>198.10695810410957</v>
      </c>
      <c r="E56" s="448">
        <f>'F2.2'!$AT$37*30/365</f>
        <v>191.71641106849316</v>
      </c>
      <c r="F56" s="448">
        <f>'F2.2'!$AT$37*31/365</f>
        <v>198.10695810410957</v>
      </c>
      <c r="G56" s="448">
        <f>'F2.2'!$AT$37*31/365</f>
        <v>198.10695810410957</v>
      </c>
      <c r="H56" s="448">
        <f>'F2.2'!$AT$37*30/365</f>
        <v>191.71641106849316</v>
      </c>
      <c r="I56" s="448">
        <f>'F2.2'!$AT$37*31/365</f>
        <v>198.10695810410957</v>
      </c>
      <c r="J56" s="448">
        <f>'F2.2'!$AT$37*30/365</f>
        <v>191.71641106849316</v>
      </c>
      <c r="K56" s="448">
        <f>'F2.2'!$AT$37*31/365</f>
        <v>198.10695810410957</v>
      </c>
      <c r="L56" s="448">
        <f>'F2.2'!$AT$37*31/365</f>
        <v>198.10695810410957</v>
      </c>
      <c r="M56" s="448">
        <f>'F2.2'!$AT$37*28/365</f>
        <v>178.93531699726029</v>
      </c>
      <c r="N56" s="448">
        <f>'F2.2'!$AT$37*31/365</f>
        <v>198.10695810410957</v>
      </c>
      <c r="O56" s="448">
        <f>SUM(C56:N56)</f>
        <v>2332.5496679999997</v>
      </c>
    </row>
    <row r="57" spans="2:15" x14ac:dyDescent="0.3">
      <c r="B57" s="104"/>
      <c r="C57" s="319"/>
      <c r="D57" s="319"/>
      <c r="E57" s="319"/>
      <c r="F57" s="319"/>
      <c r="G57" s="319"/>
      <c r="H57" s="319"/>
      <c r="I57" s="319"/>
      <c r="J57" s="319"/>
      <c r="K57" s="319"/>
      <c r="L57" s="319"/>
      <c r="M57" s="319"/>
      <c r="N57" s="319"/>
      <c r="O57" s="319">
        <f>SUM(C57:N57)</f>
        <v>0</v>
      </c>
    </row>
    <row r="58" spans="2:15" x14ac:dyDescent="0.3">
      <c r="B58" s="70" t="s">
        <v>271</v>
      </c>
      <c r="C58" s="348">
        <f>SUM(C56:C57)</f>
        <v>191.71641106849316</v>
      </c>
      <c r="D58" s="348">
        <f t="shared" ref="D58:O58" si="6">SUM(D56:D57)</f>
        <v>198.10695810410957</v>
      </c>
      <c r="E58" s="348">
        <f t="shared" si="6"/>
        <v>191.71641106849316</v>
      </c>
      <c r="F58" s="348">
        <f t="shared" si="6"/>
        <v>198.10695810410957</v>
      </c>
      <c r="G58" s="348">
        <f t="shared" si="6"/>
        <v>198.10695810410957</v>
      </c>
      <c r="H58" s="348">
        <f t="shared" si="6"/>
        <v>191.71641106849316</v>
      </c>
      <c r="I58" s="348">
        <f t="shared" si="6"/>
        <v>198.10695810410957</v>
      </c>
      <c r="J58" s="348">
        <f t="shared" si="6"/>
        <v>191.71641106849316</v>
      </c>
      <c r="K58" s="348">
        <f t="shared" si="6"/>
        <v>198.10695810410957</v>
      </c>
      <c r="L58" s="348">
        <f t="shared" si="6"/>
        <v>198.10695810410957</v>
      </c>
      <c r="M58" s="348">
        <f t="shared" si="6"/>
        <v>178.93531699726029</v>
      </c>
      <c r="N58" s="348">
        <f t="shared" si="6"/>
        <v>198.10695810410957</v>
      </c>
      <c r="O58" s="348">
        <f t="shared" si="6"/>
        <v>2332.5496679999997</v>
      </c>
    </row>
    <row r="61" spans="2:15" x14ac:dyDescent="0.3">
      <c r="B61" s="50" t="s">
        <v>974</v>
      </c>
      <c r="C61" s="19"/>
      <c r="D61" s="19"/>
      <c r="E61" s="19"/>
      <c r="F61" s="19"/>
      <c r="G61" s="19"/>
      <c r="H61" s="19"/>
      <c r="I61" s="69"/>
    </row>
    <row r="62" spans="2:15" x14ac:dyDescent="0.3">
      <c r="B62" s="50" t="s">
        <v>713</v>
      </c>
      <c r="C62" s="60"/>
      <c r="D62" s="60"/>
      <c r="O62" s="60" t="s">
        <v>277</v>
      </c>
    </row>
    <row r="63" spans="2:15" x14ac:dyDescent="0.3">
      <c r="B63" s="102" t="s">
        <v>278</v>
      </c>
      <c r="C63" s="715" t="s">
        <v>279</v>
      </c>
      <c r="D63" s="715" t="s">
        <v>280</v>
      </c>
      <c r="E63" s="103" t="s">
        <v>281</v>
      </c>
      <c r="F63" s="103" t="s">
        <v>282</v>
      </c>
      <c r="G63" s="103" t="s">
        <v>283</v>
      </c>
      <c r="H63" s="103" t="s">
        <v>284</v>
      </c>
      <c r="I63" s="103" t="s">
        <v>285</v>
      </c>
      <c r="J63" s="103" t="s">
        <v>286</v>
      </c>
      <c r="K63" s="103" t="s">
        <v>287</v>
      </c>
      <c r="L63" s="103" t="s">
        <v>288</v>
      </c>
      <c r="M63" s="103" t="s">
        <v>289</v>
      </c>
      <c r="N63" s="103" t="s">
        <v>290</v>
      </c>
      <c r="O63" s="103" t="s">
        <v>271</v>
      </c>
    </row>
    <row r="64" spans="2:15" x14ac:dyDescent="0.3">
      <c r="B64" s="145" t="s">
        <v>780</v>
      </c>
      <c r="C64" s="448">
        <f>'F2.2'!$AW$37*30/365</f>
        <v>191.71641106849316</v>
      </c>
      <c r="D64" s="448">
        <f>'F2.2'!$AW$37*31/365</f>
        <v>198.10695810410957</v>
      </c>
      <c r="E64" s="448">
        <f>'F2.2'!$AW$37*30/365</f>
        <v>191.71641106849316</v>
      </c>
      <c r="F64" s="448">
        <f>'F2.2'!$AW$37*31/365</f>
        <v>198.10695810410957</v>
      </c>
      <c r="G64" s="448">
        <f>'F2.2'!$AW$37*31/365</f>
        <v>198.10695810410957</v>
      </c>
      <c r="H64" s="448">
        <f>'F2.2'!$AW$37*30/365</f>
        <v>191.71641106849316</v>
      </c>
      <c r="I64" s="448">
        <f>'F2.2'!$AW$37*31/365</f>
        <v>198.10695810410957</v>
      </c>
      <c r="J64" s="448">
        <f>'F2.2'!$AW$37*30/365</f>
        <v>191.71641106849316</v>
      </c>
      <c r="K64" s="448">
        <f>'F2.2'!$AW$37*31/365</f>
        <v>198.10695810410957</v>
      </c>
      <c r="L64" s="448">
        <f>'F2.2'!$AW$37*31/365</f>
        <v>198.10695810410957</v>
      </c>
      <c r="M64" s="448">
        <f>'F2.2'!$AW$37*28/365</f>
        <v>178.93531699726029</v>
      </c>
      <c r="N64" s="448">
        <f>'F2.2'!$AW$37*31/365</f>
        <v>198.10695810410957</v>
      </c>
      <c r="O64" s="448">
        <f>SUM(C64:N64)</f>
        <v>2332.5496679999997</v>
      </c>
    </row>
    <row r="65" spans="2:15" x14ac:dyDescent="0.3">
      <c r="B65" s="104"/>
      <c r="C65" s="319"/>
      <c r="D65" s="319"/>
      <c r="E65" s="319"/>
      <c r="F65" s="319"/>
      <c r="G65" s="319"/>
      <c r="H65" s="319"/>
      <c r="I65" s="319"/>
      <c r="J65" s="319"/>
      <c r="K65" s="319"/>
      <c r="L65" s="319"/>
      <c r="M65" s="319"/>
      <c r="N65" s="319"/>
      <c r="O65" s="319">
        <f>SUM(C65:N65)</f>
        <v>0</v>
      </c>
    </row>
    <row r="66" spans="2:15" x14ac:dyDescent="0.3">
      <c r="B66" s="70" t="s">
        <v>271</v>
      </c>
      <c r="C66" s="348">
        <f>SUM(C64:C65)</f>
        <v>191.71641106849316</v>
      </c>
      <c r="D66" s="348">
        <f t="shared" ref="D66:O66" si="7">SUM(D64:D65)</f>
        <v>198.10695810410957</v>
      </c>
      <c r="E66" s="348">
        <f t="shared" si="7"/>
        <v>191.71641106849316</v>
      </c>
      <c r="F66" s="348">
        <f t="shared" si="7"/>
        <v>198.10695810410957</v>
      </c>
      <c r="G66" s="348">
        <f t="shared" si="7"/>
        <v>198.10695810410957</v>
      </c>
      <c r="H66" s="348">
        <f t="shared" si="7"/>
        <v>191.71641106849316</v>
      </c>
      <c r="I66" s="348">
        <f t="shared" si="7"/>
        <v>198.10695810410957</v>
      </c>
      <c r="J66" s="348">
        <f t="shared" si="7"/>
        <v>191.71641106849316</v>
      </c>
      <c r="K66" s="348">
        <f t="shared" si="7"/>
        <v>198.10695810410957</v>
      </c>
      <c r="L66" s="348">
        <f t="shared" si="7"/>
        <v>198.10695810410957</v>
      </c>
      <c r="M66" s="348">
        <f t="shared" si="7"/>
        <v>178.93531699726029</v>
      </c>
      <c r="N66" s="348">
        <f t="shared" si="7"/>
        <v>198.10695810410957</v>
      </c>
      <c r="O66" s="348">
        <f t="shared" si="7"/>
        <v>2332.5496679999997</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7" zoomScale="70" zoomScaleNormal="75" zoomScaleSheetLayoutView="70" workbookViewId="0">
      <selection activeCell="K30" sqref="K30"/>
    </sheetView>
  </sheetViews>
  <sheetFormatPr defaultColWidth="9.36328125" defaultRowHeight="13" x14ac:dyDescent="0.25"/>
  <cols>
    <col min="1" max="1" width="9.36328125" style="71"/>
    <col min="2" max="2" width="29.453125" style="71" customWidth="1"/>
    <col min="3" max="6" width="12.36328125" style="71" customWidth="1"/>
    <col min="7" max="9" width="10.36328125" style="71" customWidth="1"/>
    <col min="10" max="14" width="11.6328125" style="71" customWidth="1"/>
    <col min="15" max="16384" width="9.36328125" style="71"/>
  </cols>
  <sheetData>
    <row r="1" spans="2:14" s="5" customFormat="1" ht="14" x14ac:dyDescent="0.3">
      <c r="B1" s="68"/>
    </row>
    <row r="2" spans="2:14" s="5" customFormat="1" ht="14" x14ac:dyDescent="0.3">
      <c r="B2" s="15" t="str">
        <f>Index!B2</f>
        <v xml:space="preserve">      Maharashtra State Power Generation Company Ltd.</v>
      </c>
      <c r="C2" s="18"/>
      <c r="D2" s="18"/>
      <c r="E2" s="18"/>
      <c r="F2" s="18"/>
      <c r="G2" s="18"/>
      <c r="H2" s="18"/>
      <c r="I2" s="18"/>
      <c r="J2" s="18"/>
      <c r="K2" s="18"/>
      <c r="L2" s="18"/>
      <c r="M2" s="18"/>
      <c r="N2" s="18"/>
    </row>
    <row r="3" spans="2:14" s="5" customFormat="1" ht="14" x14ac:dyDescent="0.3">
      <c r="B3" s="15" t="str">
        <f>Index!B3</f>
        <v>MYT Petition Formats for Uran</v>
      </c>
      <c r="C3" s="67"/>
      <c r="D3" s="67"/>
      <c r="E3" s="67"/>
      <c r="F3" s="67"/>
      <c r="G3" s="67"/>
      <c r="H3" s="67"/>
      <c r="I3" s="67"/>
      <c r="J3" s="67"/>
      <c r="K3" s="67"/>
      <c r="L3" s="67"/>
      <c r="M3" s="67"/>
      <c r="N3" s="18"/>
    </row>
    <row r="4" spans="2:14" s="5" customFormat="1" ht="14" x14ac:dyDescent="0.3">
      <c r="B4" s="17" t="s">
        <v>345</v>
      </c>
      <c r="C4" s="19"/>
      <c r="D4" s="19"/>
      <c r="E4" s="19"/>
      <c r="F4" s="19"/>
      <c r="G4" s="19"/>
      <c r="H4" s="19"/>
      <c r="I4" s="19"/>
      <c r="J4" s="19"/>
      <c r="K4" s="19"/>
      <c r="L4" s="19"/>
      <c r="M4" s="19"/>
      <c r="N4" s="19"/>
    </row>
    <row r="6" spans="2:14" ht="14" x14ac:dyDescent="0.3">
      <c r="B6" s="50" t="s">
        <v>509</v>
      </c>
    </row>
    <row r="7" spans="2:14" ht="14" x14ac:dyDescent="0.3">
      <c r="B7" s="50" t="s">
        <v>28</v>
      </c>
      <c r="N7" s="72" t="s">
        <v>10</v>
      </c>
    </row>
    <row r="8" spans="2:14" ht="13.25" customHeight="1" x14ac:dyDescent="0.25">
      <c r="B8" s="1812" t="s">
        <v>278</v>
      </c>
      <c r="C8" s="1663" t="s">
        <v>294</v>
      </c>
      <c r="D8" s="1663"/>
      <c r="E8" s="1663"/>
      <c r="F8" s="1663"/>
      <c r="G8" s="1661" t="s">
        <v>295</v>
      </c>
      <c r="H8" s="1661"/>
      <c r="I8" s="1661"/>
      <c r="J8" s="1661" t="s">
        <v>296</v>
      </c>
      <c r="K8" s="1661"/>
      <c r="L8" s="1661"/>
      <c r="M8" s="1661"/>
      <c r="N8" s="1661"/>
    </row>
    <row r="9" spans="2:14" ht="84" x14ac:dyDescent="0.25">
      <c r="B9" s="1814"/>
      <c r="C9" s="305" t="s">
        <v>348</v>
      </c>
      <c r="D9" s="305" t="s">
        <v>346</v>
      </c>
      <c r="E9" s="305" t="s">
        <v>741</v>
      </c>
      <c r="F9" s="305" t="s">
        <v>347</v>
      </c>
      <c r="G9" s="305" t="s">
        <v>297</v>
      </c>
      <c r="H9" s="305" t="s">
        <v>742</v>
      </c>
      <c r="I9" s="305" t="s">
        <v>298</v>
      </c>
      <c r="J9" s="305" t="s">
        <v>299</v>
      </c>
      <c r="K9" s="305" t="s">
        <v>300</v>
      </c>
      <c r="L9" s="305" t="s">
        <v>743</v>
      </c>
      <c r="M9" s="305" t="s">
        <v>744</v>
      </c>
      <c r="N9" s="306" t="s">
        <v>271</v>
      </c>
    </row>
    <row r="10" spans="2:14" x14ac:dyDescent="0.25">
      <c r="B10" s="107"/>
      <c r="C10" s="108"/>
      <c r="D10" s="108"/>
      <c r="E10" s="108"/>
      <c r="F10" s="108"/>
      <c r="G10" s="108"/>
      <c r="H10" s="108"/>
      <c r="I10" s="108"/>
      <c r="J10" s="108"/>
      <c r="K10" s="108"/>
      <c r="L10" s="108"/>
      <c r="M10" s="108"/>
      <c r="N10" s="109"/>
    </row>
    <row r="11" spans="2:14" ht="14" x14ac:dyDescent="0.25">
      <c r="B11" s="145" t="s">
        <v>780</v>
      </c>
      <c r="C11" s="332">
        <f>'F9.1'!Q21</f>
        <v>109.20292659999998</v>
      </c>
      <c r="D11" s="332">
        <f>'F9.1'!$Q$18</f>
        <v>2.8470000017106987</v>
      </c>
      <c r="E11" s="332">
        <f>'F9.1'!Q29</f>
        <v>0</v>
      </c>
      <c r="F11" s="332">
        <f>'F9.1'!Q20</f>
        <v>3.2302905191729945</v>
      </c>
      <c r="G11" s="332">
        <f>'F9.1'!Q16</f>
        <v>1461.3914999999997</v>
      </c>
      <c r="H11" s="332"/>
      <c r="I11" s="332"/>
      <c r="J11" s="332">
        <f>C11</f>
        <v>109.20292659999998</v>
      </c>
      <c r="K11" s="332">
        <f>'F9.1'!Q22</f>
        <v>416.0581603</v>
      </c>
      <c r="L11" s="335">
        <f>SUM('F9.1'!Q24:Q26)</f>
        <v>0</v>
      </c>
      <c r="M11" s="332">
        <f>'F9.1'!Q23</f>
        <v>472.07191072500001</v>
      </c>
      <c r="N11" s="332">
        <f>SUM(J11:M11)</f>
        <v>997.33299762499996</v>
      </c>
    </row>
    <row r="12" spans="2:14" ht="14" x14ac:dyDescent="0.25">
      <c r="B12" s="104"/>
      <c r="C12" s="110"/>
      <c r="D12" s="110"/>
      <c r="E12" s="110"/>
      <c r="F12" s="110"/>
      <c r="G12" s="110"/>
      <c r="H12" s="110"/>
      <c r="I12" s="110"/>
      <c r="J12" s="110"/>
      <c r="K12" s="110"/>
      <c r="L12" s="110"/>
      <c r="M12" s="110"/>
      <c r="N12" s="110"/>
    </row>
    <row r="13" spans="2:14" ht="14" x14ac:dyDescent="0.25">
      <c r="B13" s="104" t="s">
        <v>271</v>
      </c>
      <c r="C13" s="355"/>
      <c r="D13" s="355"/>
      <c r="E13" s="355"/>
      <c r="F13" s="355"/>
      <c r="G13" s="355">
        <f t="shared" ref="G13:N13" si="0">SUM(G10:G12)</f>
        <v>1461.3914999999997</v>
      </c>
      <c r="H13" s="355"/>
      <c r="I13" s="355"/>
      <c r="J13" s="355">
        <f t="shared" si="0"/>
        <v>109.20292659999998</v>
      </c>
      <c r="K13" s="355">
        <f t="shared" si="0"/>
        <v>416.0581603</v>
      </c>
      <c r="L13" s="355">
        <f t="shared" si="0"/>
        <v>0</v>
      </c>
      <c r="M13" s="355">
        <f t="shared" si="0"/>
        <v>472.07191072500001</v>
      </c>
      <c r="N13" s="355">
        <f t="shared" si="0"/>
        <v>997.33299762499996</v>
      </c>
    </row>
    <row r="14" spans="2:14" x14ac:dyDescent="0.25">
      <c r="B14" s="74"/>
      <c r="C14" s="75"/>
      <c r="D14" s="75"/>
      <c r="E14" s="75"/>
      <c r="F14" s="75"/>
      <c r="G14" s="75"/>
      <c r="H14" s="75"/>
      <c r="I14" s="75"/>
      <c r="J14" s="75"/>
      <c r="K14" s="75"/>
      <c r="L14" s="75"/>
      <c r="M14" s="75"/>
      <c r="N14" s="75"/>
    </row>
    <row r="15" spans="2:14" ht="14" x14ac:dyDescent="0.3">
      <c r="B15" s="50" t="s">
        <v>510</v>
      </c>
    </row>
    <row r="16" spans="2:14" ht="14" x14ac:dyDescent="0.3">
      <c r="B16" s="50" t="s">
        <v>28</v>
      </c>
      <c r="N16" s="72" t="s">
        <v>10</v>
      </c>
    </row>
    <row r="17" spans="2:14" s="111" customFormat="1" ht="45.75" customHeight="1" x14ac:dyDescent="0.25">
      <c r="B17" s="1812" t="s">
        <v>278</v>
      </c>
      <c r="C17" s="1663" t="s">
        <v>294</v>
      </c>
      <c r="D17" s="1663"/>
      <c r="E17" s="1663"/>
      <c r="F17" s="1663"/>
      <c r="G17" s="1661" t="s">
        <v>295</v>
      </c>
      <c r="H17" s="1661"/>
      <c r="I17" s="1661"/>
      <c r="J17" s="1661" t="s">
        <v>296</v>
      </c>
      <c r="K17" s="1661"/>
      <c r="L17" s="1661"/>
      <c r="M17" s="1661"/>
      <c r="N17" s="1661"/>
    </row>
    <row r="18" spans="2:14" ht="73.25" customHeight="1" x14ac:dyDescent="0.25">
      <c r="B18" s="1814"/>
      <c r="C18" s="305" t="s">
        <v>348</v>
      </c>
      <c r="D18" s="305" t="s">
        <v>346</v>
      </c>
      <c r="E18" s="305" t="s">
        <v>741</v>
      </c>
      <c r="F18" s="305" t="s">
        <v>347</v>
      </c>
      <c r="G18" s="305" t="s">
        <v>297</v>
      </c>
      <c r="H18" s="305" t="s">
        <v>742</v>
      </c>
      <c r="I18" s="305" t="s">
        <v>298</v>
      </c>
      <c r="J18" s="305" t="s">
        <v>299</v>
      </c>
      <c r="K18" s="305" t="s">
        <v>300</v>
      </c>
      <c r="L18" s="305" t="s">
        <v>743</v>
      </c>
      <c r="M18" s="305" t="s">
        <v>744</v>
      </c>
      <c r="N18" s="306" t="s">
        <v>271</v>
      </c>
    </row>
    <row r="19" spans="2:14" s="73" customFormat="1" x14ac:dyDescent="0.25">
      <c r="B19" s="107"/>
      <c r="C19" s="356"/>
      <c r="D19" s="356"/>
      <c r="E19" s="356"/>
      <c r="F19" s="356"/>
      <c r="G19" s="356"/>
      <c r="H19" s="356"/>
      <c r="I19" s="356"/>
      <c r="J19" s="356"/>
      <c r="K19" s="356"/>
      <c r="L19" s="356"/>
      <c r="M19" s="356"/>
      <c r="N19" s="357"/>
    </row>
    <row r="20" spans="2:14" ht="14" x14ac:dyDescent="0.25">
      <c r="B20" s="145" t="s">
        <v>780</v>
      </c>
      <c r="C20" s="332">
        <f>'F9.1'!Q48</f>
        <v>247.24892639999999</v>
      </c>
      <c r="D20" s="332">
        <f>'F9.1'!Q45</f>
        <v>6.7600000000000007</v>
      </c>
      <c r="E20" s="332">
        <f>'F9.1'!Q55</f>
        <v>0</v>
      </c>
      <c r="F20" s="332">
        <f>'F9.1'!Q47</f>
        <v>-1.472219744594059</v>
      </c>
      <c r="G20" s="332">
        <f>'F9.1'!Q43</f>
        <v>1724.3530000000001</v>
      </c>
      <c r="H20" s="332"/>
      <c r="I20" s="332"/>
      <c r="J20" s="332">
        <f>C20</f>
        <v>247.24892639999999</v>
      </c>
      <c r="K20" s="332">
        <f>'F9.1'!Q49</f>
        <v>1165.662628</v>
      </c>
      <c r="L20" s="335">
        <f>SUM('F9.1'!Q51:Q53)</f>
        <v>0.88460139999999987</v>
      </c>
      <c r="M20" s="332">
        <f>'F9.1'!Q50</f>
        <v>-253.862653325</v>
      </c>
      <c r="N20" s="332">
        <f>SUM(J20:M20)</f>
        <v>1159.9335024750003</v>
      </c>
    </row>
    <row r="21" spans="2:14" ht="14" x14ac:dyDescent="0.25">
      <c r="B21" s="104"/>
      <c r="C21" s="332"/>
      <c r="D21" s="332"/>
      <c r="E21" s="332"/>
      <c r="F21" s="332"/>
      <c r="G21" s="332"/>
      <c r="H21" s="332"/>
      <c r="I21" s="332"/>
      <c r="J21" s="332"/>
      <c r="K21" s="332"/>
      <c r="L21" s="332"/>
      <c r="M21" s="332"/>
      <c r="N21" s="332"/>
    </row>
    <row r="22" spans="2:14" ht="14" x14ac:dyDescent="0.25">
      <c r="B22" s="104" t="s">
        <v>271</v>
      </c>
      <c r="C22" s="355"/>
      <c r="D22" s="355"/>
      <c r="E22" s="355"/>
      <c r="F22" s="355"/>
      <c r="G22" s="355">
        <f>SUM(G19:G21)</f>
        <v>1724.3530000000001</v>
      </c>
      <c r="H22" s="355"/>
      <c r="I22" s="355"/>
      <c r="J22" s="355">
        <f>SUM(J19:J21)</f>
        <v>247.24892639999999</v>
      </c>
      <c r="K22" s="355">
        <f>SUM(K19:K21)</f>
        <v>1165.662628</v>
      </c>
      <c r="L22" s="355">
        <f>SUM(L19:L21)</f>
        <v>0.88460139999999987</v>
      </c>
      <c r="M22" s="355">
        <f>SUM(M19:M21)</f>
        <v>-253.862653325</v>
      </c>
      <c r="N22" s="355">
        <f>SUM(N19:N21)</f>
        <v>1159.9335024750003</v>
      </c>
    </row>
    <row r="23" spans="2:14" x14ac:dyDescent="0.25">
      <c r="B23" s="74"/>
      <c r="C23" s="75"/>
      <c r="D23" s="75"/>
      <c r="E23" s="75"/>
      <c r="F23" s="75"/>
      <c r="G23" s="75"/>
      <c r="H23" s="75"/>
      <c r="I23" s="75"/>
      <c r="J23" s="75"/>
      <c r="K23" s="75"/>
      <c r="L23" s="75"/>
      <c r="M23" s="75"/>
      <c r="N23" s="75"/>
    </row>
    <row r="24" spans="2:14" ht="14" x14ac:dyDescent="0.3">
      <c r="B24" s="801" t="s">
        <v>969</v>
      </c>
    </row>
    <row r="25" spans="2:14" ht="14" x14ac:dyDescent="0.3">
      <c r="B25" s="50" t="s">
        <v>12</v>
      </c>
      <c r="N25" s="72" t="s">
        <v>10</v>
      </c>
    </row>
    <row r="26" spans="2:14" ht="30.75" customHeight="1" x14ac:dyDescent="0.25">
      <c r="B26" s="1812" t="s">
        <v>278</v>
      </c>
      <c r="C26" s="1663" t="s">
        <v>294</v>
      </c>
      <c r="D26" s="1663"/>
      <c r="E26" s="1663"/>
      <c r="F26" s="1663"/>
      <c r="G26" s="1661" t="s">
        <v>295</v>
      </c>
      <c r="H26" s="1661"/>
      <c r="I26" s="1661"/>
      <c r="J26" s="1813" t="s">
        <v>296</v>
      </c>
      <c r="K26" s="1813"/>
      <c r="L26" s="1813"/>
      <c r="M26" s="1813"/>
      <c r="N26" s="1813"/>
    </row>
    <row r="27" spans="2:14" ht="70.25" customHeight="1" x14ac:dyDescent="0.25">
      <c r="B27" s="1812"/>
      <c r="C27" s="305" t="s">
        <v>348</v>
      </c>
      <c r="D27" s="305" t="s">
        <v>346</v>
      </c>
      <c r="E27" s="305" t="s">
        <v>741</v>
      </c>
      <c r="F27" s="305" t="s">
        <v>347</v>
      </c>
      <c r="G27" s="305" t="s">
        <v>297</v>
      </c>
      <c r="H27" s="305" t="s">
        <v>742</v>
      </c>
      <c r="I27" s="305" t="s">
        <v>298</v>
      </c>
      <c r="J27" s="305" t="s">
        <v>299</v>
      </c>
      <c r="K27" s="305" t="s">
        <v>300</v>
      </c>
      <c r="L27" s="305" t="s">
        <v>743</v>
      </c>
      <c r="M27" s="305" t="s">
        <v>744</v>
      </c>
      <c r="N27" s="306" t="s">
        <v>271</v>
      </c>
    </row>
    <row r="28" spans="2:14" x14ac:dyDescent="0.25">
      <c r="B28" s="107"/>
      <c r="C28" s="108"/>
      <c r="D28" s="108"/>
      <c r="E28" s="108"/>
      <c r="F28" s="108"/>
      <c r="G28" s="108"/>
      <c r="H28" s="108"/>
      <c r="I28" s="108"/>
      <c r="J28" s="108"/>
      <c r="K28" s="108"/>
      <c r="L28" s="108"/>
      <c r="M28" s="108"/>
      <c r="N28" s="109"/>
    </row>
    <row r="29" spans="2:14" ht="14" x14ac:dyDescent="0.25">
      <c r="B29" s="145" t="s">
        <v>1528</v>
      </c>
      <c r="C29" s="1225">
        <v>141.51721319999999</v>
      </c>
      <c r="D29" s="1225">
        <f>K29/G29*10</f>
        <v>6.9190161056718171</v>
      </c>
      <c r="E29" s="110"/>
      <c r="F29" s="1226">
        <f>M29/G29*10</f>
        <v>-1.4797575109034757</v>
      </c>
      <c r="G29" s="1227">
        <f>SUM('F8'!C26:H26)</f>
        <v>1180.9290114986302</v>
      </c>
      <c r="H29" s="110"/>
      <c r="I29" s="110"/>
      <c r="J29" s="334">
        <f>C29</f>
        <v>141.51721319999999</v>
      </c>
      <c r="K29" s="334">
        <v>817.08668502141211</v>
      </c>
      <c r="L29" s="110"/>
      <c r="M29" s="333">
        <v>-174.74885746089151</v>
      </c>
      <c r="N29" s="334">
        <f>SUM(J29:M29)</f>
        <v>783.85504076052064</v>
      </c>
    </row>
    <row r="30" spans="2:14" ht="14" x14ac:dyDescent="0.25">
      <c r="B30" s="145" t="s">
        <v>1529</v>
      </c>
      <c r="C30" s="1225">
        <v>141.51721361027961</v>
      </c>
      <c r="D30" s="1225">
        <v>6.7599156502109619</v>
      </c>
      <c r="E30" s="110"/>
      <c r="F30" s="110"/>
      <c r="G30" s="1225">
        <f>SUM('F8'!I26:N26)</f>
        <v>1166.2748340000001</v>
      </c>
      <c r="H30" s="110"/>
      <c r="I30" s="110"/>
      <c r="J30" s="334">
        <f>C30</f>
        <v>141.51721361027961</v>
      </c>
      <c r="K30" s="1225">
        <f>D30*G30/10</f>
        <v>788.39195028037921</v>
      </c>
      <c r="L30" s="110"/>
      <c r="M30" s="110"/>
      <c r="N30" s="334">
        <f>SUM(J30:M30)</f>
        <v>929.90916389065887</v>
      </c>
    </row>
    <row r="31" spans="2:14" ht="14" x14ac:dyDescent="0.25">
      <c r="B31" s="145" t="s">
        <v>271</v>
      </c>
      <c r="C31" s="1228">
        <f>SUM(C29:C30)</f>
        <v>283.03442681027957</v>
      </c>
      <c r="D31" s="1228"/>
      <c r="E31" s="1228"/>
      <c r="F31" s="1228"/>
      <c r="G31" s="1228">
        <f>SUM(G28:G30)</f>
        <v>2347.2038454986305</v>
      </c>
      <c r="H31" s="1228"/>
      <c r="I31" s="1228"/>
      <c r="J31" s="1228">
        <f t="shared" ref="J31:N31" si="1">SUM(J29:J30)</f>
        <v>283.03442681027957</v>
      </c>
      <c r="K31" s="1228">
        <f t="shared" si="1"/>
        <v>1605.4786353017912</v>
      </c>
      <c r="L31" s="1228">
        <f t="shared" si="1"/>
        <v>0</v>
      </c>
      <c r="M31" s="1228">
        <f t="shared" si="1"/>
        <v>-174.74885746089151</v>
      </c>
      <c r="N31" s="1228">
        <f t="shared" si="1"/>
        <v>1713.7642046511796</v>
      </c>
    </row>
    <row r="32" spans="2:14" x14ac:dyDescent="0.25">
      <c r="K32" s="628"/>
    </row>
    <row r="37" spans="6:6" x14ac:dyDescent="0.25">
      <c r="F37" s="71" t="s">
        <v>947</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58"/>
  <sheetViews>
    <sheetView showGridLines="0" view="pageBreakPreview" zoomScale="60" zoomScaleNormal="80" workbookViewId="0">
      <pane xSplit="4" ySplit="4" topLeftCell="E21" activePane="bottomRight" state="frozen"/>
      <selection pane="topRight" activeCell="E1" sqref="E1"/>
      <selection pane="bottomLeft" activeCell="A5" sqref="A5"/>
      <selection pane="bottomRight" activeCell="E8" sqref="E8:P8"/>
    </sheetView>
  </sheetViews>
  <sheetFormatPr defaultColWidth="9.36328125" defaultRowHeight="13" x14ac:dyDescent="0.25"/>
  <cols>
    <col min="1" max="1" width="9.36328125" style="73"/>
    <col min="2" max="2" width="5" style="73" customWidth="1"/>
    <col min="3" max="3" width="38.36328125" style="73" customWidth="1"/>
    <col min="4" max="4" width="16.36328125" style="73" customWidth="1"/>
    <col min="5" max="17" width="15.453125" style="73" customWidth="1"/>
    <col min="18" max="16384" width="9.36328125" style="73"/>
  </cols>
  <sheetData>
    <row r="1" spans="2:19" s="189" customFormat="1" x14ac:dyDescent="0.3">
      <c r="B1" s="188"/>
    </row>
    <row r="2" spans="2:19" s="189" customFormat="1" ht="14" x14ac:dyDescent="0.3">
      <c r="C2" s="202"/>
      <c r="D2" s="190"/>
      <c r="E2" s="190"/>
      <c r="F2" s="15" t="str">
        <f>Index!B2</f>
        <v xml:space="preserve">      Maharashtra State Power Generation Company Ltd.</v>
      </c>
      <c r="G2" s="190"/>
      <c r="H2" s="190"/>
      <c r="I2" s="190"/>
      <c r="J2" s="190"/>
      <c r="K2" s="190"/>
      <c r="L2" s="190"/>
      <c r="M2" s="190"/>
    </row>
    <row r="3" spans="2:19" s="189" customFormat="1" ht="14" x14ac:dyDescent="0.3">
      <c r="C3" s="203"/>
      <c r="D3" s="191"/>
      <c r="E3" s="191"/>
      <c r="F3" s="15" t="str">
        <f>Index!B3</f>
        <v>MYT Petition Formats for Uran</v>
      </c>
      <c r="G3" s="191"/>
      <c r="H3" s="191"/>
      <c r="I3" s="191"/>
      <c r="J3" s="191"/>
      <c r="K3" s="191"/>
      <c r="L3" s="191"/>
      <c r="M3" s="190"/>
    </row>
    <row r="4" spans="2:19" s="189" customFormat="1" ht="14" x14ac:dyDescent="0.3">
      <c r="C4" s="204"/>
      <c r="D4" s="192"/>
      <c r="E4" s="192"/>
      <c r="F4" s="17" t="s">
        <v>439</v>
      </c>
      <c r="G4" s="192"/>
      <c r="H4" s="192"/>
      <c r="I4" s="192"/>
      <c r="J4" s="192"/>
      <c r="K4" s="192"/>
      <c r="L4" s="192"/>
      <c r="M4" s="192"/>
    </row>
    <row r="6" spans="2:19" x14ac:dyDescent="0.25">
      <c r="B6" s="286" t="s">
        <v>999</v>
      </c>
      <c r="C6" s="286" t="s">
        <v>509</v>
      </c>
    </row>
    <row r="7" spans="2:19" ht="26" x14ac:dyDescent="0.25">
      <c r="B7" s="193" t="s">
        <v>426</v>
      </c>
      <c r="C7" s="193" t="s">
        <v>37</v>
      </c>
      <c r="D7" s="193" t="s">
        <v>94</v>
      </c>
      <c r="E7" s="765" t="s">
        <v>279</v>
      </c>
      <c r="F7" s="765" t="s">
        <v>280</v>
      </c>
      <c r="G7" s="103" t="s">
        <v>281</v>
      </c>
      <c r="H7" s="103" t="s">
        <v>282</v>
      </c>
      <c r="I7" s="103" t="s">
        <v>283</v>
      </c>
      <c r="J7" s="103" t="s">
        <v>284</v>
      </c>
      <c r="K7" s="103" t="s">
        <v>285</v>
      </c>
      <c r="L7" s="103" t="s">
        <v>286</v>
      </c>
      <c r="M7" s="103" t="s">
        <v>287</v>
      </c>
      <c r="N7" s="103" t="s">
        <v>288</v>
      </c>
      <c r="O7" s="103" t="s">
        <v>289</v>
      </c>
      <c r="P7" s="103" t="s">
        <v>290</v>
      </c>
      <c r="Q7" s="194" t="s">
        <v>271</v>
      </c>
      <c r="R7" s="313"/>
    </row>
    <row r="8" spans="2:19" x14ac:dyDescent="0.25">
      <c r="B8" s="195">
        <v>1</v>
      </c>
      <c r="C8" s="196" t="s">
        <v>363</v>
      </c>
      <c r="D8" s="195" t="s">
        <v>99</v>
      </c>
      <c r="E8" s="1391">
        <v>0.5081</v>
      </c>
      <c r="F8" s="1391">
        <v>0.5081</v>
      </c>
      <c r="G8" s="1391">
        <v>0.5081</v>
      </c>
      <c r="H8" s="1391">
        <v>0.5081</v>
      </c>
      <c r="I8" s="1391">
        <v>0.5081</v>
      </c>
      <c r="J8" s="1391">
        <v>0.5081</v>
      </c>
      <c r="K8" s="1391">
        <v>0.5081</v>
      </c>
      <c r="L8" s="1391">
        <v>0.5081</v>
      </c>
      <c r="M8" s="1391">
        <v>0.5081</v>
      </c>
      <c r="N8" s="1391">
        <v>0.5081</v>
      </c>
      <c r="O8" s="1391">
        <v>0.5081</v>
      </c>
      <c r="P8" s="1391">
        <v>0.5081</v>
      </c>
      <c r="Q8" s="607">
        <f>AVERAGE(E8:P8)</f>
        <v>0.50809999999999989</v>
      </c>
      <c r="R8" s="313"/>
      <c r="S8" s="314"/>
    </row>
    <row r="9" spans="2:19" x14ac:dyDescent="0.25">
      <c r="B9" s="195">
        <f>B8+1</f>
        <v>2</v>
      </c>
      <c r="C9" s="196" t="s">
        <v>427</v>
      </c>
      <c r="D9" s="195" t="s">
        <v>99</v>
      </c>
      <c r="E9" s="608"/>
      <c r="F9" s="608"/>
      <c r="G9" s="608"/>
      <c r="H9" s="608"/>
      <c r="I9" s="608"/>
      <c r="J9" s="608"/>
      <c r="K9" s="608"/>
      <c r="L9" s="608"/>
      <c r="M9" s="608"/>
      <c r="N9" s="608"/>
      <c r="O9" s="608"/>
      <c r="P9" s="608"/>
      <c r="Q9" s="609"/>
    </row>
    <row r="10" spans="2:19" x14ac:dyDescent="0.25">
      <c r="B10" s="195">
        <f>B9+1</f>
        <v>3</v>
      </c>
      <c r="C10" s="196" t="s">
        <v>428</v>
      </c>
      <c r="D10" s="195" t="s">
        <v>99</v>
      </c>
      <c r="E10" s="607"/>
      <c r="F10" s="607"/>
      <c r="G10" s="607"/>
      <c r="H10" s="607"/>
      <c r="I10" s="607"/>
      <c r="J10" s="607"/>
      <c r="K10" s="607"/>
      <c r="L10" s="607"/>
      <c r="M10" s="607"/>
      <c r="N10" s="607"/>
      <c r="O10" s="607"/>
      <c r="P10" s="607"/>
      <c r="Q10" s="607"/>
    </row>
    <row r="11" spans="2:19" x14ac:dyDescent="0.25">
      <c r="B11" s="195">
        <f t="shared" ref="B11:B28" si="0">B10+1</f>
        <v>4</v>
      </c>
      <c r="C11" s="196" t="s">
        <v>100</v>
      </c>
      <c r="D11" s="195" t="s">
        <v>99</v>
      </c>
      <c r="E11" s="827">
        <v>0.85</v>
      </c>
      <c r="F11" s="827">
        <v>0.85</v>
      </c>
      <c r="G11" s="827">
        <v>0.85</v>
      </c>
      <c r="H11" s="827">
        <v>0.85</v>
      </c>
      <c r="I11" s="827">
        <v>0.85</v>
      </c>
      <c r="J11" s="827">
        <v>0.85</v>
      </c>
      <c r="K11" s="827">
        <v>0.85</v>
      </c>
      <c r="L11" s="827">
        <v>0.85</v>
      </c>
      <c r="M11" s="827">
        <v>0.85</v>
      </c>
      <c r="N11" s="827">
        <v>0.85</v>
      </c>
      <c r="O11" s="827">
        <v>0.85</v>
      </c>
      <c r="P11" s="827">
        <v>0.85</v>
      </c>
      <c r="Q11" s="607">
        <f>AVERAGE(E11:P11)</f>
        <v>0.84999999999999976</v>
      </c>
    </row>
    <row r="12" spans="2:19" x14ac:dyDescent="0.25">
      <c r="B12" s="195">
        <f t="shared" si="0"/>
        <v>5</v>
      </c>
      <c r="C12" s="196" t="s">
        <v>429</v>
      </c>
      <c r="D12" s="195" t="s">
        <v>99</v>
      </c>
      <c r="E12" s="607"/>
      <c r="F12" s="607"/>
      <c r="G12" s="607"/>
      <c r="H12" s="607"/>
      <c r="I12" s="607"/>
      <c r="J12" s="607"/>
      <c r="K12" s="607"/>
      <c r="L12" s="607"/>
      <c r="M12" s="607"/>
      <c r="N12" s="607"/>
      <c r="O12" s="607"/>
      <c r="P12" s="607"/>
      <c r="Q12" s="607"/>
    </row>
    <row r="13" spans="2:19" x14ac:dyDescent="0.25">
      <c r="B13" s="195">
        <v>7</v>
      </c>
      <c r="C13" s="196" t="s">
        <v>430</v>
      </c>
      <c r="D13" s="195" t="s">
        <v>99</v>
      </c>
      <c r="E13" s="607"/>
      <c r="F13" s="607"/>
      <c r="G13" s="607"/>
      <c r="H13" s="607"/>
      <c r="I13" s="607"/>
      <c r="J13" s="607"/>
      <c r="K13" s="607"/>
      <c r="L13" s="607"/>
      <c r="M13" s="607"/>
      <c r="N13" s="607"/>
      <c r="O13" s="607"/>
      <c r="P13" s="607"/>
      <c r="Q13" s="607"/>
    </row>
    <row r="14" spans="2:19" x14ac:dyDescent="0.25">
      <c r="B14" s="195">
        <f t="shared" si="0"/>
        <v>8</v>
      </c>
      <c r="C14" s="197" t="s">
        <v>431</v>
      </c>
      <c r="D14" s="200" t="s">
        <v>101</v>
      </c>
      <c r="E14" s="497">
        <v>192.51000000000002</v>
      </c>
      <c r="F14" s="497">
        <v>168.35799999999998</v>
      </c>
      <c r="G14" s="497">
        <v>128.74700000000001</v>
      </c>
      <c r="H14" s="497">
        <v>113.014</v>
      </c>
      <c r="I14" s="497">
        <v>151.30200000000002</v>
      </c>
      <c r="J14" s="497">
        <v>75.813000000000002</v>
      </c>
      <c r="K14" s="497">
        <v>68.631</v>
      </c>
      <c r="L14" s="497">
        <v>88.869</v>
      </c>
      <c r="M14" s="497">
        <v>126.083</v>
      </c>
      <c r="N14" s="497">
        <v>142.864</v>
      </c>
      <c r="O14" s="497">
        <v>123.74700000000001</v>
      </c>
      <c r="P14" s="497">
        <v>111.277</v>
      </c>
      <c r="Q14" s="497">
        <f>SUM(E14:P14)</f>
        <v>1491.2150000000001</v>
      </c>
    </row>
    <row r="15" spans="2:19" x14ac:dyDescent="0.25">
      <c r="B15" s="195">
        <f t="shared" si="0"/>
        <v>9</v>
      </c>
      <c r="C15" s="197" t="s">
        <v>432</v>
      </c>
      <c r="D15" s="200" t="s">
        <v>101</v>
      </c>
      <c r="E15" s="497">
        <v>5.3766157999999997</v>
      </c>
      <c r="F15" s="497">
        <v>4.9057954000000015</v>
      </c>
      <c r="G15" s="497">
        <v>3.8407779999999998</v>
      </c>
      <c r="H15" s="497">
        <v>3.4307590000000001</v>
      </c>
      <c r="I15" s="497">
        <v>5.0137999999999998</v>
      </c>
      <c r="J15" s="497">
        <v>1.3139579999999995</v>
      </c>
      <c r="K15" s="497">
        <v>1.4695969999999932</v>
      </c>
      <c r="L15" s="497">
        <v>1.103</v>
      </c>
      <c r="M15" s="497">
        <v>3.23</v>
      </c>
      <c r="N15" s="497">
        <v>2.7559999999999998</v>
      </c>
      <c r="O15" s="497">
        <v>3.0680000000000001</v>
      </c>
      <c r="P15" s="497">
        <v>2.871</v>
      </c>
      <c r="Q15" s="497">
        <f>SUM(E15:P15)</f>
        <v>38.379303199999995</v>
      </c>
    </row>
    <row r="16" spans="2:19" x14ac:dyDescent="0.25">
      <c r="B16" s="195">
        <f t="shared" si="0"/>
        <v>10</v>
      </c>
      <c r="C16" s="197" t="s">
        <v>474</v>
      </c>
      <c r="D16" s="200" t="s">
        <v>101</v>
      </c>
      <c r="E16" s="497">
        <v>186.73549999999997</v>
      </c>
      <c r="F16" s="497">
        <v>164.84774999999999</v>
      </c>
      <c r="G16" s="497">
        <v>126.41575</v>
      </c>
      <c r="H16" s="497">
        <v>110.39525</v>
      </c>
      <c r="I16" s="497">
        <v>147.67249999999999</v>
      </c>
      <c r="J16" s="497">
        <v>75.035499999999999</v>
      </c>
      <c r="K16" s="497">
        <v>68.087999999999994</v>
      </c>
      <c r="L16" s="497">
        <v>87.557749999999999</v>
      </c>
      <c r="M16" s="497">
        <v>123.21225</v>
      </c>
      <c r="N16" s="497">
        <v>140.97424999999998</v>
      </c>
      <c r="O16" s="497">
        <v>121.6395</v>
      </c>
      <c r="P16" s="497">
        <v>108.8175</v>
      </c>
      <c r="Q16" s="497">
        <f>SUM(E16:P16)</f>
        <v>1461.3914999999997</v>
      </c>
    </row>
    <row r="17" spans="2:19" x14ac:dyDescent="0.25">
      <c r="B17" s="195">
        <f t="shared" si="0"/>
        <v>11</v>
      </c>
      <c r="C17" s="197" t="s">
        <v>479</v>
      </c>
      <c r="D17" s="200" t="s">
        <v>101</v>
      </c>
      <c r="E17" s="497"/>
      <c r="F17" s="497"/>
      <c r="G17" s="497"/>
      <c r="H17" s="497"/>
      <c r="I17" s="497"/>
      <c r="J17" s="497"/>
      <c r="K17" s="497"/>
      <c r="L17" s="497"/>
      <c r="M17" s="497"/>
      <c r="N17" s="497"/>
      <c r="O17" s="497"/>
      <c r="P17" s="497"/>
      <c r="Q17" s="497">
        <f>SUM(E17:P17)</f>
        <v>0</v>
      </c>
    </row>
    <row r="18" spans="2:19" x14ac:dyDescent="0.25">
      <c r="B18" s="195">
        <f t="shared" si="0"/>
        <v>12</v>
      </c>
      <c r="C18" s="197" t="s">
        <v>433</v>
      </c>
      <c r="D18" s="200" t="s">
        <v>442</v>
      </c>
      <c r="E18" s="497">
        <f>E22/E16*10</f>
        <v>2.8470000026775844</v>
      </c>
      <c r="F18" s="497">
        <f t="shared" ref="F18:P18" si="1">F22/F16*10</f>
        <v>2.8469999984834491</v>
      </c>
      <c r="G18" s="497">
        <f t="shared" si="1"/>
        <v>2.8469999980223983</v>
      </c>
      <c r="H18" s="497">
        <f t="shared" si="1"/>
        <v>2.8470000022645898</v>
      </c>
      <c r="I18" s="497">
        <f t="shared" si="1"/>
        <v>2.8470000033858711</v>
      </c>
      <c r="J18" s="497">
        <f t="shared" si="1"/>
        <v>2.8470000066635128</v>
      </c>
      <c r="K18" s="497">
        <f t="shared" si="1"/>
        <v>2.847</v>
      </c>
      <c r="L18" s="497">
        <f t="shared" si="1"/>
        <v>2.8469999971447417</v>
      </c>
      <c r="M18" s="497">
        <f t="shared" si="1"/>
        <v>2.8470000020290192</v>
      </c>
      <c r="N18" s="497">
        <f t="shared" si="1"/>
        <v>2.8470000017733739</v>
      </c>
      <c r="O18" s="497">
        <f t="shared" si="1"/>
        <v>2.8470000041105075</v>
      </c>
      <c r="P18" s="497">
        <f t="shared" si="1"/>
        <v>2.8470000045948494</v>
      </c>
      <c r="Q18" s="497">
        <f>Q22/Q16*10</f>
        <v>2.8470000017106987</v>
      </c>
    </row>
    <row r="19" spans="2:19" x14ac:dyDescent="0.25">
      <c r="B19" s="195">
        <f t="shared" si="0"/>
        <v>13</v>
      </c>
      <c r="C19" s="197" t="s">
        <v>480</v>
      </c>
      <c r="D19" s="200" t="s">
        <v>443</v>
      </c>
      <c r="E19" s="497">
        <v>17.599219599999998</v>
      </c>
      <c r="F19" s="497">
        <v>17.599219599999998</v>
      </c>
      <c r="G19" s="497">
        <v>17.599219599999998</v>
      </c>
      <c r="H19" s="497">
        <v>17.599219599999998</v>
      </c>
      <c r="I19" s="497">
        <v>17.599219599999998</v>
      </c>
      <c r="J19" s="497">
        <v>17.599219599999998</v>
      </c>
      <c r="K19" s="497">
        <v>17.599219599999998</v>
      </c>
      <c r="L19" s="497">
        <v>17.599219599999998</v>
      </c>
      <c r="M19" s="497">
        <v>17.599219599999998</v>
      </c>
      <c r="N19" s="497">
        <v>17.599219599999998</v>
      </c>
      <c r="O19" s="497">
        <v>17.599219599999998</v>
      </c>
      <c r="P19" s="497">
        <v>17.599219599999998</v>
      </c>
      <c r="Q19" s="497">
        <f>SUM(E19:P19)</f>
        <v>211.19063519999997</v>
      </c>
    </row>
    <row r="20" spans="2:19" x14ac:dyDescent="0.25">
      <c r="B20" s="195">
        <f t="shared" si="0"/>
        <v>14</v>
      </c>
      <c r="C20" s="197" t="s">
        <v>481</v>
      </c>
      <c r="D20" s="200" t="s">
        <v>442</v>
      </c>
      <c r="E20" s="497">
        <f t="shared" ref="E20:P20" si="2">E23*10/E16</f>
        <v>1.5829999999999997</v>
      </c>
      <c r="F20" s="497">
        <f t="shared" si="2"/>
        <v>1.5699999999999998</v>
      </c>
      <c r="G20" s="497">
        <f t="shared" si="2"/>
        <v>1.7090000000000001</v>
      </c>
      <c r="H20" s="497">
        <f t="shared" si="2"/>
        <v>1.7550000000000003</v>
      </c>
      <c r="I20" s="497">
        <f t="shared" si="2"/>
        <v>1.8350000000000006</v>
      </c>
      <c r="J20" s="497">
        <f t="shared" si="2"/>
        <v>3.0502801074158228</v>
      </c>
      <c r="K20" s="497">
        <f t="shared" si="2"/>
        <v>6.3600000000000012</v>
      </c>
      <c r="L20" s="497">
        <f t="shared" si="2"/>
        <v>5.5776636419962839</v>
      </c>
      <c r="M20" s="497">
        <f t="shared" si="2"/>
        <v>4.4194768519363938</v>
      </c>
      <c r="N20" s="497">
        <f t="shared" si="2"/>
        <v>5.0084468918969245</v>
      </c>
      <c r="O20" s="497">
        <f t="shared" si="2"/>
        <v>4.6331236728200968</v>
      </c>
      <c r="P20" s="497">
        <f t="shared" si="2"/>
        <v>4.7886175982723369</v>
      </c>
      <c r="Q20" s="497">
        <f>Q23*10/Q16</f>
        <v>3.2302905191729945</v>
      </c>
    </row>
    <row r="21" spans="2:19" x14ac:dyDescent="0.25">
      <c r="B21" s="195">
        <f t="shared" si="0"/>
        <v>15</v>
      </c>
      <c r="C21" s="197" t="s">
        <v>434</v>
      </c>
      <c r="D21" s="200" t="s">
        <v>443</v>
      </c>
      <c r="E21" s="497">
        <v>13.800671399999999</v>
      </c>
      <c r="F21" s="497">
        <v>11.774595</v>
      </c>
      <c r="G21" s="497">
        <v>9.3694226999999994</v>
      </c>
      <c r="H21" s="497">
        <v>7.9115417999999984</v>
      </c>
      <c r="I21" s="497">
        <v>10.6046063</v>
      </c>
      <c r="J21" s="497">
        <v>5.6550412999999962</v>
      </c>
      <c r="K21" s="497">
        <v>4.8725651999999968</v>
      </c>
      <c r="L21" s="497">
        <v>6.5260997000000067</v>
      </c>
      <c r="M21" s="497">
        <v>8.8613857999999919</v>
      </c>
      <c r="N21" s="497">
        <v>10.134099600000003</v>
      </c>
      <c r="O21" s="497">
        <v>9.5298226999999969</v>
      </c>
      <c r="P21" s="497">
        <v>10.163075099999999</v>
      </c>
      <c r="Q21" s="497">
        <f>SUM(E21:P21)</f>
        <v>109.20292659999998</v>
      </c>
    </row>
    <row r="22" spans="2:19" x14ac:dyDescent="0.25">
      <c r="B22" s="195">
        <f t="shared" si="0"/>
        <v>16</v>
      </c>
      <c r="C22" s="197" t="s">
        <v>435</v>
      </c>
      <c r="D22" s="200" t="s">
        <v>443</v>
      </c>
      <c r="E22" s="497">
        <v>53.163596900000002</v>
      </c>
      <c r="F22" s="497">
        <v>46.932154400000002</v>
      </c>
      <c r="G22" s="497">
        <v>35.990563999999999</v>
      </c>
      <c r="H22" s="497">
        <v>31.429527699999998</v>
      </c>
      <c r="I22" s="497">
        <v>42.042360799999997</v>
      </c>
      <c r="J22" s="497">
        <v>21.362606899999999</v>
      </c>
      <c r="K22" s="497">
        <v>19.3846536</v>
      </c>
      <c r="L22" s="497">
        <v>24.9276914</v>
      </c>
      <c r="M22" s="497">
        <v>35.078527600000001</v>
      </c>
      <c r="N22" s="497">
        <v>40.135368999999997</v>
      </c>
      <c r="O22" s="497">
        <v>34.630765700000005</v>
      </c>
      <c r="P22" s="497">
        <v>30.980342300000004</v>
      </c>
      <c r="Q22" s="497">
        <f t="shared" ref="Q22:Q28" si="3">SUM(E22:P22)</f>
        <v>416.0581603</v>
      </c>
    </row>
    <row r="23" spans="2:19" x14ac:dyDescent="0.25">
      <c r="B23" s="195">
        <f t="shared" si="0"/>
        <v>17</v>
      </c>
      <c r="C23" s="197" t="s">
        <v>482</v>
      </c>
      <c r="D23" s="200" t="s">
        <v>443</v>
      </c>
      <c r="E23" s="497">
        <v>29.560229649999993</v>
      </c>
      <c r="F23" s="497">
        <v>25.881096749999998</v>
      </c>
      <c r="G23" s="497">
        <v>21.604451675</v>
      </c>
      <c r="H23" s="497">
        <v>19.374366375000005</v>
      </c>
      <c r="I23" s="497">
        <v>27.097903750000004</v>
      </c>
      <c r="J23" s="497">
        <v>22.887929299999996</v>
      </c>
      <c r="K23" s="497">
        <v>43.303968000000005</v>
      </c>
      <c r="L23" s="497">
        <v>48.836767875000007</v>
      </c>
      <c r="M23" s="497">
        <v>54.453368674999993</v>
      </c>
      <c r="N23" s="497">
        <v>70.606204424999987</v>
      </c>
      <c r="O23" s="497">
        <v>56.357084700000016</v>
      </c>
      <c r="P23" s="497">
        <v>52.108539550000003</v>
      </c>
      <c r="Q23" s="497">
        <f t="shared" si="3"/>
        <v>472.07191072500001</v>
      </c>
    </row>
    <row r="24" spans="2:19" x14ac:dyDescent="0.25">
      <c r="B24" s="195">
        <f t="shared" si="0"/>
        <v>18</v>
      </c>
      <c r="C24" s="197" t="s">
        <v>436</v>
      </c>
      <c r="D24" s="200" t="s">
        <v>443</v>
      </c>
      <c r="E24" s="497"/>
      <c r="F24" s="497"/>
      <c r="G24" s="497"/>
      <c r="H24" s="497"/>
      <c r="I24" s="497"/>
      <c r="J24" s="497"/>
      <c r="K24" s="497"/>
      <c r="L24" s="497"/>
      <c r="M24" s="497"/>
      <c r="N24" s="497"/>
      <c r="O24" s="497"/>
      <c r="P24" s="497"/>
      <c r="Q24" s="497">
        <f t="shared" si="3"/>
        <v>0</v>
      </c>
    </row>
    <row r="25" spans="2:19" x14ac:dyDescent="0.25">
      <c r="B25" s="195">
        <f t="shared" si="0"/>
        <v>19</v>
      </c>
      <c r="C25" s="197" t="s">
        <v>852</v>
      </c>
      <c r="D25" s="200" t="s">
        <v>443</v>
      </c>
      <c r="E25" s="497"/>
      <c r="F25" s="497"/>
      <c r="G25" s="497"/>
      <c r="H25" s="497"/>
      <c r="I25" s="497"/>
      <c r="J25" s="497"/>
      <c r="K25" s="497"/>
      <c r="L25" s="497"/>
      <c r="M25" s="497"/>
      <c r="N25" s="497"/>
      <c r="O25" s="497"/>
      <c r="P25" s="497"/>
      <c r="Q25" s="497">
        <f t="shared" si="3"/>
        <v>0</v>
      </c>
    </row>
    <row r="26" spans="2:19" x14ac:dyDescent="0.25">
      <c r="B26" s="195">
        <f t="shared" si="0"/>
        <v>20</v>
      </c>
      <c r="C26" s="498" t="s">
        <v>1011</v>
      </c>
      <c r="D26" s="499" t="s">
        <v>443</v>
      </c>
      <c r="E26" s="497"/>
      <c r="F26" s="497"/>
      <c r="G26" s="497"/>
      <c r="H26" s="497"/>
      <c r="I26" s="497"/>
      <c r="J26" s="497"/>
      <c r="K26" s="497"/>
      <c r="L26" s="497"/>
      <c r="M26" s="497"/>
      <c r="N26" s="497"/>
      <c r="O26" s="497"/>
      <c r="P26" s="497"/>
      <c r="Q26" s="497">
        <f t="shared" si="3"/>
        <v>0</v>
      </c>
    </row>
    <row r="27" spans="2:19" x14ac:dyDescent="0.25">
      <c r="B27" s="195">
        <f t="shared" si="0"/>
        <v>21</v>
      </c>
      <c r="C27" s="198" t="s">
        <v>437</v>
      </c>
      <c r="D27" s="200" t="s">
        <v>443</v>
      </c>
      <c r="E27" s="357">
        <f t="shared" ref="E27:Q27" si="4">SUM(E21:E26)</f>
        <v>96.524497949999997</v>
      </c>
      <c r="F27" s="357">
        <f t="shared" si="4"/>
        <v>84.58784614999999</v>
      </c>
      <c r="G27" s="357">
        <f t="shared" si="4"/>
        <v>66.964438375</v>
      </c>
      <c r="H27" s="357">
        <f t="shared" si="4"/>
        <v>58.715435874999997</v>
      </c>
      <c r="I27" s="357">
        <f t="shared" si="4"/>
        <v>79.744870849999998</v>
      </c>
      <c r="J27" s="357">
        <f t="shared" si="4"/>
        <v>49.905577499999993</v>
      </c>
      <c r="K27" s="357">
        <f t="shared" si="4"/>
        <v>67.561186800000002</v>
      </c>
      <c r="L27" s="357">
        <f t="shared" si="4"/>
        <v>80.29055897500001</v>
      </c>
      <c r="M27" s="357">
        <f t="shared" si="4"/>
        <v>98.393282074999988</v>
      </c>
      <c r="N27" s="357">
        <f t="shared" si="4"/>
        <v>120.87567302499998</v>
      </c>
      <c r="O27" s="357">
        <f t="shared" si="4"/>
        <v>100.51767310000002</v>
      </c>
      <c r="P27" s="357">
        <f t="shared" si="4"/>
        <v>93.251956950000007</v>
      </c>
      <c r="Q27" s="357">
        <f t="shared" si="4"/>
        <v>997.33299762499996</v>
      </c>
    </row>
    <row r="28" spans="2:19" x14ac:dyDescent="0.25">
      <c r="B28" s="195">
        <f t="shared" si="0"/>
        <v>22</v>
      </c>
      <c r="C28" s="199" t="s">
        <v>438</v>
      </c>
      <c r="D28" s="200"/>
      <c r="E28" s="497"/>
      <c r="F28" s="497"/>
      <c r="G28" s="497"/>
      <c r="H28" s="497"/>
      <c r="I28" s="497"/>
      <c r="J28" s="497"/>
      <c r="K28" s="497"/>
      <c r="L28" s="497"/>
      <c r="M28" s="497"/>
      <c r="N28" s="497"/>
      <c r="O28" s="497"/>
      <c r="P28" s="497"/>
      <c r="Q28" s="497">
        <f t="shared" si="3"/>
        <v>0</v>
      </c>
    </row>
    <row r="29" spans="2:19" x14ac:dyDescent="0.25">
      <c r="B29" s="195"/>
      <c r="C29" s="197" t="s">
        <v>421</v>
      </c>
      <c r="D29" s="200" t="s">
        <v>443</v>
      </c>
      <c r="E29" s="497"/>
      <c r="F29" s="497"/>
      <c r="G29" s="497"/>
      <c r="H29" s="497"/>
      <c r="I29" s="497"/>
      <c r="J29" s="497"/>
      <c r="K29" s="497"/>
      <c r="L29" s="497"/>
      <c r="M29" s="497"/>
      <c r="N29" s="497"/>
      <c r="O29" s="497"/>
      <c r="P29" s="497"/>
      <c r="Q29" s="497">
        <f t="shared" ref="Q29" si="5">SUM(E29:P29)</f>
        <v>0</v>
      </c>
    </row>
    <row r="30" spans="2:19" x14ac:dyDescent="0.25">
      <c r="B30" s="200">
        <f>B28+1</f>
        <v>23</v>
      </c>
      <c r="C30" s="201" t="s">
        <v>352</v>
      </c>
      <c r="D30" s="200" t="s">
        <v>443</v>
      </c>
      <c r="E30" s="497">
        <f t="shared" ref="E30:P30" si="6">SUM(E27:E29)</f>
        <v>96.524497949999997</v>
      </c>
      <c r="F30" s="497">
        <f t="shared" si="6"/>
        <v>84.58784614999999</v>
      </c>
      <c r="G30" s="497">
        <f t="shared" si="6"/>
        <v>66.964438375</v>
      </c>
      <c r="H30" s="497">
        <f t="shared" si="6"/>
        <v>58.715435874999997</v>
      </c>
      <c r="I30" s="497">
        <f t="shared" si="6"/>
        <v>79.744870849999998</v>
      </c>
      <c r="J30" s="497">
        <f t="shared" si="6"/>
        <v>49.905577499999993</v>
      </c>
      <c r="K30" s="497">
        <f t="shared" si="6"/>
        <v>67.561186800000002</v>
      </c>
      <c r="L30" s="497">
        <f t="shared" si="6"/>
        <v>80.29055897500001</v>
      </c>
      <c r="M30" s="497">
        <f t="shared" si="6"/>
        <v>98.393282074999988</v>
      </c>
      <c r="N30" s="497">
        <f t="shared" si="6"/>
        <v>120.87567302499998</v>
      </c>
      <c r="O30" s="497">
        <f t="shared" si="6"/>
        <v>100.51767310000002</v>
      </c>
      <c r="P30" s="497">
        <f t="shared" si="6"/>
        <v>93.251956950000007</v>
      </c>
      <c r="Q30" s="357">
        <f>SUM(Q27:Q29)</f>
        <v>997.33299762499996</v>
      </c>
      <c r="R30" s="476">
        <f>Q30-'F9'!N13</f>
        <v>0</v>
      </c>
      <c r="S30" s="476"/>
    </row>
    <row r="31" spans="2:19" x14ac:dyDescent="0.25">
      <c r="B31" s="200">
        <f>B30+1</f>
        <v>24</v>
      </c>
      <c r="C31" s="201" t="s">
        <v>444</v>
      </c>
      <c r="D31" s="200" t="s">
        <v>443</v>
      </c>
      <c r="E31" s="497">
        <f t="shared" ref="E31:P31" si="7">E30</f>
        <v>96.524497949999997</v>
      </c>
      <c r="F31" s="497">
        <f t="shared" si="7"/>
        <v>84.58784614999999</v>
      </c>
      <c r="G31" s="497">
        <f t="shared" si="7"/>
        <v>66.964438375</v>
      </c>
      <c r="H31" s="497">
        <f t="shared" si="7"/>
        <v>58.715435874999997</v>
      </c>
      <c r="I31" s="497">
        <f t="shared" si="7"/>
        <v>79.744870849999998</v>
      </c>
      <c r="J31" s="497">
        <f t="shared" si="7"/>
        <v>49.905577499999993</v>
      </c>
      <c r="K31" s="497">
        <f t="shared" si="7"/>
        <v>67.561186800000002</v>
      </c>
      <c r="L31" s="497">
        <f t="shared" si="7"/>
        <v>80.29055897500001</v>
      </c>
      <c r="M31" s="497">
        <f t="shared" si="7"/>
        <v>98.393282074999988</v>
      </c>
      <c r="N31" s="497">
        <f t="shared" si="7"/>
        <v>120.87567302499998</v>
      </c>
      <c r="O31" s="497">
        <f t="shared" si="7"/>
        <v>100.51767310000002</v>
      </c>
      <c r="P31" s="497">
        <f t="shared" si="7"/>
        <v>93.251956950000007</v>
      </c>
      <c r="Q31" s="357">
        <f>Q30</f>
        <v>997.33299762499996</v>
      </c>
    </row>
    <row r="32" spans="2:19" x14ac:dyDescent="0.25">
      <c r="B32" s="787"/>
      <c r="C32" s="788"/>
      <c r="D32" s="787"/>
      <c r="E32" s="789"/>
      <c r="F32" s="789"/>
      <c r="G32" s="789"/>
      <c r="H32" s="789"/>
      <c r="I32" s="789"/>
      <c r="J32" s="789"/>
      <c r="K32" s="789"/>
      <c r="L32" s="789"/>
      <c r="M32" s="789"/>
      <c r="N32" s="789"/>
      <c r="O32" s="789"/>
      <c r="P32" s="789"/>
      <c r="Q32" s="790"/>
    </row>
    <row r="33" spans="2:17" x14ac:dyDescent="0.25">
      <c r="B33" s="205" t="s">
        <v>999</v>
      </c>
      <c r="C33" s="205" t="s">
        <v>510</v>
      </c>
    </row>
    <row r="34" spans="2:17" ht="26" x14ac:dyDescent="0.25">
      <c r="B34" s="193" t="s">
        <v>426</v>
      </c>
      <c r="C34" s="193" t="s">
        <v>37</v>
      </c>
      <c r="D34" s="193" t="s">
        <v>94</v>
      </c>
      <c r="E34" s="213" t="s">
        <v>279</v>
      </c>
      <c r="F34" s="213" t="s">
        <v>280</v>
      </c>
      <c r="G34" s="103" t="s">
        <v>281</v>
      </c>
      <c r="H34" s="103" t="s">
        <v>282</v>
      </c>
      <c r="I34" s="103" t="s">
        <v>283</v>
      </c>
      <c r="J34" s="103" t="s">
        <v>284</v>
      </c>
      <c r="K34" s="103" t="s">
        <v>285</v>
      </c>
      <c r="L34" s="103" t="s">
        <v>286</v>
      </c>
      <c r="M34" s="103" t="s">
        <v>287</v>
      </c>
      <c r="N34" s="103" t="s">
        <v>288</v>
      </c>
      <c r="O34" s="103" t="s">
        <v>289</v>
      </c>
      <c r="P34" s="103" t="s">
        <v>290</v>
      </c>
      <c r="Q34" s="194" t="s">
        <v>271</v>
      </c>
    </row>
    <row r="35" spans="2:17" x14ac:dyDescent="0.25">
      <c r="B35" s="195">
        <v>1</v>
      </c>
      <c r="C35" s="196" t="s">
        <v>363</v>
      </c>
      <c r="D35" s="195" t="s">
        <v>99</v>
      </c>
      <c r="E35" s="1174">
        <v>0.85</v>
      </c>
      <c r="F35" s="1174">
        <v>0.85</v>
      </c>
      <c r="G35" s="1174">
        <v>0.85</v>
      </c>
      <c r="H35" s="1174">
        <v>0.85</v>
      </c>
      <c r="I35" s="1174">
        <v>0.85</v>
      </c>
      <c r="J35" s="1174">
        <v>0.85</v>
      </c>
      <c r="K35" s="1174">
        <v>0.85</v>
      </c>
      <c r="L35" s="1174">
        <v>0.85</v>
      </c>
      <c r="M35" s="1174">
        <v>0.85</v>
      </c>
      <c r="N35" s="1174">
        <v>0.85</v>
      </c>
      <c r="O35" s="1174">
        <v>0.85</v>
      </c>
      <c r="P35" s="1174">
        <v>0.85</v>
      </c>
      <c r="Q35" s="607">
        <f>AVERAGE(E35:P35)</f>
        <v>0.84999999999999976</v>
      </c>
    </row>
    <row r="36" spans="2:17" x14ac:dyDescent="0.25">
      <c r="B36" s="195">
        <f>B35+1</f>
        <v>2</v>
      </c>
      <c r="C36" s="196" t="s">
        <v>427</v>
      </c>
      <c r="D36" s="195" t="s">
        <v>99</v>
      </c>
      <c r="E36" s="1175"/>
      <c r="F36" s="1175"/>
      <c r="G36" s="1175"/>
      <c r="H36" s="1175"/>
      <c r="I36" s="1175"/>
      <c r="J36" s="1175"/>
      <c r="K36" s="1175"/>
      <c r="L36" s="1175"/>
      <c r="M36" s="1175"/>
      <c r="N36" s="1175"/>
      <c r="O36" s="1175"/>
      <c r="P36" s="1175"/>
      <c r="Q36" s="609"/>
    </row>
    <row r="37" spans="2:17" x14ac:dyDescent="0.25">
      <c r="B37" s="195">
        <f>B36+1</f>
        <v>3</v>
      </c>
      <c r="C37" s="196" t="s">
        <v>428</v>
      </c>
      <c r="D37" s="195" t="s">
        <v>99</v>
      </c>
      <c r="E37" s="1174"/>
      <c r="F37" s="1174"/>
      <c r="G37" s="1174"/>
      <c r="H37" s="1174"/>
      <c r="I37" s="1174"/>
      <c r="J37" s="1174"/>
      <c r="K37" s="1174"/>
      <c r="L37" s="1174"/>
      <c r="M37" s="1174"/>
      <c r="N37" s="1174"/>
      <c r="O37" s="1174"/>
      <c r="P37" s="1174"/>
      <c r="Q37" s="607"/>
    </row>
    <row r="38" spans="2:17" x14ac:dyDescent="0.25">
      <c r="B38" s="195">
        <f t="shared" ref="B38:B55" si="8">B37+1</f>
        <v>4</v>
      </c>
      <c r="C38" s="196" t="s">
        <v>100</v>
      </c>
      <c r="D38" s="195" t="s">
        <v>99</v>
      </c>
      <c r="E38" s="1174">
        <v>0.85</v>
      </c>
      <c r="F38" s="1174">
        <v>0.85</v>
      </c>
      <c r="G38" s="1174">
        <v>0.85</v>
      </c>
      <c r="H38" s="1174">
        <v>0.85</v>
      </c>
      <c r="I38" s="1174">
        <v>0.85</v>
      </c>
      <c r="J38" s="1174">
        <v>0.85</v>
      </c>
      <c r="K38" s="1174">
        <v>0.85</v>
      </c>
      <c r="L38" s="1174">
        <v>0.85</v>
      </c>
      <c r="M38" s="1174">
        <v>0.85</v>
      </c>
      <c r="N38" s="1174">
        <v>0.85</v>
      </c>
      <c r="O38" s="1174">
        <v>0.85</v>
      </c>
      <c r="P38" s="1174">
        <v>0.85</v>
      </c>
      <c r="Q38" s="607">
        <f>AVERAGE(E38:P38)</f>
        <v>0.84999999999999976</v>
      </c>
    </row>
    <row r="39" spans="2:17" x14ac:dyDescent="0.25">
      <c r="B39" s="195">
        <f t="shared" si="8"/>
        <v>5</v>
      </c>
      <c r="C39" s="196" t="s">
        <v>429</v>
      </c>
      <c r="D39" s="195" t="s">
        <v>99</v>
      </c>
      <c r="E39" s="1174"/>
      <c r="F39" s="1174"/>
      <c r="G39" s="1174"/>
      <c r="H39" s="1174"/>
      <c r="I39" s="1174"/>
      <c r="J39" s="1174"/>
      <c r="K39" s="1174"/>
      <c r="L39" s="1174"/>
      <c r="M39" s="1174"/>
      <c r="N39" s="1174"/>
      <c r="O39" s="1174"/>
      <c r="P39" s="1174"/>
      <c r="Q39" s="607"/>
    </row>
    <row r="40" spans="2:17" x14ac:dyDescent="0.25">
      <c r="B40" s="195">
        <v>7</v>
      </c>
      <c r="C40" s="196" t="s">
        <v>430</v>
      </c>
      <c r="D40" s="195" t="s">
        <v>99</v>
      </c>
      <c r="E40" s="1174"/>
      <c r="F40" s="1174"/>
      <c r="G40" s="1174"/>
      <c r="H40" s="1174"/>
      <c r="I40" s="1174"/>
      <c r="J40" s="1174"/>
      <c r="K40" s="1174"/>
      <c r="L40" s="1174"/>
      <c r="M40" s="1174"/>
      <c r="N40" s="1174"/>
      <c r="O40" s="1174"/>
      <c r="P40" s="1174"/>
      <c r="Q40" s="607"/>
    </row>
    <row r="41" spans="2:17" x14ac:dyDescent="0.25">
      <c r="B41" s="195">
        <f t="shared" si="8"/>
        <v>8</v>
      </c>
      <c r="C41" s="197" t="s">
        <v>431</v>
      </c>
      <c r="D41" s="200" t="s">
        <v>101</v>
      </c>
      <c r="E41" s="1176">
        <v>100.33</v>
      </c>
      <c r="F41" s="1176">
        <v>163.05000000000001</v>
      </c>
      <c r="G41" s="1176">
        <v>114.92</v>
      </c>
      <c r="H41" s="1176">
        <v>1.44</v>
      </c>
      <c r="I41" s="1176">
        <v>73.53</v>
      </c>
      <c r="J41" s="1176">
        <v>158.72999999999999</v>
      </c>
      <c r="K41" s="1176">
        <v>162.71</v>
      </c>
      <c r="L41" s="1176">
        <v>171.35</v>
      </c>
      <c r="M41" s="1176">
        <v>201.4</v>
      </c>
      <c r="N41" s="1176">
        <v>212.62</v>
      </c>
      <c r="O41" s="1176">
        <v>197.64</v>
      </c>
      <c r="P41" s="1176">
        <v>211.32</v>
      </c>
      <c r="Q41" s="497">
        <f>SUM(E41:P41)</f>
        <v>1769.0399999999997</v>
      </c>
    </row>
    <row r="42" spans="2:17" x14ac:dyDescent="0.25">
      <c r="B42" s="195">
        <f t="shared" si="8"/>
        <v>9</v>
      </c>
      <c r="C42" s="197" t="s">
        <v>432</v>
      </c>
      <c r="D42" s="200" t="s">
        <v>101</v>
      </c>
      <c r="E42" s="1176">
        <v>3.64</v>
      </c>
      <c r="F42" s="1176">
        <v>5.13</v>
      </c>
      <c r="G42" s="1176">
        <v>4.03</v>
      </c>
      <c r="H42" s="1176">
        <v>0.64</v>
      </c>
      <c r="I42" s="1176">
        <v>1.76</v>
      </c>
      <c r="J42" s="1176">
        <v>4.71</v>
      </c>
      <c r="K42" s="1176">
        <v>4.71</v>
      </c>
      <c r="L42" s="1176">
        <v>4.76</v>
      </c>
      <c r="M42" s="1176">
        <v>4.92</v>
      </c>
      <c r="N42" s="1176">
        <v>5.36</v>
      </c>
      <c r="O42" s="1176">
        <v>5.56</v>
      </c>
      <c r="P42" s="1176">
        <v>5.26</v>
      </c>
      <c r="Q42" s="497">
        <f>SUM(E42:P42)</f>
        <v>50.480000000000004</v>
      </c>
    </row>
    <row r="43" spans="2:17" x14ac:dyDescent="0.25">
      <c r="B43" s="195">
        <f t="shared" si="8"/>
        <v>10</v>
      </c>
      <c r="C43" s="197" t="s">
        <v>474</v>
      </c>
      <c r="D43" s="200" t="s">
        <v>101</v>
      </c>
      <c r="E43" s="1176">
        <v>98.032000000000011</v>
      </c>
      <c r="F43" s="1176">
        <v>158.66325000000001</v>
      </c>
      <c r="G43" s="1176">
        <v>111.53075000000001</v>
      </c>
      <c r="H43" s="1176">
        <v>1.76925</v>
      </c>
      <c r="I43" s="1176">
        <v>72.625500000000002</v>
      </c>
      <c r="J43" s="1176">
        <v>153.75649999999999</v>
      </c>
      <c r="K43" s="1176">
        <v>158.72624999999999</v>
      </c>
      <c r="L43" s="1176">
        <v>166.84075000000001</v>
      </c>
      <c r="M43" s="1176">
        <v>196.6455</v>
      </c>
      <c r="N43" s="1176">
        <v>207.7</v>
      </c>
      <c r="O43" s="1176">
        <v>192.6575</v>
      </c>
      <c r="P43" s="1176">
        <v>205.40575000000001</v>
      </c>
      <c r="Q43" s="497">
        <f>SUM(E43:P43)</f>
        <v>1724.3530000000001</v>
      </c>
    </row>
    <row r="44" spans="2:17" x14ac:dyDescent="0.25">
      <c r="B44" s="195">
        <f t="shared" si="8"/>
        <v>11</v>
      </c>
      <c r="C44" s="197" t="s">
        <v>479</v>
      </c>
      <c r="D44" s="200" t="s">
        <v>101</v>
      </c>
      <c r="E44" s="1176"/>
      <c r="F44" s="1176"/>
      <c r="G44" s="1176"/>
      <c r="H44" s="1176"/>
      <c r="I44" s="1176"/>
      <c r="J44" s="1176"/>
      <c r="K44" s="1176"/>
      <c r="L44" s="1176"/>
      <c r="M44" s="1176"/>
      <c r="N44" s="1176"/>
      <c r="O44" s="1176"/>
      <c r="P44" s="1176"/>
      <c r="Q44" s="497">
        <f>SUM(E44:P44)</f>
        <v>0</v>
      </c>
    </row>
    <row r="45" spans="2:17" x14ac:dyDescent="0.25">
      <c r="B45" s="195">
        <f t="shared" si="8"/>
        <v>12</v>
      </c>
      <c r="C45" s="197" t="s">
        <v>433</v>
      </c>
      <c r="D45" s="200" t="s">
        <v>442</v>
      </c>
      <c r="E45" s="1176">
        <f t="shared" ref="E45:P45" si="9">E49/E43*10</f>
        <v>6.76</v>
      </c>
      <c r="F45" s="1176">
        <f t="shared" si="9"/>
        <v>6.7600000000000007</v>
      </c>
      <c r="G45" s="1176">
        <f t="shared" si="9"/>
        <v>6.759999999999998</v>
      </c>
      <c r="H45" s="1176">
        <f t="shared" si="9"/>
        <v>6.7600000000000007</v>
      </c>
      <c r="I45" s="1176">
        <f t="shared" si="9"/>
        <v>6.7600000000000007</v>
      </c>
      <c r="J45" s="1176">
        <f t="shared" si="9"/>
        <v>6.7600000000000007</v>
      </c>
      <c r="K45" s="1176">
        <f t="shared" si="9"/>
        <v>6.7600000000000007</v>
      </c>
      <c r="L45" s="1176">
        <f t="shared" si="9"/>
        <v>6.76</v>
      </c>
      <c r="M45" s="1176">
        <f t="shared" si="9"/>
        <v>6.76</v>
      </c>
      <c r="N45" s="1176">
        <f t="shared" si="9"/>
        <v>6.7600000000000007</v>
      </c>
      <c r="O45" s="1176">
        <f t="shared" si="9"/>
        <v>6.76</v>
      </c>
      <c r="P45" s="1176">
        <f t="shared" si="9"/>
        <v>6.76</v>
      </c>
      <c r="Q45" s="497">
        <f>Q49/Q43*10</f>
        <v>6.7600000000000007</v>
      </c>
    </row>
    <row r="46" spans="2:17" x14ac:dyDescent="0.25">
      <c r="B46" s="195">
        <f t="shared" si="8"/>
        <v>13</v>
      </c>
      <c r="C46" s="197" t="s">
        <v>480</v>
      </c>
      <c r="D46" s="200" t="s">
        <v>443</v>
      </c>
      <c r="E46" s="1176">
        <v>0</v>
      </c>
      <c r="F46" s="1176">
        <v>0</v>
      </c>
      <c r="G46" s="1176">
        <v>0</v>
      </c>
      <c r="H46" s="1176">
        <v>0</v>
      </c>
      <c r="I46" s="1176">
        <v>0</v>
      </c>
      <c r="J46" s="1176">
        <v>0</v>
      </c>
      <c r="K46" s="1176">
        <v>0</v>
      </c>
      <c r="L46" s="1176">
        <v>0</v>
      </c>
      <c r="M46" s="1176">
        <v>0</v>
      </c>
      <c r="N46" s="1176">
        <v>0</v>
      </c>
      <c r="O46" s="1176">
        <v>0</v>
      </c>
      <c r="P46" s="1176">
        <v>0</v>
      </c>
      <c r="Q46" s="497"/>
    </row>
    <row r="47" spans="2:17" x14ac:dyDescent="0.25">
      <c r="B47" s="195">
        <f t="shared" si="8"/>
        <v>14</v>
      </c>
      <c r="C47" s="197" t="s">
        <v>481</v>
      </c>
      <c r="D47" s="200" t="s">
        <v>442</v>
      </c>
      <c r="E47" s="1176">
        <f t="shared" ref="E47:P47" si="10">E50*10/E43</f>
        <v>-1.0426391101885097</v>
      </c>
      <c r="F47" s="1176">
        <f t="shared" si="10"/>
        <v>-1.6142152514838815</v>
      </c>
      <c r="G47" s="1176">
        <f t="shared" si="10"/>
        <v>-1.6005510341318425</v>
      </c>
      <c r="H47" s="1176">
        <f t="shared" si="10"/>
        <v>0.41899999999999998</v>
      </c>
      <c r="I47" s="1176">
        <f t="shared" si="10"/>
        <v>-0.12204818555466022</v>
      </c>
      <c r="J47" s="1176">
        <f t="shared" si="10"/>
        <v>-1.5743141428167271</v>
      </c>
      <c r="K47" s="1176">
        <f t="shared" si="10"/>
        <v>-1.5594192863499263</v>
      </c>
      <c r="L47" s="1176">
        <f t="shared" si="10"/>
        <v>-1.5529999999999997</v>
      </c>
      <c r="M47" s="1176">
        <f t="shared" si="10"/>
        <v>-1.5478430932820737</v>
      </c>
      <c r="N47" s="1176">
        <f t="shared" si="10"/>
        <v>-1.5408971100144444</v>
      </c>
      <c r="O47" s="1176">
        <f t="shared" si="10"/>
        <v>-1.5560000000000005</v>
      </c>
      <c r="P47" s="1176">
        <f t="shared" si="10"/>
        <v>-1.5617064006241306</v>
      </c>
      <c r="Q47" s="497">
        <f>Q50*10/Q43</f>
        <v>-1.472219744594059</v>
      </c>
    </row>
    <row r="48" spans="2:17" x14ac:dyDescent="0.25">
      <c r="B48" s="195">
        <f t="shared" si="8"/>
        <v>15</v>
      </c>
      <c r="C48" s="197" t="s">
        <v>434</v>
      </c>
      <c r="D48" s="200" t="s">
        <v>443</v>
      </c>
      <c r="E48" s="1176">
        <v>20.569993399999998</v>
      </c>
      <c r="F48" s="1176">
        <v>19.380932199999997</v>
      </c>
      <c r="G48" s="1176">
        <v>17.179820999999997</v>
      </c>
      <c r="H48" s="1176">
        <v>14.981665900000001</v>
      </c>
      <c r="I48" s="1176">
        <v>15.732396799999998</v>
      </c>
      <c r="J48" s="1176">
        <v>19.419243199999997</v>
      </c>
      <c r="K48" s="1176">
        <v>19.1375861</v>
      </c>
      <c r="L48" s="1176">
        <v>21.058813899999997</v>
      </c>
      <c r="M48" s="1176">
        <v>24.179862999999997</v>
      </c>
      <c r="N48" s="1176">
        <v>25.4978102</v>
      </c>
      <c r="O48" s="1176">
        <v>24.939580400000001</v>
      </c>
      <c r="P48" s="1176">
        <v>25.171220299999995</v>
      </c>
      <c r="Q48" s="497">
        <f>SUM(E48:P48)</f>
        <v>247.24892639999999</v>
      </c>
    </row>
    <row r="49" spans="2:19" x14ac:dyDescent="0.25">
      <c r="B49" s="195">
        <f t="shared" si="8"/>
        <v>16</v>
      </c>
      <c r="C49" s="197" t="s">
        <v>435</v>
      </c>
      <c r="D49" s="200" t="s">
        <v>443</v>
      </c>
      <c r="E49" s="1176">
        <v>66.269632000000001</v>
      </c>
      <c r="F49" s="1176">
        <v>107.25635700000001</v>
      </c>
      <c r="G49" s="1176">
        <v>75.394786999999994</v>
      </c>
      <c r="H49" s="1176">
        <v>1.196013</v>
      </c>
      <c r="I49" s="1176">
        <v>49.094838000000003</v>
      </c>
      <c r="J49" s="1176">
        <v>103.93939399999999</v>
      </c>
      <c r="K49" s="1176">
        <v>107.298945</v>
      </c>
      <c r="L49" s="1176">
        <v>112.784347</v>
      </c>
      <c r="M49" s="1176">
        <v>132.93235799999999</v>
      </c>
      <c r="N49" s="1176">
        <v>140.40520000000001</v>
      </c>
      <c r="O49" s="1176">
        <v>130.23647</v>
      </c>
      <c r="P49" s="1176">
        <v>138.854287</v>
      </c>
      <c r="Q49" s="497">
        <f>SUM(E49:P49)</f>
        <v>1165.662628</v>
      </c>
    </row>
    <row r="50" spans="2:19" x14ac:dyDescent="0.25">
      <c r="B50" s="195">
        <f t="shared" si="8"/>
        <v>17</v>
      </c>
      <c r="C50" s="197" t="s">
        <v>482</v>
      </c>
      <c r="D50" s="200" t="s">
        <v>443</v>
      </c>
      <c r="E50" s="1176">
        <v>-10.221199725</v>
      </c>
      <c r="F50" s="1176">
        <v>-25.611663799999995</v>
      </c>
      <c r="G50" s="1176">
        <v>-17.851065725000002</v>
      </c>
      <c r="H50" s="1176">
        <v>7.4131574999999991E-2</v>
      </c>
      <c r="I50" s="1176">
        <v>-0.88638104999999767</v>
      </c>
      <c r="J50" s="1176">
        <v>-24.206103250000005</v>
      </c>
      <c r="K50" s="1176">
        <v>-24.752077549999999</v>
      </c>
      <c r="L50" s="1176">
        <v>-25.910368474999999</v>
      </c>
      <c r="M50" s="1176">
        <v>-30.437637900000006</v>
      </c>
      <c r="N50" s="1176">
        <v>-32.004432975000007</v>
      </c>
      <c r="O50" s="1176">
        <v>-29.977507000000006</v>
      </c>
      <c r="P50" s="1176">
        <v>-32.078347450000003</v>
      </c>
      <c r="Q50" s="497">
        <f>SUM(E50:P50)</f>
        <v>-253.862653325</v>
      </c>
    </row>
    <row r="51" spans="2:19" x14ac:dyDescent="0.25">
      <c r="B51" s="195">
        <f t="shared" si="8"/>
        <v>18</v>
      </c>
      <c r="C51" s="197" t="s">
        <v>436</v>
      </c>
      <c r="D51" s="200" t="s">
        <v>443</v>
      </c>
      <c r="E51" s="497"/>
      <c r="F51" s="497"/>
      <c r="G51" s="497"/>
      <c r="H51" s="497"/>
      <c r="I51" s="497"/>
      <c r="J51" s="497"/>
      <c r="K51" s="497"/>
      <c r="L51" s="497"/>
      <c r="M51" s="497"/>
      <c r="N51" s="497"/>
      <c r="O51" s="497"/>
      <c r="P51" s="497"/>
      <c r="Q51" s="497"/>
    </row>
    <row r="52" spans="2:19" x14ac:dyDescent="0.25">
      <c r="B52" s="195">
        <f t="shared" si="8"/>
        <v>19</v>
      </c>
      <c r="C52" s="197" t="s">
        <v>852</v>
      </c>
      <c r="D52" s="200" t="s">
        <v>443</v>
      </c>
      <c r="E52" s="497"/>
      <c r="F52" s="497"/>
      <c r="G52" s="497"/>
      <c r="H52" s="497"/>
      <c r="I52" s="497"/>
      <c r="J52" s="497"/>
      <c r="K52" s="497"/>
      <c r="L52" s="497"/>
      <c r="M52" s="497"/>
      <c r="N52" s="497"/>
      <c r="O52" s="497"/>
      <c r="P52" s="497"/>
      <c r="Q52" s="497"/>
    </row>
    <row r="53" spans="2:19" x14ac:dyDescent="0.25">
      <c r="B53" s="195">
        <f t="shared" si="8"/>
        <v>20</v>
      </c>
      <c r="C53" s="498" t="s">
        <v>1490</v>
      </c>
      <c r="D53" s="499" t="s">
        <v>443</v>
      </c>
      <c r="E53" s="497">
        <v>7.3716783333333327E-2</v>
      </c>
      <c r="F53" s="497">
        <v>7.3716783333333327E-2</v>
      </c>
      <c r="G53" s="497">
        <v>7.3716783333333327E-2</v>
      </c>
      <c r="H53" s="497">
        <v>7.3716783333333327E-2</v>
      </c>
      <c r="I53" s="497">
        <v>7.3716783333333327E-2</v>
      </c>
      <c r="J53" s="497">
        <v>7.3716783333333327E-2</v>
      </c>
      <c r="K53" s="497">
        <v>7.3716783333333327E-2</v>
      </c>
      <c r="L53" s="497">
        <v>7.3716783333333327E-2</v>
      </c>
      <c r="M53" s="497">
        <v>7.3716783333333327E-2</v>
      </c>
      <c r="N53" s="497">
        <v>7.3716783333333327E-2</v>
      </c>
      <c r="O53" s="497">
        <v>7.3716783333333327E-2</v>
      </c>
      <c r="P53" s="497">
        <v>7.3716783333333327E-2</v>
      </c>
      <c r="Q53" s="497">
        <f>SUM(E53:P53)</f>
        <v>0.88460139999999987</v>
      </c>
    </row>
    <row r="54" spans="2:19" x14ac:dyDescent="0.25">
      <c r="B54" s="195">
        <f t="shared" si="8"/>
        <v>21</v>
      </c>
      <c r="C54" s="198" t="s">
        <v>437</v>
      </c>
      <c r="D54" s="200" t="s">
        <v>443</v>
      </c>
      <c r="E54" s="357">
        <f t="shared" ref="E54:Q54" si="11">SUM(E48:E53)</f>
        <v>76.692142458333336</v>
      </c>
      <c r="F54" s="357">
        <f t="shared" si="11"/>
        <v>101.09934218333333</v>
      </c>
      <c r="G54" s="357">
        <f t="shared" si="11"/>
        <v>74.797259058333324</v>
      </c>
      <c r="H54" s="357">
        <f t="shared" si="11"/>
        <v>16.325527258333331</v>
      </c>
      <c r="I54" s="357">
        <f t="shared" si="11"/>
        <v>64.014570533333341</v>
      </c>
      <c r="J54" s="357">
        <f t="shared" si="11"/>
        <v>99.22625073333333</v>
      </c>
      <c r="K54" s="357">
        <f t="shared" si="11"/>
        <v>101.75817033333334</v>
      </c>
      <c r="L54" s="357">
        <f t="shared" si="11"/>
        <v>108.00650920833333</v>
      </c>
      <c r="M54" s="357">
        <f t="shared" si="11"/>
        <v>126.74829988333332</v>
      </c>
      <c r="N54" s="357">
        <f t="shared" si="11"/>
        <v>133.97229400833334</v>
      </c>
      <c r="O54" s="357">
        <f t="shared" si="11"/>
        <v>125.27226018333334</v>
      </c>
      <c r="P54" s="357">
        <f t="shared" si="11"/>
        <v>132.02087663333333</v>
      </c>
      <c r="Q54" s="357">
        <f t="shared" si="11"/>
        <v>1159.9335024750003</v>
      </c>
    </row>
    <row r="55" spans="2:19" x14ac:dyDescent="0.25">
      <c r="B55" s="195">
        <f t="shared" si="8"/>
        <v>22</v>
      </c>
      <c r="C55" s="199" t="s">
        <v>438</v>
      </c>
      <c r="D55" s="200"/>
      <c r="E55" s="497"/>
      <c r="F55" s="497"/>
      <c r="G55" s="497"/>
      <c r="H55" s="497"/>
      <c r="I55" s="497"/>
      <c r="J55" s="497"/>
      <c r="K55" s="497"/>
      <c r="L55" s="497"/>
      <c r="M55" s="497"/>
      <c r="N55" s="497"/>
      <c r="O55" s="497"/>
      <c r="P55" s="497"/>
      <c r="Q55" s="497"/>
    </row>
    <row r="56" spans="2:19" x14ac:dyDescent="0.25">
      <c r="B56" s="195"/>
      <c r="C56" s="197" t="s">
        <v>421</v>
      </c>
      <c r="D56" s="200" t="s">
        <v>443</v>
      </c>
      <c r="E56" s="497"/>
      <c r="F56" s="497"/>
      <c r="G56" s="497"/>
      <c r="H56" s="497"/>
      <c r="I56" s="497"/>
      <c r="J56" s="497"/>
      <c r="K56" s="497"/>
      <c r="L56" s="497"/>
      <c r="M56" s="497"/>
      <c r="N56" s="497"/>
      <c r="O56" s="497"/>
      <c r="P56" s="497"/>
      <c r="Q56" s="497">
        <f t="shared" ref="Q56" si="12">SUM(E56:P56)</f>
        <v>0</v>
      </c>
    </row>
    <row r="57" spans="2:19" x14ac:dyDescent="0.25">
      <c r="B57" s="200">
        <f>B55+1</f>
        <v>23</v>
      </c>
      <c r="C57" s="201" t="s">
        <v>352</v>
      </c>
      <c r="D57" s="200" t="s">
        <v>443</v>
      </c>
      <c r="E57" s="497">
        <f t="shared" ref="E57:P57" si="13">SUM(E54:E56)</f>
        <v>76.692142458333336</v>
      </c>
      <c r="F57" s="497">
        <f t="shared" si="13"/>
        <v>101.09934218333333</v>
      </c>
      <c r="G57" s="497">
        <f t="shared" si="13"/>
        <v>74.797259058333324</v>
      </c>
      <c r="H57" s="497">
        <f t="shared" si="13"/>
        <v>16.325527258333331</v>
      </c>
      <c r="I57" s="497">
        <f t="shared" si="13"/>
        <v>64.014570533333341</v>
      </c>
      <c r="J57" s="497">
        <f t="shared" si="13"/>
        <v>99.22625073333333</v>
      </c>
      <c r="K57" s="497">
        <f t="shared" si="13"/>
        <v>101.75817033333334</v>
      </c>
      <c r="L57" s="497">
        <f t="shared" si="13"/>
        <v>108.00650920833333</v>
      </c>
      <c r="M57" s="497">
        <f t="shared" si="13"/>
        <v>126.74829988333332</v>
      </c>
      <c r="N57" s="497">
        <f t="shared" si="13"/>
        <v>133.97229400833334</v>
      </c>
      <c r="O57" s="497">
        <f t="shared" si="13"/>
        <v>125.27226018333334</v>
      </c>
      <c r="P57" s="497">
        <f t="shared" si="13"/>
        <v>132.02087663333333</v>
      </c>
      <c r="Q57" s="357">
        <f>SUM(Q54:Q56)</f>
        <v>1159.9335024750003</v>
      </c>
    </row>
    <row r="58" spans="2:19" x14ac:dyDescent="0.25">
      <c r="B58" s="200">
        <f>B57+1</f>
        <v>24</v>
      </c>
      <c r="C58" s="201" t="s">
        <v>444</v>
      </c>
      <c r="D58" s="200" t="s">
        <v>443</v>
      </c>
      <c r="E58" s="497">
        <f t="shared" ref="E58:P58" si="14">E57</f>
        <v>76.692142458333336</v>
      </c>
      <c r="F58" s="497">
        <f t="shared" si="14"/>
        <v>101.09934218333333</v>
      </c>
      <c r="G58" s="497">
        <f t="shared" si="14"/>
        <v>74.797259058333324</v>
      </c>
      <c r="H58" s="497">
        <f t="shared" si="14"/>
        <v>16.325527258333331</v>
      </c>
      <c r="I58" s="497">
        <f t="shared" si="14"/>
        <v>64.014570533333341</v>
      </c>
      <c r="J58" s="497">
        <f t="shared" si="14"/>
        <v>99.22625073333333</v>
      </c>
      <c r="K58" s="497">
        <f t="shared" si="14"/>
        <v>101.75817033333334</v>
      </c>
      <c r="L58" s="497">
        <f t="shared" si="14"/>
        <v>108.00650920833333</v>
      </c>
      <c r="M58" s="497">
        <f t="shared" si="14"/>
        <v>126.74829988333332</v>
      </c>
      <c r="N58" s="497">
        <f t="shared" si="14"/>
        <v>133.97229400833334</v>
      </c>
      <c r="O58" s="497">
        <f t="shared" si="14"/>
        <v>125.27226018333334</v>
      </c>
      <c r="P58" s="497">
        <f t="shared" si="14"/>
        <v>132.02087663333333</v>
      </c>
      <c r="Q58" s="357">
        <f>Q57</f>
        <v>1159.9335024750003</v>
      </c>
      <c r="R58" s="476">
        <f>'F9'!N22-Q58</f>
        <v>0</v>
      </c>
      <c r="S58" s="476"/>
    </row>
  </sheetData>
  <pageMargins left="0.7" right="0.7" top="0.75" bottom="0.75" header="0.3"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Z33"/>
  <sheetViews>
    <sheetView showGridLines="0" tabSelected="1" zoomScale="80" zoomScaleNormal="80" zoomScaleSheetLayoutView="78" workbookViewId="0">
      <pane xSplit="3" ySplit="9" topLeftCell="D14" activePane="bottomRight" state="frozen"/>
      <selection activeCell="H30" sqref="H30"/>
      <selection pane="topRight" activeCell="H30" sqref="H30"/>
      <selection pane="bottomLeft" activeCell="H30" sqref="H30"/>
      <selection pane="bottomRight" activeCell="C28" sqref="C28"/>
    </sheetView>
  </sheetViews>
  <sheetFormatPr defaultColWidth="9.36328125" defaultRowHeight="14" x14ac:dyDescent="0.25"/>
  <cols>
    <col min="1" max="1" width="9.453125" style="14" bestFit="1"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x14ac:dyDescent="0.25">
      <c r="B2" s="1616" t="str">
        <f>Index!B2</f>
        <v xml:space="preserve">      Maharashtra State Power Generation Company Ltd.</v>
      </c>
      <c r="C2" s="1616"/>
      <c r="D2" s="1616"/>
      <c r="E2" s="1616"/>
      <c r="F2" s="1616"/>
      <c r="G2" s="1616"/>
      <c r="H2" s="1616"/>
      <c r="I2" s="1616"/>
      <c r="J2" s="1616"/>
      <c r="K2" s="1616"/>
      <c r="L2" s="1616"/>
      <c r="M2" s="647"/>
      <c r="N2" s="1616" t="s">
        <v>777</v>
      </c>
      <c r="O2" s="1616"/>
      <c r="P2" s="1616"/>
      <c r="Q2" s="1616"/>
      <c r="R2" s="1616"/>
      <c r="S2" s="1616"/>
      <c r="T2" s="1616"/>
      <c r="U2" s="1616"/>
      <c r="V2" s="1616"/>
      <c r="W2" s="1616"/>
      <c r="X2" s="1616"/>
      <c r="Y2" s="186"/>
      <c r="Z2" s="186"/>
    </row>
    <row r="3" spans="2:26" s="5" customFormat="1" x14ac:dyDescent="0.3">
      <c r="B3" s="1617" t="str">
        <f>Index!B3</f>
        <v>MYT Petition Formats for Uran</v>
      </c>
      <c r="C3" s="1617"/>
      <c r="D3" s="1617"/>
      <c r="E3" s="1617"/>
      <c r="F3" s="1617"/>
      <c r="G3" s="1617"/>
      <c r="H3" s="1617"/>
      <c r="I3" s="1617"/>
      <c r="J3" s="1617"/>
      <c r="K3" s="1617"/>
      <c r="L3" s="1617"/>
      <c r="M3" s="645"/>
      <c r="N3" s="1617" t="str">
        <f>Index!B3</f>
        <v>MYT Petition Formats for Uran</v>
      </c>
      <c r="O3" s="1617"/>
      <c r="P3" s="1617"/>
      <c r="Q3" s="1617"/>
      <c r="R3" s="1617"/>
      <c r="S3" s="1617"/>
      <c r="T3" s="1617"/>
      <c r="U3" s="1617"/>
      <c r="V3" s="1617"/>
      <c r="W3" s="1617"/>
      <c r="X3" s="1617"/>
      <c r="Y3" s="62"/>
      <c r="Z3" s="62"/>
    </row>
    <row r="4" spans="2:26" s="5" customFormat="1" x14ac:dyDescent="0.3">
      <c r="B4" s="1617" t="s">
        <v>78</v>
      </c>
      <c r="C4" s="1617"/>
      <c r="D4" s="1617"/>
      <c r="E4" s="1617"/>
      <c r="F4" s="1617"/>
      <c r="G4" s="1617"/>
      <c r="H4" s="1617"/>
      <c r="I4" s="1617"/>
      <c r="J4" s="1617"/>
      <c r="K4" s="1617"/>
      <c r="L4" s="1617"/>
      <c r="M4" s="645"/>
      <c r="N4" s="1617" t="s">
        <v>78</v>
      </c>
      <c r="O4" s="1617"/>
      <c r="P4" s="1617"/>
      <c r="Q4" s="1617"/>
      <c r="R4" s="1617"/>
      <c r="S4" s="1617"/>
      <c r="T4" s="1617"/>
      <c r="U4" s="1617"/>
      <c r="V4" s="1617"/>
      <c r="W4" s="1617"/>
      <c r="X4" s="1617"/>
      <c r="Y4" s="62"/>
      <c r="Z4" s="62"/>
    </row>
    <row r="7" spans="2:26" ht="12.75" customHeight="1" x14ac:dyDescent="0.25">
      <c r="B7" s="1618" t="s">
        <v>341</v>
      </c>
      <c r="C7" s="1621" t="s">
        <v>37</v>
      </c>
      <c r="D7" s="1621" t="s">
        <v>5</v>
      </c>
      <c r="E7" s="1612" t="s">
        <v>509</v>
      </c>
      <c r="F7" s="1613"/>
      <c r="G7" s="1613"/>
      <c r="H7" s="1614"/>
      <c r="I7" s="1612" t="s">
        <v>510</v>
      </c>
      <c r="J7" s="1613"/>
      <c r="K7" s="1613"/>
      <c r="L7" s="1614"/>
      <c r="M7" s="1612" t="s">
        <v>511</v>
      </c>
      <c r="N7" s="1613"/>
      <c r="O7" s="1613"/>
      <c r="P7" s="1613"/>
      <c r="Q7" s="1613"/>
      <c r="R7" s="1614"/>
      <c r="S7" s="1615" t="s">
        <v>958</v>
      </c>
      <c r="T7" s="1615"/>
      <c r="U7" s="1615"/>
      <c r="V7" s="1615"/>
      <c r="W7" s="1615"/>
      <c r="X7" s="1610" t="s">
        <v>27</v>
      </c>
    </row>
    <row r="8" spans="2:26" ht="28" customHeight="1" x14ac:dyDescent="0.25">
      <c r="B8" s="1619"/>
      <c r="C8" s="1621"/>
      <c r="D8" s="1621"/>
      <c r="E8" s="1269" t="s">
        <v>1540</v>
      </c>
      <c r="F8" s="1269" t="s">
        <v>913</v>
      </c>
      <c r="G8" s="1269" t="s">
        <v>79</v>
      </c>
      <c r="H8" s="1269" t="s">
        <v>452</v>
      </c>
      <c r="I8" s="1269" t="s">
        <v>1540</v>
      </c>
      <c r="J8" s="1269" t="s">
        <v>913</v>
      </c>
      <c r="K8" s="1269" t="s">
        <v>79</v>
      </c>
      <c r="L8" s="1269" t="s">
        <v>452</v>
      </c>
      <c r="M8" s="1269" t="s">
        <v>1540</v>
      </c>
      <c r="N8" s="1269" t="s">
        <v>913</v>
      </c>
      <c r="O8" s="1269" t="s">
        <v>445</v>
      </c>
      <c r="P8" s="1269" t="s">
        <v>449</v>
      </c>
      <c r="Q8" s="1269" t="s">
        <v>80</v>
      </c>
      <c r="R8" s="1269" t="s">
        <v>453</v>
      </c>
      <c r="S8" s="1270" t="s">
        <v>959</v>
      </c>
      <c r="T8" s="1270" t="s">
        <v>960</v>
      </c>
      <c r="U8" s="1270" t="s">
        <v>961</v>
      </c>
      <c r="V8" s="1270" t="s">
        <v>962</v>
      </c>
      <c r="W8" s="1270" t="s">
        <v>963</v>
      </c>
      <c r="X8" s="1610"/>
    </row>
    <row r="9" spans="2:26" x14ac:dyDescent="0.25">
      <c r="B9" s="1620"/>
      <c r="C9" s="1622"/>
      <c r="D9" s="1622"/>
      <c r="E9" s="1269" t="s">
        <v>81</v>
      </c>
      <c r="F9" s="1269" t="s">
        <v>82</v>
      </c>
      <c r="G9" s="1269" t="s">
        <v>1538</v>
      </c>
      <c r="H9" s="1269" t="s">
        <v>1536</v>
      </c>
      <c r="I9" s="1269" t="s">
        <v>1514</v>
      </c>
      <c r="J9" s="1269" t="s">
        <v>512</v>
      </c>
      <c r="K9" s="1269" t="s">
        <v>411</v>
      </c>
      <c r="L9" s="1269" t="s">
        <v>1541</v>
      </c>
      <c r="M9" s="1269" t="s">
        <v>592</v>
      </c>
      <c r="N9" s="1269" t="s">
        <v>655</v>
      </c>
      <c r="O9" s="1269" t="s">
        <v>593</v>
      </c>
      <c r="P9" s="1269" t="s">
        <v>594</v>
      </c>
      <c r="Q9" s="1269" t="s">
        <v>678</v>
      </c>
      <c r="R9" s="1269" t="s">
        <v>679</v>
      </c>
      <c r="S9" s="1269" t="s">
        <v>1542</v>
      </c>
      <c r="T9" s="1269" t="s">
        <v>1542</v>
      </c>
      <c r="U9" s="1269" t="s">
        <v>1542</v>
      </c>
      <c r="V9" s="1269" t="s">
        <v>1542</v>
      </c>
      <c r="W9" s="1269" t="s">
        <v>1542</v>
      </c>
      <c r="X9" s="1611"/>
    </row>
    <row r="10" spans="2:26" x14ac:dyDescent="0.25">
      <c r="B10" s="24"/>
      <c r="C10" s="24"/>
      <c r="D10" s="124"/>
      <c r="E10" s="124"/>
      <c r="F10" s="124"/>
      <c r="G10" s="124"/>
      <c r="H10" s="124"/>
      <c r="I10" s="124"/>
      <c r="J10" s="124"/>
      <c r="K10" s="124"/>
      <c r="L10" s="124"/>
      <c r="M10" s="124"/>
      <c r="N10" s="124"/>
      <c r="O10" s="24"/>
      <c r="P10" s="24"/>
      <c r="Q10" s="24"/>
      <c r="R10" s="24"/>
      <c r="S10" s="24"/>
      <c r="T10" s="24"/>
      <c r="U10" s="24"/>
      <c r="V10" s="24"/>
      <c r="W10" s="24"/>
      <c r="X10" s="24"/>
    </row>
    <row r="11" spans="2:26" s="317" customFormat="1" x14ac:dyDescent="0.25">
      <c r="B11" s="238">
        <v>1</v>
      </c>
      <c r="C11" s="116" t="s">
        <v>83</v>
      </c>
      <c r="D11" s="125" t="s">
        <v>56</v>
      </c>
      <c r="E11" s="678">
        <f>'F2.2'!E141</f>
        <v>884.07028567021393</v>
      </c>
      <c r="F11" s="654">
        <f>'F2.2'!H141</f>
        <v>884.59203425401836</v>
      </c>
      <c r="G11" s="654">
        <f>'F2.2'!K141</f>
        <v>945.23648711734018</v>
      </c>
      <c r="H11" s="654">
        <f>G11-F11</f>
        <v>60.644452863321817</v>
      </c>
      <c r="I11" s="654">
        <f>'F2.2'!$M$141</f>
        <v>1473.4674351095864</v>
      </c>
      <c r="J11" s="654">
        <f>'F2.2'!P141</f>
        <v>907.31233888199836</v>
      </c>
      <c r="K11" s="654">
        <f>'F2.2'!S141</f>
        <v>937.80943479894006</v>
      </c>
      <c r="L11" s="654">
        <f t="shared" ref="L11:L22" si="0">K11-J11</f>
        <v>30.497095916941703</v>
      </c>
      <c r="M11" s="654">
        <f>'F2.2'!$U$141</f>
        <v>1469.4415678005437</v>
      </c>
      <c r="N11" s="654">
        <f ca="1">'F2.2'!X141</f>
        <v>1263.8383708208132</v>
      </c>
      <c r="O11" s="654">
        <f>'F2.2'!AA141</f>
        <v>671.3026544526557</v>
      </c>
      <c r="P11" s="654">
        <f>'F2.2'!AD141</f>
        <v>610.20560802768171</v>
      </c>
      <c r="Q11" s="654">
        <f>O11+P11</f>
        <v>1281.5082624803374</v>
      </c>
      <c r="R11" s="654">
        <f t="shared" ref="R11:R19" ca="1" si="1">Q11-N11</f>
        <v>17.669891659524183</v>
      </c>
      <c r="S11" s="718">
        <f>SUM('F2.2'!AI111:AJ111)</f>
        <v>1220.4112160553632</v>
      </c>
      <c r="T11" s="718">
        <f>SUM('F2.2'!AL111:AM111)</f>
        <v>1220.4112160553632</v>
      </c>
      <c r="U11" s="718">
        <f>SUM('F2.2'!AO111:AP111)</f>
        <v>1223.7553195847752</v>
      </c>
      <c r="V11" s="718">
        <f>SUM('F2.2'!AR111:AS111)</f>
        <v>1220.4112160553632</v>
      </c>
      <c r="W11" s="718">
        <f>SUM('F2.2'!AU111:AV111)</f>
        <v>1220.4112160553632</v>
      </c>
      <c r="X11" s="321"/>
    </row>
    <row r="12" spans="2:26" s="317" customFormat="1" x14ac:dyDescent="0.25">
      <c r="B12" s="238">
        <f>B11+1</f>
        <v>2</v>
      </c>
      <c r="C12" s="24" t="s">
        <v>1521</v>
      </c>
      <c r="D12" s="124" t="s">
        <v>56</v>
      </c>
      <c r="E12" s="678"/>
      <c r="F12" s="1154"/>
      <c r="G12" s="1154"/>
      <c r="H12" s="1154"/>
      <c r="I12" s="1154"/>
      <c r="J12" s="1154"/>
      <c r="K12" s="1154"/>
      <c r="L12" s="1154"/>
      <c r="M12" s="1154"/>
      <c r="N12" s="1154"/>
      <c r="O12" s="1154"/>
      <c r="P12" s="1154"/>
      <c r="Q12" s="1154"/>
      <c r="R12" s="1154"/>
      <c r="S12" s="1154"/>
      <c r="T12" s="1154"/>
      <c r="U12" s="1154"/>
      <c r="V12" s="1154"/>
      <c r="W12" s="1154"/>
      <c r="X12" s="321"/>
    </row>
    <row r="13" spans="2:26" s="317" customFormat="1" x14ac:dyDescent="0.25">
      <c r="B13" s="238">
        <f t="shared" ref="B13:B27" si="2">B12+1</f>
        <v>3</v>
      </c>
      <c r="C13" s="116" t="s">
        <v>84</v>
      </c>
      <c r="D13" s="125" t="s">
        <v>40</v>
      </c>
      <c r="E13" s="678">
        <f>'F3'!E17+'F3.1'!D27</f>
        <v>99.050924987326198</v>
      </c>
      <c r="F13" s="541">
        <f>'F3'!F17+'F3.1'!E27</f>
        <v>99.889786254658276</v>
      </c>
      <c r="G13" s="654">
        <f>'F3'!G17+'F3.1'!E27</f>
        <v>106.22131570381013</v>
      </c>
      <c r="H13" s="654">
        <f t="shared" ref="H13:H22" si="3">G13-F13</f>
        <v>6.3315294491518586</v>
      </c>
      <c r="I13" s="654">
        <f>'F3'!$I$17+'F3.1'!F27</f>
        <v>102.90692048510419</v>
      </c>
      <c r="J13" s="654">
        <f>'F3'!J17+'F3.1'!I27</f>
        <v>113.41191142396676</v>
      </c>
      <c r="K13" s="654">
        <f>'F3'!K17+'F3.1'!I27</f>
        <v>124.42698701021607</v>
      </c>
      <c r="L13" s="654">
        <f t="shared" si="0"/>
        <v>11.01507558624931</v>
      </c>
      <c r="M13" s="654">
        <f>'F3'!$M$17+'F3.1'!H27</f>
        <v>106.91474444034654</v>
      </c>
      <c r="N13" s="654">
        <f>'F3'!N17+'F3.1'!I27</f>
        <v>118.28923691215553</v>
      </c>
      <c r="O13" s="654">
        <f>'F3'!O17+'F3.1'!I27/2</f>
        <v>48.74602600037646</v>
      </c>
      <c r="P13" s="654">
        <f>'F3'!P17+'F3.1'!I27/2</f>
        <v>72.557485725805023</v>
      </c>
      <c r="Q13" s="654">
        <f>O13+P13</f>
        <v>121.30351172618148</v>
      </c>
      <c r="R13" s="654">
        <f t="shared" si="1"/>
        <v>3.0142748140259528</v>
      </c>
      <c r="S13" s="718">
        <f>'F3'!S17+'F3.1'!O27</f>
        <v>121.74981198640076</v>
      </c>
      <c r="T13" s="718">
        <f>'F3'!T17+'F3.1'!P27</f>
        <v>127.05399378286177</v>
      </c>
      <c r="U13" s="718">
        <f>'F3'!U17+'F3.1'!Q27</f>
        <v>132.58925884812527</v>
      </c>
      <c r="V13" s="718">
        <f>'F3'!V17+'F3.1'!R27</f>
        <v>138.36567461184765</v>
      </c>
      <c r="W13" s="718">
        <f>'F3'!W17+'F3.1'!S27</f>
        <v>144.39374710376399</v>
      </c>
      <c r="X13" s="321"/>
    </row>
    <row r="14" spans="2:26" s="317" customFormat="1" x14ac:dyDescent="0.25">
      <c r="B14" s="238">
        <f t="shared" si="2"/>
        <v>4</v>
      </c>
      <c r="C14" s="24" t="s">
        <v>1522</v>
      </c>
      <c r="D14" s="125"/>
      <c r="E14" s="125"/>
      <c r="F14" s="541"/>
      <c r="G14" s="700"/>
      <c r="H14" s="700">
        <f t="shared" si="3"/>
        <v>0</v>
      </c>
      <c r="I14" s="700"/>
      <c r="J14" s="700"/>
      <c r="K14" s="700"/>
      <c r="L14" s="700">
        <f t="shared" si="0"/>
        <v>0</v>
      </c>
      <c r="M14" s="700"/>
      <c r="N14" s="700"/>
      <c r="O14" s="700"/>
      <c r="P14" s="700"/>
      <c r="Q14" s="700"/>
      <c r="R14" s="700">
        <f t="shared" si="1"/>
        <v>0</v>
      </c>
      <c r="S14" s="718"/>
      <c r="T14" s="718"/>
      <c r="U14" s="718"/>
      <c r="V14" s="718"/>
      <c r="W14" s="718"/>
      <c r="X14" s="321"/>
    </row>
    <row r="15" spans="2:26" s="317" customFormat="1" x14ac:dyDescent="0.25">
      <c r="B15" s="238">
        <f t="shared" si="2"/>
        <v>5</v>
      </c>
      <c r="C15" s="117" t="s">
        <v>337</v>
      </c>
      <c r="D15" s="125" t="s">
        <v>70</v>
      </c>
      <c r="E15" s="679">
        <v>14.445990845218727</v>
      </c>
      <c r="F15" s="700">
        <f>G15</f>
        <v>4.6769296170598009</v>
      </c>
      <c r="G15" s="541">
        <f>'F5'!E85</f>
        <v>4.6769296170598009</v>
      </c>
      <c r="H15" s="700">
        <f t="shared" si="3"/>
        <v>0</v>
      </c>
      <c r="I15" s="679">
        <v>65.76849084521875</v>
      </c>
      <c r="J15" s="700">
        <f>K15</f>
        <v>6.6256137720237929</v>
      </c>
      <c r="K15" s="700">
        <f>'F5'!J85</f>
        <v>6.6256137720237929</v>
      </c>
      <c r="L15" s="700">
        <f t="shared" si="0"/>
        <v>0</v>
      </c>
      <c r="M15" s="679">
        <v>73.418490845218727</v>
      </c>
      <c r="N15" s="700">
        <f>Q15</f>
        <v>18.768916930506023</v>
      </c>
      <c r="O15" s="700">
        <f>('F5'!O85)/2</f>
        <v>9.3844584652530116</v>
      </c>
      <c r="P15" s="700">
        <f>O15</f>
        <v>9.3844584652530116</v>
      </c>
      <c r="Q15" s="700">
        <f>O15+P15</f>
        <v>18.768916930506023</v>
      </c>
      <c r="R15" s="700">
        <f t="shared" si="1"/>
        <v>0</v>
      </c>
      <c r="S15" s="718">
        <f>'F5 (T)'!T85</f>
        <v>25.138326969559351</v>
      </c>
      <c r="T15" s="718">
        <f>'F5 (T)'!$E$112</f>
        <v>29.718779649948353</v>
      </c>
      <c r="U15" s="718">
        <f>'F5 (T)'!$J$112</f>
        <v>34.15821965009183</v>
      </c>
      <c r="V15" s="718">
        <f>'F5 (T)'!$O$112</f>
        <v>38.856415983425165</v>
      </c>
      <c r="W15" s="718">
        <f>'F5 (T)'!$T$112</f>
        <v>43.517687316758483</v>
      </c>
      <c r="X15" s="321"/>
    </row>
    <row r="16" spans="2:26" s="317" customFormat="1" x14ac:dyDescent="0.25">
      <c r="B16" s="238">
        <f t="shared" si="2"/>
        <v>6</v>
      </c>
      <c r="C16" s="117" t="s">
        <v>895</v>
      </c>
      <c r="D16" s="125"/>
      <c r="E16" s="874">
        <v>1.1167586652662134</v>
      </c>
      <c r="F16" s="700">
        <f>G16</f>
        <v>0.23634103156134798</v>
      </c>
      <c r="G16" s="541">
        <v>0.23634103156134798</v>
      </c>
      <c r="H16" s="700">
        <f>G16-F16</f>
        <v>0</v>
      </c>
      <c r="I16" s="599">
        <v>1.09451317658612</v>
      </c>
      <c r="J16" s="878">
        <f t="shared" ref="J16:J17" si="4">K16</f>
        <v>0.26553268782869222</v>
      </c>
      <c r="K16" s="541">
        <v>0.26553268782869222</v>
      </c>
      <c r="L16" s="700">
        <f t="shared" si="0"/>
        <v>0</v>
      </c>
      <c r="M16" s="599">
        <v>1.09451317658612</v>
      </c>
      <c r="N16" s="878">
        <f t="shared" ref="N16:N17" si="5">Q16</f>
        <v>0.26615654472561323</v>
      </c>
      <c r="O16" s="667">
        <v>0.13284829007689139</v>
      </c>
      <c r="P16" s="667">
        <v>0.13330825464872184</v>
      </c>
      <c r="Q16" s="700">
        <f>O16+P16</f>
        <v>0.26615654472561323</v>
      </c>
      <c r="R16" s="700">
        <f t="shared" si="1"/>
        <v>0</v>
      </c>
      <c r="S16" s="599">
        <v>0.26553268782869222</v>
      </c>
      <c r="T16" s="599">
        <v>0.26553268782869222</v>
      </c>
      <c r="U16" s="599">
        <v>0.26553268782869222</v>
      </c>
      <c r="V16" s="599">
        <v>0.26553268782869222</v>
      </c>
      <c r="W16" s="599">
        <v>0.26553268782869222</v>
      </c>
      <c r="X16" s="321"/>
    </row>
    <row r="17" spans="1:24" s="317" customFormat="1" x14ac:dyDescent="0.25">
      <c r="B17" s="238">
        <f t="shared" si="2"/>
        <v>7</v>
      </c>
      <c r="C17" s="116" t="s">
        <v>336</v>
      </c>
      <c r="D17" s="125" t="s">
        <v>71</v>
      </c>
      <c r="E17" s="679">
        <f>'F6'!D25</f>
        <v>10.343303476056988</v>
      </c>
      <c r="F17" s="541">
        <f>G17</f>
        <v>10.092162043929806</v>
      </c>
      <c r="G17" s="866">
        <f>'F6'!E25</f>
        <v>10.092162043929806</v>
      </c>
      <c r="H17" s="700">
        <f t="shared" si="3"/>
        <v>0</v>
      </c>
      <c r="I17" s="679">
        <f>'F6'!$G$25</f>
        <v>11.669932357204516</v>
      </c>
      <c r="J17" s="878">
        <f t="shared" si="4"/>
        <v>11.476389386137374</v>
      </c>
      <c r="K17" s="700">
        <f>'F6'!$H$25</f>
        <v>11.476389386137374</v>
      </c>
      <c r="L17" s="700">
        <f t="shared" si="0"/>
        <v>0</v>
      </c>
      <c r="M17" s="679">
        <f>'F6'!J25</f>
        <v>8.693958034789194</v>
      </c>
      <c r="N17" s="878">
        <f t="shared" si="5"/>
        <v>14.303587134012048</v>
      </c>
      <c r="O17" s="700">
        <f>'F6'!$K$25/2</f>
        <v>7.151793567006024</v>
      </c>
      <c r="P17" s="700">
        <f>O17</f>
        <v>7.151793567006024</v>
      </c>
      <c r="Q17" s="1154">
        <f t="shared" ref="Q17:Q21" si="6">O17+P17</f>
        <v>14.303587134012048</v>
      </c>
      <c r="R17" s="700">
        <f t="shared" si="1"/>
        <v>0</v>
      </c>
      <c r="S17" s="718">
        <f>'F6'!M25</f>
        <v>18.51838513327127</v>
      </c>
      <c r="T17" s="718">
        <f>'F6'!N25</f>
        <v>21.863765837739287</v>
      </c>
      <c r="U17" s="718">
        <f>'F6'!O25</f>
        <v>26.444699696093149</v>
      </c>
      <c r="V17" s="718">
        <f>'F6'!P25</f>
        <v>30.735550258084537</v>
      </c>
      <c r="W17" s="718">
        <f>'F6'!Q25</f>
        <v>34.478222971552562</v>
      </c>
      <c r="X17" s="321"/>
    </row>
    <row r="18" spans="1:24" s="317" customFormat="1" x14ac:dyDescent="0.25">
      <c r="B18" s="238">
        <f t="shared" si="2"/>
        <v>8</v>
      </c>
      <c r="C18" s="24" t="s">
        <v>1519</v>
      </c>
      <c r="D18" s="125"/>
      <c r="E18" s="679"/>
      <c r="F18" s="667">
        <f>G18</f>
        <v>2.7509825857797892E-3</v>
      </c>
      <c r="G18" s="1214">
        <v>2.7509825857797892E-3</v>
      </c>
      <c r="H18" s="1214"/>
      <c r="I18" s="679"/>
      <c r="J18" s="667">
        <f>K18</f>
        <v>3.6703925119904424E-3</v>
      </c>
      <c r="K18" s="1214">
        <v>3.6703925119904424E-3</v>
      </c>
      <c r="L18" s="1214"/>
      <c r="M18" s="679"/>
      <c r="N18" s="1214">
        <f>Q18</f>
        <v>5.5052377621776756E-3</v>
      </c>
      <c r="O18" s="1214">
        <v>2.7526188810888378E-3</v>
      </c>
      <c r="P18" s="1214">
        <v>2.7526188810888378E-3</v>
      </c>
      <c r="Q18" s="1433">
        <v>5.5052377621776756E-3</v>
      </c>
      <c r="R18" s="1214"/>
      <c r="S18" s="1214">
        <v>7.0045500541925177E-3</v>
      </c>
      <c r="T18" s="1214">
        <v>7.7500493159037539E-3</v>
      </c>
      <c r="U18" s="1214">
        <v>8.9127758428979784E-3</v>
      </c>
      <c r="V18" s="1214">
        <v>1.0137411473411953E-2</v>
      </c>
      <c r="W18" s="1214">
        <v>1.1259338762718034E-2</v>
      </c>
      <c r="X18" s="321"/>
    </row>
    <row r="19" spans="1:24" s="317" customFormat="1" x14ac:dyDescent="0.25">
      <c r="B19" s="238">
        <f t="shared" si="2"/>
        <v>9</v>
      </c>
      <c r="C19" s="117" t="s">
        <v>87</v>
      </c>
      <c r="D19" s="125" t="s">
        <v>60</v>
      </c>
      <c r="E19" s="678">
        <f>'F2.4'!E34</f>
        <v>28.706537819601078</v>
      </c>
      <c r="F19" s="678">
        <f>'F2.4'!F34</f>
        <v>28.446884492850863</v>
      </c>
      <c r="G19" s="700">
        <f>'F2.4'!F35</f>
        <v>55.556039274101032</v>
      </c>
      <c r="H19" s="700">
        <f t="shared" si="3"/>
        <v>27.109154781250169</v>
      </c>
      <c r="I19" s="700">
        <f>'F2.4'!$G$34</f>
        <v>45.55713784430251</v>
      </c>
      <c r="J19" s="700">
        <f>'F2.4'!$H$34</f>
        <v>39.494429042008022</v>
      </c>
      <c r="K19" s="700">
        <f>'F2.4'!$H$35</f>
        <v>69.293334056801953</v>
      </c>
      <c r="L19" s="700">
        <f t="shared" si="0"/>
        <v>29.798905014793931</v>
      </c>
      <c r="M19" s="700">
        <f>'F2.4'!I34</f>
        <v>45.839542438584175</v>
      </c>
      <c r="N19" s="700">
        <f ca="1">'F2.4'!J34</f>
        <v>57.13611029102961</v>
      </c>
      <c r="O19" s="1154">
        <f ca="1">Q19/2</f>
        <v>28.568055145514805</v>
      </c>
      <c r="P19" s="700">
        <f ca="1">O19</f>
        <v>28.568055145514805</v>
      </c>
      <c r="Q19" s="1154">
        <f ca="1">N19</f>
        <v>57.13611029102961</v>
      </c>
      <c r="R19" s="700">
        <f t="shared" ca="1" si="1"/>
        <v>0</v>
      </c>
      <c r="S19" s="718">
        <f ca="1">'F2.4'!E73</f>
        <v>39.504907121368433</v>
      </c>
      <c r="T19" s="718">
        <f ca="1">'F2.4'!F73</f>
        <v>22.169541500324332</v>
      </c>
      <c r="U19" s="718">
        <f ca="1">'F2.4'!G73</f>
        <v>22.553470547812772</v>
      </c>
      <c r="V19" s="718">
        <f ca="1">'F2.4'!H73</f>
        <v>23.016039060214872</v>
      </c>
      <c r="W19" s="718">
        <f ca="1">'F2.4'!I73</f>
        <v>23.418977669248836</v>
      </c>
      <c r="X19" s="321"/>
    </row>
    <row r="20" spans="1:24" s="317" customFormat="1" x14ac:dyDescent="0.25">
      <c r="A20" s="601"/>
      <c r="B20" s="238">
        <f t="shared" si="2"/>
        <v>10</v>
      </c>
      <c r="C20" s="99" t="s">
        <v>1523</v>
      </c>
      <c r="D20" s="125"/>
      <c r="E20" s="678"/>
      <c r="F20" s="678"/>
      <c r="G20" s="1154"/>
      <c r="H20" s="1154"/>
      <c r="I20" s="1154"/>
      <c r="J20" s="1154"/>
      <c r="K20" s="1154"/>
      <c r="L20" s="1154"/>
      <c r="M20" s="1154"/>
      <c r="N20" s="1154"/>
      <c r="O20" s="1154"/>
      <c r="P20" s="1154"/>
      <c r="Q20" s="1154"/>
      <c r="R20" s="1154"/>
      <c r="S20" s="1154"/>
      <c r="T20" s="1154"/>
      <c r="U20" s="1154"/>
      <c r="V20" s="1154"/>
      <c r="W20" s="1154"/>
      <c r="X20" s="321"/>
    </row>
    <row r="21" spans="1:24" s="317" customFormat="1" x14ac:dyDescent="0.25">
      <c r="A21" s="601"/>
      <c r="B21" s="238">
        <f t="shared" si="2"/>
        <v>11</v>
      </c>
      <c r="C21" s="117" t="s">
        <v>88</v>
      </c>
      <c r="D21" s="125" t="s">
        <v>76</v>
      </c>
      <c r="E21" s="679">
        <f>'F10'!D27</f>
        <v>0.14087641200000001</v>
      </c>
      <c r="F21" s="541">
        <f>G21</f>
        <v>7.2016113999999992E-2</v>
      </c>
      <c r="G21" s="700">
        <f>'F10'!E27</f>
        <v>7.2016113999999992E-2</v>
      </c>
      <c r="H21" s="700">
        <f t="shared" si="3"/>
        <v>0</v>
      </c>
      <c r="I21" s="679">
        <f>'F10'!G27</f>
        <v>0.14087641200000001</v>
      </c>
      <c r="J21" s="541">
        <f>K21</f>
        <v>5.1932491999999997E-2</v>
      </c>
      <c r="K21" s="700">
        <f>'F10'!H27</f>
        <v>5.1932491999999997E-2</v>
      </c>
      <c r="L21" s="700">
        <f t="shared" si="0"/>
        <v>0</v>
      </c>
      <c r="M21" s="679">
        <f>'F10'!J27</f>
        <v>0.14087641200000001</v>
      </c>
      <c r="N21" s="700">
        <f>Q21</f>
        <v>0</v>
      </c>
      <c r="O21" s="700">
        <f>'F10'!K27</f>
        <v>0</v>
      </c>
      <c r="P21" s="700">
        <f>'F10'!L27</f>
        <v>0</v>
      </c>
      <c r="Q21" s="700">
        <f t="shared" si="6"/>
        <v>0</v>
      </c>
      <c r="R21" s="700">
        <f t="shared" ref="R21:R26" si="7">Q21-N21</f>
        <v>0</v>
      </c>
      <c r="S21" s="718">
        <f>'F10'!O27</f>
        <v>5.1932491999999997E-2</v>
      </c>
      <c r="T21" s="718">
        <f>'F10'!P27</f>
        <v>5.1932491999999997E-2</v>
      </c>
      <c r="U21" s="718">
        <f>'F10'!Q27</f>
        <v>5.1932491999999997E-2</v>
      </c>
      <c r="V21" s="718">
        <f>'F10'!R27</f>
        <v>5.1932491999999997E-2</v>
      </c>
      <c r="W21" s="718">
        <f>'F10'!S27</f>
        <v>5.1932491999999997E-2</v>
      </c>
      <c r="X21" s="321"/>
    </row>
    <row r="22" spans="1:24" s="317" customFormat="1" x14ac:dyDescent="0.25">
      <c r="B22" s="238">
        <f t="shared" si="2"/>
        <v>12</v>
      </c>
      <c r="C22" s="116" t="s">
        <v>89</v>
      </c>
      <c r="D22" s="125" t="s">
        <v>323</v>
      </c>
      <c r="E22" s="679"/>
      <c r="F22" s="541">
        <f>E22</f>
        <v>0</v>
      </c>
      <c r="G22" s="767">
        <f>'F12'!E10</f>
        <v>0</v>
      </c>
      <c r="H22" s="767">
        <f t="shared" si="3"/>
        <v>0</v>
      </c>
      <c r="I22" s="679"/>
      <c r="J22" s="767">
        <f>I22</f>
        <v>0</v>
      </c>
      <c r="K22" s="767">
        <f>'F12'!F10</f>
        <v>0</v>
      </c>
      <c r="L22" s="767">
        <f t="shared" si="0"/>
        <v>0</v>
      </c>
      <c r="M22" s="679"/>
      <c r="N22" s="767">
        <f>M22</f>
        <v>0</v>
      </c>
      <c r="O22" s="321">
        <f>'F12'!$G$10/2</f>
        <v>0</v>
      </c>
      <c r="P22" s="321">
        <f>O22</f>
        <v>0</v>
      </c>
      <c r="Q22" s="767">
        <f>SUM(O22:P22)</f>
        <v>0</v>
      </c>
      <c r="R22" s="767">
        <f t="shared" si="7"/>
        <v>0</v>
      </c>
      <c r="S22" s="767">
        <f>'F12'!H10</f>
        <v>0</v>
      </c>
      <c r="T22" s="767">
        <f>'F12'!I10</f>
        <v>0</v>
      </c>
      <c r="U22" s="767">
        <f>'F12'!J10</f>
        <v>0</v>
      </c>
      <c r="V22" s="767">
        <f>'F12'!K10</f>
        <v>0</v>
      </c>
      <c r="W22" s="767">
        <f>'F12'!L10</f>
        <v>0</v>
      </c>
      <c r="X22" s="321"/>
    </row>
    <row r="23" spans="1:24" s="317" customFormat="1" x14ac:dyDescent="0.25">
      <c r="B23" s="238">
        <f t="shared" si="2"/>
        <v>13</v>
      </c>
      <c r="C23" s="241" t="s">
        <v>90</v>
      </c>
      <c r="D23" s="538"/>
      <c r="E23" s="460">
        <f t="shared" ref="E23:W23" si="8">SUM(E11:E22)</f>
        <v>1037.8746778756831</v>
      </c>
      <c r="F23" s="460">
        <f t="shared" si="8"/>
        <v>1028.0089047906642</v>
      </c>
      <c r="G23" s="460">
        <f t="shared" si="8"/>
        <v>1122.0940418843882</v>
      </c>
      <c r="H23" s="460">
        <f t="shared" si="8"/>
        <v>94.085137093723844</v>
      </c>
      <c r="I23" s="460">
        <f t="shared" si="8"/>
        <v>1700.6053062300025</v>
      </c>
      <c r="J23" s="460">
        <f t="shared" si="8"/>
        <v>1078.6418180784751</v>
      </c>
      <c r="K23" s="460">
        <f t="shared" si="8"/>
        <v>1149.9528945964601</v>
      </c>
      <c r="L23" s="460">
        <f t="shared" si="8"/>
        <v>71.311076517984944</v>
      </c>
      <c r="M23" s="460">
        <f t="shared" si="8"/>
        <v>1705.5436931480683</v>
      </c>
      <c r="N23" s="460">
        <f t="shared" ca="1" si="8"/>
        <v>1472.6078838710043</v>
      </c>
      <c r="O23" s="460">
        <f t="shared" ca="1" si="8"/>
        <v>765.28858853976408</v>
      </c>
      <c r="P23" s="460">
        <f t="shared" ca="1" si="8"/>
        <v>728.00346180479039</v>
      </c>
      <c r="Q23" s="460">
        <f t="shared" ca="1" si="8"/>
        <v>1493.2920503445546</v>
      </c>
      <c r="R23" s="460">
        <f t="shared" ca="1" si="8"/>
        <v>20.684166473550135</v>
      </c>
      <c r="S23" s="460">
        <f t="shared" ca="1" si="8"/>
        <v>1425.6471169958461</v>
      </c>
      <c r="T23" s="460">
        <f t="shared" ca="1" si="8"/>
        <v>1421.5425120553816</v>
      </c>
      <c r="U23" s="460">
        <f t="shared" ca="1" si="8"/>
        <v>1439.8273462825698</v>
      </c>
      <c r="V23" s="460">
        <f t="shared" ca="1" si="8"/>
        <v>1451.7124985602375</v>
      </c>
      <c r="W23" s="460">
        <f t="shared" ca="1" si="8"/>
        <v>1466.5485756352784</v>
      </c>
      <c r="X23" s="321"/>
    </row>
    <row r="24" spans="1:24" s="317" customFormat="1" x14ac:dyDescent="0.25">
      <c r="B24" s="238">
        <f t="shared" si="2"/>
        <v>14</v>
      </c>
      <c r="C24" s="116" t="s">
        <v>91</v>
      </c>
      <c r="D24" s="125" t="s">
        <v>73</v>
      </c>
      <c r="E24" s="679">
        <f>'F7'!D21</f>
        <v>42.376941562154101</v>
      </c>
      <c r="F24" s="541">
        <f>G24</f>
        <v>42.486961279417237</v>
      </c>
      <c r="G24" s="541">
        <f>'F7'!E21+'F7'!E42</f>
        <v>42.486961279417237</v>
      </c>
      <c r="H24" s="700">
        <f>G24-F24</f>
        <v>0</v>
      </c>
      <c r="I24" s="679">
        <f>'F7'!G21</f>
        <v>45.497541562154098</v>
      </c>
      <c r="J24" s="700">
        <f>K24</f>
        <v>43.308760898902243</v>
      </c>
      <c r="K24" s="700">
        <f>'F7'!H21+'F7'!F42</f>
        <v>43.308760898902243</v>
      </c>
      <c r="L24" s="700">
        <f>K24-J24</f>
        <v>0</v>
      </c>
      <c r="M24" s="679">
        <f>'F7'!$J$21</f>
        <v>48.071091562154095</v>
      </c>
      <c r="N24" s="700">
        <f>Q24</f>
        <v>45.216737089710833</v>
      </c>
      <c r="O24" s="700">
        <f>'F7'!K21/2</f>
        <v>22.608368544855416</v>
      </c>
      <c r="P24" s="700">
        <f>O24</f>
        <v>22.608368544855416</v>
      </c>
      <c r="Q24" s="700">
        <f t="shared" ref="Q24:Q26" si="9">O24+P24</f>
        <v>45.216737089710833</v>
      </c>
      <c r="R24" s="700">
        <f t="shared" si="7"/>
        <v>0</v>
      </c>
      <c r="S24" s="718">
        <f>'F7'!D65</f>
        <v>54.222754998679868</v>
      </c>
      <c r="T24" s="718">
        <f>'F7'!E65</f>
        <v>58.190242663581721</v>
      </c>
      <c r="U24" s="718">
        <f>'F7'!F65</f>
        <v>63.249700321983568</v>
      </c>
      <c r="V24" s="718">
        <f>'F7'!G65</f>
        <v>68.426622821983557</v>
      </c>
      <c r="W24" s="718">
        <f>'F7'!H65</f>
        <v>73.56285782198357</v>
      </c>
      <c r="X24" s="321"/>
    </row>
    <row r="25" spans="1:24" s="317" customFormat="1" x14ac:dyDescent="0.25">
      <c r="B25" s="238">
        <f t="shared" si="2"/>
        <v>15</v>
      </c>
      <c r="C25" s="24" t="s">
        <v>1520</v>
      </c>
      <c r="D25" s="125"/>
      <c r="E25" s="679"/>
      <c r="F25" s="667">
        <f>G25</f>
        <v>7.8454196336822761E-3</v>
      </c>
      <c r="G25" s="667">
        <v>7.8454196336822761E-3</v>
      </c>
      <c r="H25" s="1214"/>
      <c r="I25" s="679"/>
      <c r="J25" s="667">
        <f>K25</f>
        <v>9.1223628906566441E-3</v>
      </c>
      <c r="K25" s="667">
        <v>9.1223628906566441E-3</v>
      </c>
      <c r="L25" s="1214"/>
      <c r="M25" s="679"/>
      <c r="N25" s="1214">
        <f>Q25</f>
        <v>1.0498110030069775E-2</v>
      </c>
      <c r="O25" s="667">
        <v>5.2490550150348873E-3</v>
      </c>
      <c r="P25" s="667">
        <v>5.2490550150348873E-3</v>
      </c>
      <c r="Q25" s="667">
        <v>1.0498110030069775E-2</v>
      </c>
      <c r="R25" s="1214"/>
      <c r="S25" s="667">
        <v>1.0679826031177824E-2</v>
      </c>
      <c r="T25" s="667">
        <v>1.0733690720039579E-2</v>
      </c>
      <c r="U25" s="667">
        <v>1.1073820402287202E-2</v>
      </c>
      <c r="V25" s="667">
        <v>1.1523548894039873E-2</v>
      </c>
      <c r="W25" s="667">
        <v>1.2004572308124743E-2</v>
      </c>
      <c r="X25" s="321"/>
    </row>
    <row r="26" spans="1:24" s="317" customFormat="1" x14ac:dyDescent="0.25">
      <c r="B26" s="238">
        <f t="shared" si="2"/>
        <v>16</v>
      </c>
      <c r="C26" s="116" t="s">
        <v>92</v>
      </c>
      <c r="D26" s="125" t="s">
        <v>77</v>
      </c>
      <c r="E26" s="679">
        <f>'F11'!D26</f>
        <v>0.46982670000000004</v>
      </c>
      <c r="F26" s="541">
        <f>G26</f>
        <v>1.6233462525760711</v>
      </c>
      <c r="G26" s="700">
        <f>'F11'!E26</f>
        <v>1.6233462525760711</v>
      </c>
      <c r="H26" s="700">
        <f>G26-F26</f>
        <v>0</v>
      </c>
      <c r="I26" s="679">
        <f>'F11'!G26</f>
        <v>1.1387896891196454</v>
      </c>
      <c r="J26" s="878">
        <f>K26</f>
        <v>0.86545445766509999</v>
      </c>
      <c r="K26" s="700">
        <f>'F11'!H26</f>
        <v>0.86545445766509999</v>
      </c>
      <c r="L26" s="700">
        <f>K26-J26</f>
        <v>0</v>
      </c>
      <c r="M26" s="679">
        <f>'F11'!J26</f>
        <v>1.1387896891196454</v>
      </c>
      <c r="N26" s="878">
        <f>Q26</f>
        <v>0.86545445766509999</v>
      </c>
      <c r="O26" s="700">
        <f>'F11'!K26</f>
        <v>0.43272722883254999</v>
      </c>
      <c r="P26" s="700">
        <f>'F11'!L26</f>
        <v>0.43272722883254999</v>
      </c>
      <c r="Q26" s="700">
        <f t="shared" si="9"/>
        <v>0.86545445766509999</v>
      </c>
      <c r="R26" s="700">
        <f t="shared" si="7"/>
        <v>0</v>
      </c>
      <c r="S26" s="718">
        <f>'F11'!O26</f>
        <v>0.86545445766509999</v>
      </c>
      <c r="T26" s="718">
        <f>'F11'!P26</f>
        <v>0.86545445766509999</v>
      </c>
      <c r="U26" s="718">
        <f>'F11'!Q26</f>
        <v>0.86545445766509999</v>
      </c>
      <c r="V26" s="718">
        <f>'F11'!R26</f>
        <v>0.86545445766509999</v>
      </c>
      <c r="W26" s="718">
        <f>'F11'!S26</f>
        <v>0.86545445766509999</v>
      </c>
      <c r="X26" s="321"/>
    </row>
    <row r="27" spans="1:24" s="317" customFormat="1" x14ac:dyDescent="0.25">
      <c r="B27" s="238">
        <f t="shared" si="2"/>
        <v>17</v>
      </c>
      <c r="C27" s="241" t="s">
        <v>93</v>
      </c>
      <c r="D27" s="125"/>
      <c r="E27" s="460">
        <f>E23+E24-E26+E25</f>
        <v>1079.7817927378371</v>
      </c>
      <c r="F27" s="460">
        <f t="shared" ref="F27:W27" si="10">F23+F24-F26+F25</f>
        <v>1068.8803652371391</v>
      </c>
      <c r="G27" s="460">
        <f t="shared" si="10"/>
        <v>1162.965502330863</v>
      </c>
      <c r="H27" s="460">
        <f t="shared" si="10"/>
        <v>94.085137093723844</v>
      </c>
      <c r="I27" s="460">
        <f t="shared" si="10"/>
        <v>1744.9640581030369</v>
      </c>
      <c r="J27" s="460">
        <f t="shared" si="10"/>
        <v>1121.0942468826029</v>
      </c>
      <c r="K27" s="460">
        <f t="shared" si="10"/>
        <v>1192.4053234005878</v>
      </c>
      <c r="L27" s="460">
        <f t="shared" si="10"/>
        <v>71.311076517984944</v>
      </c>
      <c r="M27" s="460">
        <f t="shared" si="10"/>
        <v>1752.4759950211028</v>
      </c>
      <c r="N27" s="460">
        <f t="shared" ca="1" si="10"/>
        <v>1516.9696646130803</v>
      </c>
      <c r="O27" s="460">
        <f t="shared" ca="1" si="10"/>
        <v>787.46947891080208</v>
      </c>
      <c r="P27" s="460">
        <f t="shared" ca="1" si="10"/>
        <v>750.18435217582839</v>
      </c>
      <c r="Q27" s="460">
        <f t="shared" ca="1" si="10"/>
        <v>1537.6538310866306</v>
      </c>
      <c r="R27" s="460">
        <f t="shared" ca="1" si="10"/>
        <v>20.684166473550135</v>
      </c>
      <c r="S27" s="460">
        <f ca="1">S23+S24-S26+S25</f>
        <v>1479.0150973628922</v>
      </c>
      <c r="T27" s="460">
        <f t="shared" ca="1" si="10"/>
        <v>1478.8780339520185</v>
      </c>
      <c r="U27" s="460">
        <f t="shared" ca="1" si="10"/>
        <v>1502.2226659672906</v>
      </c>
      <c r="V27" s="460">
        <f t="shared" ca="1" si="10"/>
        <v>1519.28519047345</v>
      </c>
      <c r="W27" s="460">
        <f t="shared" ca="1" si="10"/>
        <v>1539.257983571905</v>
      </c>
      <c r="X27" s="321"/>
    </row>
    <row r="28" spans="1:24" s="680" customFormat="1" x14ac:dyDescent="0.25">
      <c r="B28" s="706"/>
      <c r="E28" s="681"/>
      <c r="F28" s="682"/>
      <c r="G28" s="1430"/>
      <c r="H28" s="515"/>
      <c r="I28" s="1392"/>
      <c r="J28" s="364"/>
      <c r="K28" s="1430"/>
      <c r="L28" s="515"/>
      <c r="M28" s="1392"/>
      <c r="N28" s="1431"/>
      <c r="O28" s="1392"/>
      <c r="P28" s="1392"/>
      <c r="Q28" s="1430"/>
      <c r="S28" s="1243"/>
      <c r="T28" s="1243"/>
      <c r="U28" s="1243"/>
      <c r="V28" s="1243"/>
      <c r="W28" s="1243"/>
    </row>
    <row r="29" spans="1:24" x14ac:dyDescent="0.25">
      <c r="F29" s="364"/>
      <c r="G29" s="515"/>
      <c r="J29" s="364"/>
      <c r="K29" s="515"/>
      <c r="N29" s="364"/>
      <c r="Q29" s="515"/>
      <c r="S29" s="515"/>
      <c r="T29" s="515"/>
      <c r="U29" s="515"/>
      <c r="V29" s="515"/>
      <c r="W29" s="515"/>
    </row>
    <row r="33" spans="7:16" x14ac:dyDescent="0.25">
      <c r="G33" s="1392"/>
      <c r="H33" s="1393"/>
      <c r="I33" s="1393"/>
      <c r="J33" s="1393"/>
      <c r="K33" s="1392"/>
      <c r="L33" s="1393"/>
      <c r="M33" s="1393"/>
      <c r="N33" s="1393"/>
      <c r="O33" s="1392"/>
      <c r="P33" s="1392"/>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zoomScale="70" zoomScaleNormal="80" zoomScaleSheetLayoutView="70" workbookViewId="0">
      <selection activeCell="H57" sqref="H57"/>
    </sheetView>
  </sheetViews>
  <sheetFormatPr defaultColWidth="8.6328125" defaultRowHeight="13" x14ac:dyDescent="0.3"/>
  <cols>
    <col min="1" max="1" width="8.6328125" style="91"/>
    <col min="2" max="2" width="13.6328125" style="91" customWidth="1"/>
    <col min="3" max="3" width="14" style="91" customWidth="1"/>
    <col min="4" max="4" width="10.54296875" style="91" customWidth="1"/>
    <col min="5" max="5" width="12.36328125" style="91" customWidth="1"/>
    <col min="6" max="6" width="13.36328125" style="91" customWidth="1"/>
    <col min="7" max="9" width="10" style="91" customWidth="1"/>
    <col min="10" max="11" width="11.453125" style="91" customWidth="1"/>
    <col min="12" max="12" width="14.54296875" style="91" customWidth="1"/>
    <col min="13" max="13" width="11.453125" style="91" customWidth="1"/>
    <col min="14" max="14" width="10" style="91" customWidth="1"/>
    <col min="15" max="16384" width="8.6328125" style="91"/>
  </cols>
  <sheetData>
    <row r="2" spans="2:15" ht="14" x14ac:dyDescent="0.3">
      <c r="B2" s="1616" t="str">
        <f>Index!B2</f>
        <v xml:space="preserve">      Maharashtra State Power Generation Company Ltd.</v>
      </c>
      <c r="C2" s="1616"/>
      <c r="D2" s="1616"/>
      <c r="E2" s="1616"/>
      <c r="F2" s="1616"/>
      <c r="G2" s="1616"/>
      <c r="H2" s="1616"/>
      <c r="I2" s="1616"/>
      <c r="J2" s="1616"/>
      <c r="K2" s="1616"/>
      <c r="L2" s="1616"/>
      <c r="M2" s="1616"/>
      <c r="N2" s="1616"/>
    </row>
    <row r="3" spans="2:15" ht="14" x14ac:dyDescent="0.3">
      <c r="B3" s="1616" t="str">
        <f>Index!B3</f>
        <v>MYT Petition Formats for Uran</v>
      </c>
      <c r="C3" s="1616"/>
      <c r="D3" s="1616"/>
      <c r="E3" s="1616"/>
      <c r="F3" s="1616"/>
      <c r="G3" s="1616"/>
      <c r="H3" s="1616"/>
      <c r="I3" s="1616"/>
      <c r="J3" s="1616"/>
      <c r="K3" s="1616"/>
      <c r="L3" s="1616"/>
      <c r="M3" s="1616"/>
      <c r="N3" s="1616"/>
    </row>
    <row r="4" spans="2:15" ht="14" x14ac:dyDescent="0.3">
      <c r="B4" s="1815" t="s">
        <v>424</v>
      </c>
      <c r="C4" s="1815"/>
      <c r="D4" s="1815"/>
      <c r="E4" s="1815"/>
      <c r="F4" s="1815"/>
      <c r="G4" s="1815"/>
      <c r="H4" s="1815"/>
      <c r="I4" s="1815"/>
      <c r="J4" s="1815"/>
      <c r="K4" s="1815"/>
      <c r="L4" s="1815"/>
      <c r="M4" s="1815"/>
      <c r="N4" s="1815"/>
    </row>
    <row r="5" spans="2:15" ht="14" x14ac:dyDescent="0.3">
      <c r="B5" s="85"/>
      <c r="C5" s="85"/>
      <c r="D5" s="85"/>
      <c r="E5" s="85"/>
      <c r="F5" s="85"/>
      <c r="G5" s="85"/>
      <c r="H5" s="85"/>
      <c r="I5" s="85"/>
      <c r="J5" s="85"/>
      <c r="K5" s="85"/>
      <c r="L5" s="85"/>
      <c r="M5" s="85"/>
      <c r="N5" s="85"/>
    </row>
    <row r="6" spans="2:15" ht="14" x14ac:dyDescent="0.3">
      <c r="B6" s="85"/>
      <c r="C6" s="85"/>
      <c r="D6" s="85"/>
      <c r="E6" s="85"/>
      <c r="F6" s="85"/>
      <c r="G6" s="85"/>
      <c r="H6" s="85"/>
      <c r="I6" s="85"/>
      <c r="J6" s="85"/>
      <c r="K6" s="85"/>
      <c r="L6" s="85"/>
      <c r="M6" s="85"/>
      <c r="N6" s="85"/>
    </row>
    <row r="7" spans="2:15" ht="14" x14ac:dyDescent="0.3">
      <c r="B7" s="65" t="s">
        <v>1000</v>
      </c>
      <c r="N7" s="112"/>
    </row>
    <row r="8" spans="2:15" ht="14" x14ac:dyDescent="0.3">
      <c r="B8" s="65"/>
      <c r="N8" s="112" t="s">
        <v>10</v>
      </c>
    </row>
    <row r="9" spans="2:15" s="113" customFormat="1" ht="33" customHeight="1" x14ac:dyDescent="0.25">
      <c r="B9" s="1812" t="s">
        <v>278</v>
      </c>
      <c r="C9" s="1663" t="s">
        <v>294</v>
      </c>
      <c r="D9" s="1663"/>
      <c r="E9" s="1663"/>
      <c r="F9" s="1663"/>
      <c r="G9" s="1661" t="s">
        <v>295</v>
      </c>
      <c r="H9" s="1661"/>
      <c r="I9" s="1661"/>
      <c r="J9" s="1813" t="s">
        <v>296</v>
      </c>
      <c r="K9" s="1813"/>
      <c r="L9" s="1813"/>
      <c r="M9" s="1813"/>
      <c r="N9" s="1813"/>
    </row>
    <row r="10" spans="2:15" ht="72" customHeight="1" x14ac:dyDescent="0.3">
      <c r="B10" s="1812"/>
      <c r="C10" s="305" t="s">
        <v>348</v>
      </c>
      <c r="D10" s="305" t="s">
        <v>346</v>
      </c>
      <c r="E10" s="305" t="s">
        <v>741</v>
      </c>
      <c r="F10" s="305" t="s">
        <v>347</v>
      </c>
      <c r="G10" s="305" t="s">
        <v>297</v>
      </c>
      <c r="H10" s="305" t="s">
        <v>742</v>
      </c>
      <c r="I10" s="305" t="s">
        <v>298</v>
      </c>
      <c r="J10" s="305" t="s">
        <v>299</v>
      </c>
      <c r="K10" s="305" t="s">
        <v>300</v>
      </c>
      <c r="L10" s="305" t="s">
        <v>743</v>
      </c>
      <c r="M10" s="305" t="s">
        <v>744</v>
      </c>
      <c r="N10" s="306" t="s">
        <v>271</v>
      </c>
    </row>
    <row r="11" spans="2:15" ht="14.25" customHeight="1" x14ac:dyDescent="0.3">
      <c r="B11" s="107"/>
      <c r="C11" s="108"/>
      <c r="D11" s="108"/>
      <c r="E11" s="108"/>
      <c r="F11" s="108"/>
      <c r="G11" s="108"/>
      <c r="H11" s="108"/>
      <c r="I11" s="108"/>
      <c r="J11" s="108"/>
      <c r="K11" s="108"/>
      <c r="L11" s="108"/>
      <c r="M11" s="108"/>
      <c r="N11" s="109"/>
    </row>
    <row r="12" spans="2:15" ht="14.25" customHeight="1" x14ac:dyDescent="0.3">
      <c r="B12" s="145" t="s">
        <v>780</v>
      </c>
      <c r="C12" s="334">
        <f ca="1">'F1'!S27-'F1'!S11</f>
        <v>258.60388130752904</v>
      </c>
      <c r="D12" s="334">
        <f>'F2.2'!AK143</f>
        <v>5.2320910152441957</v>
      </c>
      <c r="E12" s="110"/>
      <c r="F12" s="110"/>
      <c r="G12" s="334">
        <f>'F2.2'!AI37</f>
        <v>0</v>
      </c>
      <c r="H12" s="461">
        <v>1</v>
      </c>
      <c r="I12" s="110"/>
      <c r="J12" s="334">
        <f ca="1">C12</f>
        <v>258.60388130752904</v>
      </c>
      <c r="K12" s="334">
        <f>G12*D12/10</f>
        <v>0</v>
      </c>
      <c r="L12" s="334"/>
      <c r="M12" s="334"/>
      <c r="N12" s="332">
        <f ca="1">SUM(J12:M12)</f>
        <v>258.60388130752904</v>
      </c>
    </row>
    <row r="13" spans="2:15" ht="14.25" customHeight="1" x14ac:dyDescent="0.3">
      <c r="B13" s="104"/>
      <c r="C13" s="110"/>
      <c r="D13" s="110"/>
      <c r="E13" s="110"/>
      <c r="F13" s="110"/>
      <c r="G13" s="110"/>
      <c r="H13" s="110"/>
      <c r="I13" s="110"/>
      <c r="J13" s="110"/>
      <c r="K13" s="110"/>
      <c r="L13" s="110"/>
      <c r="M13" s="110"/>
      <c r="N13" s="332">
        <f>SUM(J13:M13)</f>
        <v>0</v>
      </c>
    </row>
    <row r="14" spans="2:15" ht="14" x14ac:dyDescent="0.3">
      <c r="B14" s="104" t="s">
        <v>271</v>
      </c>
      <c r="C14" s="355"/>
      <c r="D14" s="355"/>
      <c r="E14" s="355"/>
      <c r="F14" s="355"/>
      <c r="G14" s="355">
        <f>SUM(G12:G13)</f>
        <v>0</v>
      </c>
      <c r="H14" s="355"/>
      <c r="I14" s="355"/>
      <c r="J14" s="355">
        <f ca="1">SUM(J12:J13)</f>
        <v>258.60388130752904</v>
      </c>
      <c r="K14" s="355">
        <f>SUM(K12:K13)</f>
        <v>0</v>
      </c>
      <c r="L14" s="355">
        <f>SUM(L12:L13)</f>
        <v>0</v>
      </c>
      <c r="M14" s="355">
        <f>SUM(M12:M13)</f>
        <v>0</v>
      </c>
      <c r="N14" s="355">
        <f ca="1">SUM(N12:N13)</f>
        <v>258.60388130752904</v>
      </c>
      <c r="O14" s="336"/>
    </row>
    <row r="17" spans="2:14" ht="2.75" customHeight="1" x14ac:dyDescent="0.3"/>
    <row r="18" spans="2:14" ht="14" x14ac:dyDescent="0.3">
      <c r="B18" s="65" t="s">
        <v>1001</v>
      </c>
    </row>
    <row r="19" spans="2:14" ht="14" x14ac:dyDescent="0.3">
      <c r="B19" s="65"/>
      <c r="N19" s="112" t="s">
        <v>10</v>
      </c>
    </row>
    <row r="20" spans="2:14" ht="13.25" customHeight="1" x14ac:dyDescent="0.3">
      <c r="B20" s="1812" t="s">
        <v>278</v>
      </c>
      <c r="C20" s="1663" t="s">
        <v>294</v>
      </c>
      <c r="D20" s="1663"/>
      <c r="E20" s="1663"/>
      <c r="F20" s="1663"/>
      <c r="G20" s="1661" t="s">
        <v>295</v>
      </c>
      <c r="H20" s="1661"/>
      <c r="I20" s="1661"/>
      <c r="J20" s="1813" t="s">
        <v>296</v>
      </c>
      <c r="K20" s="1813"/>
      <c r="L20" s="1813"/>
      <c r="M20" s="1813"/>
      <c r="N20" s="1813"/>
    </row>
    <row r="21" spans="2:14" ht="69" customHeight="1" x14ac:dyDescent="0.3">
      <c r="B21" s="1812"/>
      <c r="C21" s="305" t="s">
        <v>348</v>
      </c>
      <c r="D21" s="305" t="s">
        <v>346</v>
      </c>
      <c r="E21" s="305" t="s">
        <v>741</v>
      </c>
      <c r="F21" s="305" t="s">
        <v>347</v>
      </c>
      <c r="G21" s="305" t="s">
        <v>297</v>
      </c>
      <c r="H21" s="305" t="s">
        <v>742</v>
      </c>
      <c r="I21" s="305" t="s">
        <v>298</v>
      </c>
      <c r="J21" s="305" t="s">
        <v>299</v>
      </c>
      <c r="K21" s="305" t="s">
        <v>300</v>
      </c>
      <c r="L21" s="305" t="s">
        <v>743</v>
      </c>
      <c r="M21" s="305" t="s">
        <v>744</v>
      </c>
      <c r="N21" s="306" t="s">
        <v>271</v>
      </c>
    </row>
    <row r="22" spans="2:14" x14ac:dyDescent="0.3">
      <c r="B22" s="107"/>
      <c r="C22" s="108"/>
      <c r="D22" s="108"/>
      <c r="E22" s="108"/>
      <c r="F22" s="108"/>
      <c r="G22" s="108"/>
      <c r="H22" s="108"/>
      <c r="I22" s="108"/>
      <c r="J22" s="108"/>
      <c r="K22" s="108"/>
      <c r="L22" s="108"/>
      <c r="M22" s="108"/>
      <c r="N22" s="109"/>
    </row>
    <row r="23" spans="2:14" ht="14" x14ac:dyDescent="0.3">
      <c r="B23" s="145" t="s">
        <v>780</v>
      </c>
      <c r="C23" s="333">
        <f ca="1">'F1'!T27-'F1'!T11</f>
        <v>258.46681789665536</v>
      </c>
      <c r="D23" s="333">
        <f>'F2.2'!$AN$143</f>
        <v>5.2320910152441957</v>
      </c>
      <c r="E23" s="333"/>
      <c r="F23" s="110"/>
      <c r="G23" s="334">
        <f>'F2.2'!$AL$37</f>
        <v>0</v>
      </c>
      <c r="H23" s="461">
        <v>1</v>
      </c>
      <c r="I23" s="110"/>
      <c r="J23" s="334">
        <f ca="1">C23</f>
        <v>258.46681789665536</v>
      </c>
      <c r="K23" s="334">
        <f>G23*D23/10</f>
        <v>0</v>
      </c>
      <c r="L23" s="334"/>
      <c r="M23" s="334"/>
      <c r="N23" s="332">
        <f ca="1">SUM(J23:M23)</f>
        <v>258.46681789665536</v>
      </c>
    </row>
    <row r="24" spans="2:14" ht="14" x14ac:dyDescent="0.3">
      <c r="B24" s="104"/>
      <c r="C24" s="110"/>
      <c r="D24" s="110"/>
      <c r="E24" s="110"/>
      <c r="F24" s="110"/>
      <c r="G24" s="110"/>
      <c r="H24" s="110"/>
      <c r="I24" s="110"/>
      <c r="J24" s="110"/>
      <c r="K24" s="110"/>
      <c r="L24" s="110"/>
      <c r="M24" s="110"/>
      <c r="N24" s="332">
        <f>SUM(J24:M24)</f>
        <v>0</v>
      </c>
    </row>
    <row r="25" spans="2:14" ht="14" x14ac:dyDescent="0.3">
      <c r="B25" s="104" t="s">
        <v>271</v>
      </c>
      <c r="C25" s="355"/>
      <c r="D25" s="355"/>
      <c r="E25" s="355"/>
      <c r="F25" s="355"/>
      <c r="G25" s="355">
        <f>SUM(G23:G24)</f>
        <v>0</v>
      </c>
      <c r="H25" s="355"/>
      <c r="I25" s="355"/>
      <c r="J25" s="355">
        <f ca="1">SUM(J23:J24)</f>
        <v>258.46681789665536</v>
      </c>
      <c r="K25" s="355">
        <f>SUM(K23:K24)</f>
        <v>0</v>
      </c>
      <c r="L25" s="355">
        <f>SUM(L23:L24)</f>
        <v>0</v>
      </c>
      <c r="M25" s="355">
        <f>SUM(M23:M24)</f>
        <v>0</v>
      </c>
      <c r="N25" s="355">
        <f ca="1">SUM(N23:N24)</f>
        <v>258.46681789665536</v>
      </c>
    </row>
    <row r="29" spans="2:14" ht="14" x14ac:dyDescent="0.3">
      <c r="B29" s="65" t="s">
        <v>1002</v>
      </c>
    </row>
    <row r="30" spans="2:14" ht="14" x14ac:dyDescent="0.3">
      <c r="B30" s="65"/>
      <c r="N30" s="112" t="s">
        <v>10</v>
      </c>
    </row>
    <row r="31" spans="2:14" ht="29.75" customHeight="1" x14ac:dyDescent="0.3">
      <c r="B31" s="1812" t="s">
        <v>278</v>
      </c>
      <c r="C31" s="1663" t="s">
        <v>294</v>
      </c>
      <c r="D31" s="1663"/>
      <c r="E31" s="1663"/>
      <c r="F31" s="1663"/>
      <c r="G31" s="1661" t="s">
        <v>295</v>
      </c>
      <c r="H31" s="1661"/>
      <c r="I31" s="1661"/>
      <c r="J31" s="1813" t="s">
        <v>296</v>
      </c>
      <c r="K31" s="1813"/>
      <c r="L31" s="1813"/>
      <c r="M31" s="1813"/>
      <c r="N31" s="1813"/>
    </row>
    <row r="32" spans="2:14" ht="65.25" customHeight="1" x14ac:dyDescent="0.3">
      <c r="B32" s="1812"/>
      <c r="C32" s="305" t="s">
        <v>348</v>
      </c>
      <c r="D32" s="305" t="s">
        <v>346</v>
      </c>
      <c r="E32" s="305" t="s">
        <v>741</v>
      </c>
      <c r="F32" s="305" t="s">
        <v>347</v>
      </c>
      <c r="G32" s="305" t="s">
        <v>297</v>
      </c>
      <c r="H32" s="305" t="s">
        <v>742</v>
      </c>
      <c r="I32" s="305" t="s">
        <v>298</v>
      </c>
      <c r="J32" s="305" t="s">
        <v>299</v>
      </c>
      <c r="K32" s="305" t="s">
        <v>300</v>
      </c>
      <c r="L32" s="305" t="s">
        <v>743</v>
      </c>
      <c r="M32" s="305" t="s">
        <v>744</v>
      </c>
      <c r="N32" s="306" t="s">
        <v>271</v>
      </c>
    </row>
    <row r="33" spans="2:14" x14ac:dyDescent="0.3">
      <c r="B33" s="107"/>
      <c r="C33" s="108"/>
      <c r="D33" s="108"/>
      <c r="E33" s="108"/>
      <c r="F33" s="108"/>
      <c r="G33" s="108"/>
      <c r="H33" s="108"/>
      <c r="I33" s="108"/>
      <c r="J33" s="108"/>
      <c r="K33" s="108"/>
      <c r="L33" s="108"/>
      <c r="M33" s="108"/>
      <c r="N33" s="109"/>
    </row>
    <row r="34" spans="2:14" ht="14" x14ac:dyDescent="0.3">
      <c r="B34" s="145" t="s">
        <v>780</v>
      </c>
      <c r="C34" s="334">
        <f ca="1">'F1'!U27-'F1'!U11</f>
        <v>278.46734638251542</v>
      </c>
      <c r="D34" s="334">
        <f>'F2.2'!$AQ$143</f>
        <v>5.2320910152441957</v>
      </c>
      <c r="E34" s="334"/>
      <c r="F34" s="110"/>
      <c r="G34" s="334">
        <f>'F2.2'!$AO$37</f>
        <v>0</v>
      </c>
      <c r="H34" s="461">
        <v>1</v>
      </c>
      <c r="I34" s="110"/>
      <c r="J34" s="334">
        <f ca="1">C34</f>
        <v>278.46734638251542</v>
      </c>
      <c r="K34" s="334">
        <f>G34*D34/10</f>
        <v>0</v>
      </c>
      <c r="L34" s="334"/>
      <c r="M34" s="334"/>
      <c r="N34" s="332">
        <f ca="1">SUM(J34:M34)</f>
        <v>278.46734638251542</v>
      </c>
    </row>
    <row r="35" spans="2:14" ht="14" x14ac:dyDescent="0.3">
      <c r="B35" s="104"/>
      <c r="C35" s="110"/>
      <c r="D35" s="110"/>
      <c r="E35" s="110"/>
      <c r="F35" s="110"/>
      <c r="G35" s="110"/>
      <c r="H35" s="110"/>
      <c r="I35" s="110"/>
      <c r="J35" s="110"/>
      <c r="K35" s="110"/>
      <c r="L35" s="110"/>
      <c r="M35" s="110"/>
      <c r="N35" s="332">
        <f>SUM(J35:M35)</f>
        <v>0</v>
      </c>
    </row>
    <row r="36" spans="2:14" ht="14" x14ac:dyDescent="0.3">
      <c r="B36" s="104" t="s">
        <v>271</v>
      </c>
      <c r="C36" s="355"/>
      <c r="D36" s="355"/>
      <c r="E36" s="355"/>
      <c r="F36" s="355"/>
      <c r="G36" s="355">
        <f>SUM(G34:G35)</f>
        <v>0</v>
      </c>
      <c r="H36" s="355"/>
      <c r="I36" s="355"/>
      <c r="J36" s="355">
        <f ca="1">SUM(J34:J35)</f>
        <v>278.46734638251542</v>
      </c>
      <c r="K36" s="355">
        <f>SUM(K34:K35)</f>
        <v>0</v>
      </c>
      <c r="L36" s="355">
        <f>SUM(L34:L35)</f>
        <v>0</v>
      </c>
      <c r="M36" s="355">
        <f>SUM(M34:M35)</f>
        <v>0</v>
      </c>
      <c r="N36" s="355">
        <f ca="1">SUM(N34:N35)</f>
        <v>278.46734638251542</v>
      </c>
    </row>
    <row r="37" spans="2:14" ht="14" x14ac:dyDescent="0.3">
      <c r="B37" s="235"/>
      <c r="C37" s="75"/>
      <c r="D37" s="75"/>
      <c r="E37" s="75"/>
      <c r="F37" s="75"/>
      <c r="G37" s="75"/>
      <c r="H37" s="75"/>
      <c r="I37" s="75"/>
      <c r="J37" s="75"/>
      <c r="K37" s="75"/>
      <c r="L37" s="75"/>
      <c r="M37" s="75"/>
      <c r="N37" s="75"/>
    </row>
    <row r="38" spans="2:14" ht="14" x14ac:dyDescent="0.3">
      <c r="B38" s="235"/>
      <c r="C38" s="75"/>
      <c r="D38" s="75"/>
      <c r="E38" s="75"/>
      <c r="F38" s="75"/>
      <c r="G38" s="75"/>
      <c r="H38" s="75"/>
      <c r="I38" s="75"/>
      <c r="J38" s="75"/>
      <c r="K38" s="75"/>
      <c r="L38" s="75"/>
      <c r="M38" s="75"/>
      <c r="N38" s="75"/>
    </row>
    <row r="39" spans="2:14" ht="14" x14ac:dyDescent="0.3">
      <c r="B39" s="65" t="s">
        <v>1003</v>
      </c>
    </row>
    <row r="40" spans="2:14" ht="14" x14ac:dyDescent="0.3">
      <c r="B40" s="65"/>
      <c r="N40" s="112" t="s">
        <v>10</v>
      </c>
    </row>
    <row r="41" spans="2:14" ht="14" x14ac:dyDescent="0.3">
      <c r="B41" s="1812" t="s">
        <v>278</v>
      </c>
      <c r="C41" s="1663" t="s">
        <v>294</v>
      </c>
      <c r="D41" s="1663"/>
      <c r="E41" s="1663"/>
      <c r="F41" s="1663"/>
      <c r="G41" s="1661" t="s">
        <v>295</v>
      </c>
      <c r="H41" s="1661"/>
      <c r="I41" s="1661"/>
      <c r="J41" s="1813" t="s">
        <v>296</v>
      </c>
      <c r="K41" s="1813"/>
      <c r="L41" s="1813"/>
      <c r="M41" s="1813"/>
      <c r="N41" s="1813"/>
    </row>
    <row r="42" spans="2:14" ht="70" x14ac:dyDescent="0.3">
      <c r="B42" s="1812"/>
      <c r="C42" s="765" t="s">
        <v>348</v>
      </c>
      <c r="D42" s="765" t="s">
        <v>346</v>
      </c>
      <c r="E42" s="765" t="s">
        <v>741</v>
      </c>
      <c r="F42" s="765" t="s">
        <v>347</v>
      </c>
      <c r="G42" s="765" t="s">
        <v>297</v>
      </c>
      <c r="H42" s="765" t="s">
        <v>742</v>
      </c>
      <c r="I42" s="765" t="s">
        <v>298</v>
      </c>
      <c r="J42" s="765" t="s">
        <v>299</v>
      </c>
      <c r="K42" s="765" t="s">
        <v>300</v>
      </c>
      <c r="L42" s="765" t="s">
        <v>743</v>
      </c>
      <c r="M42" s="765" t="s">
        <v>744</v>
      </c>
      <c r="N42" s="766" t="s">
        <v>271</v>
      </c>
    </row>
    <row r="43" spans="2:14" x14ac:dyDescent="0.3">
      <c r="B43" s="107"/>
      <c r="C43" s="108"/>
      <c r="D43" s="108"/>
      <c r="E43" s="108"/>
      <c r="F43" s="108"/>
      <c r="G43" s="108"/>
      <c r="H43" s="108"/>
      <c r="I43" s="108"/>
      <c r="J43" s="108"/>
      <c r="K43" s="108"/>
      <c r="L43" s="108"/>
      <c r="M43" s="108"/>
      <c r="N43" s="109"/>
    </row>
    <row r="44" spans="2:14" ht="14" x14ac:dyDescent="0.3">
      <c r="B44" s="145" t="s">
        <v>780</v>
      </c>
      <c r="C44" s="334">
        <f ca="1">'F1'!V27-'F1'!V11</f>
        <v>298.87397441808685</v>
      </c>
      <c r="D44" s="334">
        <f>'F2.2'!$AT$143</f>
        <v>5.2320910152441957</v>
      </c>
      <c r="E44" s="334"/>
      <c r="F44" s="110"/>
      <c r="G44" s="334">
        <f>'F2.2'!$AR$37</f>
        <v>0</v>
      </c>
      <c r="H44" s="461">
        <v>1</v>
      </c>
      <c r="I44" s="110"/>
      <c r="J44" s="334">
        <f ca="1">C44</f>
        <v>298.87397441808685</v>
      </c>
      <c r="K44" s="334">
        <f>G44*D44/10</f>
        <v>0</v>
      </c>
      <c r="L44" s="334"/>
      <c r="M44" s="334"/>
      <c r="N44" s="332">
        <f ca="1">SUM(J44:M44)</f>
        <v>298.87397441808685</v>
      </c>
    </row>
    <row r="45" spans="2:14" ht="14" x14ac:dyDescent="0.3">
      <c r="B45" s="104"/>
      <c r="C45" s="110"/>
      <c r="D45" s="110"/>
      <c r="E45" s="110"/>
      <c r="F45" s="110"/>
      <c r="G45" s="110"/>
      <c r="H45" s="110"/>
      <c r="I45" s="110"/>
      <c r="J45" s="110"/>
      <c r="K45" s="110"/>
      <c r="L45" s="110"/>
      <c r="M45" s="110"/>
      <c r="N45" s="332">
        <f>SUM(J45:M45)</f>
        <v>0</v>
      </c>
    </row>
    <row r="46" spans="2:14" ht="14" x14ac:dyDescent="0.3">
      <c r="B46" s="104" t="s">
        <v>271</v>
      </c>
      <c r="C46" s="355"/>
      <c r="D46" s="355"/>
      <c r="E46" s="355"/>
      <c r="F46" s="355"/>
      <c r="G46" s="355">
        <f>SUM(G44:G45)</f>
        <v>0</v>
      </c>
      <c r="H46" s="355"/>
      <c r="I46" s="355"/>
      <c r="J46" s="355">
        <f ca="1">SUM(J44:J45)</f>
        <v>298.87397441808685</v>
      </c>
      <c r="K46" s="355">
        <f>SUM(K44:K45)</f>
        <v>0</v>
      </c>
      <c r="L46" s="355">
        <f>SUM(L44:L45)</f>
        <v>0</v>
      </c>
      <c r="M46" s="355">
        <f>SUM(M44:M45)</f>
        <v>0</v>
      </c>
      <c r="N46" s="355">
        <f ca="1">SUM(N44:N45)</f>
        <v>298.87397441808685</v>
      </c>
    </row>
    <row r="49" spans="2:14" ht="14" x14ac:dyDescent="0.3">
      <c r="B49" s="65" t="s">
        <v>1004</v>
      </c>
    </row>
    <row r="50" spans="2:14" ht="14" x14ac:dyDescent="0.3">
      <c r="B50" s="65"/>
      <c r="N50" s="112" t="s">
        <v>10</v>
      </c>
    </row>
    <row r="51" spans="2:14" ht="14" x14ac:dyDescent="0.3">
      <c r="B51" s="1812" t="s">
        <v>278</v>
      </c>
      <c r="C51" s="1663" t="s">
        <v>294</v>
      </c>
      <c r="D51" s="1663"/>
      <c r="E51" s="1663"/>
      <c r="F51" s="1663"/>
      <c r="G51" s="1661" t="s">
        <v>295</v>
      </c>
      <c r="H51" s="1661"/>
      <c r="I51" s="1661"/>
      <c r="J51" s="1813" t="s">
        <v>296</v>
      </c>
      <c r="K51" s="1813"/>
      <c r="L51" s="1813"/>
      <c r="M51" s="1813"/>
      <c r="N51" s="1813"/>
    </row>
    <row r="52" spans="2:14" ht="70" x14ac:dyDescent="0.3">
      <c r="B52" s="1812"/>
      <c r="C52" s="765" t="s">
        <v>348</v>
      </c>
      <c r="D52" s="765" t="s">
        <v>346</v>
      </c>
      <c r="E52" s="765" t="s">
        <v>741</v>
      </c>
      <c r="F52" s="765" t="s">
        <v>347</v>
      </c>
      <c r="G52" s="765" t="s">
        <v>297</v>
      </c>
      <c r="H52" s="765" t="s">
        <v>742</v>
      </c>
      <c r="I52" s="765" t="s">
        <v>298</v>
      </c>
      <c r="J52" s="765" t="s">
        <v>299</v>
      </c>
      <c r="K52" s="765" t="s">
        <v>300</v>
      </c>
      <c r="L52" s="765" t="s">
        <v>743</v>
      </c>
      <c r="M52" s="765" t="s">
        <v>744</v>
      </c>
      <c r="N52" s="766" t="s">
        <v>271</v>
      </c>
    </row>
    <row r="53" spans="2:14" x14ac:dyDescent="0.3">
      <c r="B53" s="107"/>
      <c r="C53" s="108"/>
      <c r="D53" s="108"/>
      <c r="E53" s="108"/>
      <c r="F53" s="108"/>
      <c r="G53" s="108"/>
      <c r="H53" s="108"/>
      <c r="I53" s="108"/>
      <c r="J53" s="108"/>
      <c r="K53" s="108"/>
      <c r="L53" s="108"/>
      <c r="M53" s="108"/>
      <c r="N53" s="109"/>
    </row>
    <row r="54" spans="2:14" ht="14" x14ac:dyDescent="0.3">
      <c r="B54" s="145" t="s">
        <v>780</v>
      </c>
      <c r="C54" s="334">
        <f ca="1">'F1'!W27-'F1'!W11</f>
        <v>318.84676751654183</v>
      </c>
      <c r="D54" s="334">
        <f>'F2.2'!$AW$143</f>
        <v>5.2320910152441957</v>
      </c>
      <c r="E54" s="334"/>
      <c r="F54" s="110"/>
      <c r="G54" s="334">
        <f>'F2.2'!$AU$37</f>
        <v>0</v>
      </c>
      <c r="H54" s="461">
        <v>1</v>
      </c>
      <c r="I54" s="110"/>
      <c r="J54" s="334">
        <f ca="1">C54</f>
        <v>318.84676751654183</v>
      </c>
      <c r="K54" s="334">
        <f>G54*D54/10</f>
        <v>0</v>
      </c>
      <c r="L54" s="334"/>
      <c r="M54" s="334"/>
      <c r="N54" s="332">
        <f ca="1">SUM(J54:M54)</f>
        <v>318.84676751654183</v>
      </c>
    </row>
    <row r="55" spans="2:14" ht="14" x14ac:dyDescent="0.3">
      <c r="B55" s="104"/>
      <c r="C55" s="110"/>
      <c r="D55" s="110"/>
      <c r="E55" s="110"/>
      <c r="F55" s="110"/>
      <c r="G55" s="110"/>
      <c r="H55" s="110"/>
      <c r="I55" s="110"/>
      <c r="J55" s="110"/>
      <c r="K55" s="110"/>
      <c r="L55" s="110"/>
      <c r="M55" s="110"/>
      <c r="N55" s="332">
        <f>SUM(J55:M55)</f>
        <v>0</v>
      </c>
    </row>
    <row r="56" spans="2:14" ht="14" x14ac:dyDescent="0.3">
      <c r="B56" s="104" t="s">
        <v>271</v>
      </c>
      <c r="C56" s="355"/>
      <c r="D56" s="355"/>
      <c r="E56" s="355"/>
      <c r="F56" s="355"/>
      <c r="G56" s="355">
        <f>SUM(G54:G55)</f>
        <v>0</v>
      </c>
      <c r="H56" s="355"/>
      <c r="I56" s="355"/>
      <c r="J56" s="355">
        <f ca="1">SUM(J54:J55)</f>
        <v>318.84676751654183</v>
      </c>
      <c r="K56" s="355">
        <f>SUM(K54:K55)</f>
        <v>0</v>
      </c>
      <c r="L56" s="355">
        <f>SUM(L54:L55)</f>
        <v>0</v>
      </c>
      <c r="M56" s="355">
        <f>SUM(M54:M55)</f>
        <v>0</v>
      </c>
      <c r="N56" s="355">
        <f ca="1">SUM(N54:N55)</f>
        <v>318.84676751654183</v>
      </c>
    </row>
  </sheetData>
  <mergeCells count="23">
    <mergeCell ref="B20:B21"/>
    <mergeCell ref="C20:F20"/>
    <mergeCell ref="G20:I20"/>
    <mergeCell ref="J20:N20"/>
    <mergeCell ref="B31:B32"/>
    <mergeCell ref="C31:F31"/>
    <mergeCell ref="G31:I31"/>
    <mergeCell ref="J31:N31"/>
    <mergeCell ref="B2:N2"/>
    <mergeCell ref="B3:N3"/>
    <mergeCell ref="B4:N4"/>
    <mergeCell ref="B9:B10"/>
    <mergeCell ref="C9:F9"/>
    <mergeCell ref="G9:I9"/>
    <mergeCell ref="J9:N9"/>
    <mergeCell ref="B41:B42"/>
    <mergeCell ref="C41:F41"/>
    <mergeCell ref="G41:I41"/>
    <mergeCell ref="J41:N41"/>
    <mergeCell ref="B51:B52"/>
    <mergeCell ref="C51:F51"/>
    <mergeCell ref="G51:I51"/>
    <mergeCell ref="J51:N5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topLeftCell="A41" zoomScale="80" zoomScaleNormal="80" zoomScaleSheetLayoutView="80" workbookViewId="0">
      <selection activeCell="C19" sqref="C19:F19"/>
    </sheetView>
  </sheetViews>
  <sheetFormatPr defaultColWidth="8.6328125" defaultRowHeight="14" x14ac:dyDescent="0.3"/>
  <cols>
    <col min="1" max="1" width="8.6328125" style="236"/>
    <col min="2" max="2" width="13.453125" style="236" customWidth="1"/>
    <col min="3" max="11" width="12.36328125" style="236" customWidth="1"/>
    <col min="12" max="12" width="14.6328125" style="236" customWidth="1"/>
    <col min="13" max="14" width="12.36328125" style="236" customWidth="1"/>
    <col min="15" max="16384" width="8.6328125" style="236"/>
  </cols>
  <sheetData>
    <row r="2" spans="2:14" x14ac:dyDescent="0.3">
      <c r="B2" s="1616" t="str">
        <f>Index!B2</f>
        <v xml:space="preserve">      Maharashtra State Power Generation Company Ltd.</v>
      </c>
      <c r="C2" s="1616"/>
      <c r="D2" s="1616"/>
      <c r="E2" s="1616"/>
      <c r="F2" s="1616"/>
      <c r="G2" s="1616"/>
      <c r="H2" s="1616"/>
      <c r="I2" s="1616"/>
      <c r="J2" s="1616"/>
      <c r="K2" s="1616"/>
      <c r="L2" s="1616"/>
      <c r="M2" s="1616"/>
      <c r="N2" s="1616"/>
    </row>
    <row r="3" spans="2:14" x14ac:dyDescent="0.3">
      <c r="B3" s="1616" t="str">
        <f>Index!B3</f>
        <v>MYT Petition Formats for Uran</v>
      </c>
      <c r="C3" s="1616"/>
      <c r="D3" s="1616"/>
      <c r="E3" s="1616"/>
      <c r="F3" s="1616"/>
      <c r="G3" s="1616"/>
      <c r="H3" s="1616"/>
      <c r="I3" s="1616"/>
      <c r="J3" s="1616"/>
      <c r="K3" s="1616"/>
      <c r="L3" s="1616"/>
      <c r="M3" s="1616"/>
      <c r="N3" s="1616"/>
    </row>
    <row r="4" spans="2:14" x14ac:dyDescent="0.3">
      <c r="B4" s="1815" t="s">
        <v>425</v>
      </c>
      <c r="C4" s="1815"/>
      <c r="D4" s="1815"/>
      <c r="E4" s="1815"/>
      <c r="F4" s="1815"/>
      <c r="G4" s="1815"/>
      <c r="H4" s="1815"/>
      <c r="I4" s="1815"/>
      <c r="J4" s="1815"/>
      <c r="K4" s="1815"/>
      <c r="L4" s="1815"/>
      <c r="M4" s="1815"/>
      <c r="N4" s="1815"/>
    </row>
    <row r="5" spans="2:14" x14ac:dyDescent="0.3">
      <c r="B5" s="232"/>
      <c r="C5" s="232"/>
      <c r="D5" s="232"/>
      <c r="E5" s="232"/>
      <c r="F5" s="232"/>
      <c r="G5" s="232"/>
      <c r="H5" s="232"/>
      <c r="I5" s="232"/>
      <c r="J5" s="232"/>
      <c r="K5" s="232"/>
      <c r="L5" s="232"/>
      <c r="M5" s="232"/>
      <c r="N5" s="232"/>
    </row>
    <row r="6" spans="2:14" x14ac:dyDescent="0.3">
      <c r="B6" s="65" t="s">
        <v>959</v>
      </c>
    </row>
    <row r="7" spans="2:14" x14ac:dyDescent="0.3">
      <c r="B7" s="65"/>
      <c r="N7" s="42" t="s">
        <v>10</v>
      </c>
    </row>
    <row r="8" spans="2:14" s="242" customFormat="1" ht="35.75" customHeight="1" x14ac:dyDescent="0.25">
      <c r="B8" s="1621" t="s">
        <v>278</v>
      </c>
      <c r="C8" s="1663" t="s">
        <v>294</v>
      </c>
      <c r="D8" s="1663"/>
      <c r="E8" s="1663"/>
      <c r="F8" s="1663"/>
      <c r="G8" s="1661" t="s">
        <v>295</v>
      </c>
      <c r="H8" s="1661"/>
      <c r="I8" s="1661"/>
      <c r="J8" s="1813" t="s">
        <v>296</v>
      </c>
      <c r="K8" s="1813"/>
      <c r="L8" s="1813"/>
      <c r="M8" s="1813"/>
      <c r="N8" s="1813"/>
    </row>
    <row r="9" spans="2:14" ht="72" customHeight="1" x14ac:dyDescent="0.3">
      <c r="B9" s="1621"/>
      <c r="C9" s="305" t="s">
        <v>348</v>
      </c>
      <c r="D9" s="305" t="s">
        <v>346</v>
      </c>
      <c r="E9" s="305" t="s">
        <v>741</v>
      </c>
      <c r="F9" s="305" t="s">
        <v>347</v>
      </c>
      <c r="G9" s="305" t="s">
        <v>297</v>
      </c>
      <c r="H9" s="305" t="s">
        <v>742</v>
      </c>
      <c r="I9" s="305" t="s">
        <v>298</v>
      </c>
      <c r="J9" s="305" t="s">
        <v>299</v>
      </c>
      <c r="K9" s="305" t="s">
        <v>300</v>
      </c>
      <c r="L9" s="305" t="s">
        <v>743</v>
      </c>
      <c r="M9" s="305" t="s">
        <v>744</v>
      </c>
      <c r="N9" s="306" t="s">
        <v>271</v>
      </c>
    </row>
    <row r="10" spans="2:14" x14ac:dyDescent="0.3">
      <c r="B10" s="238"/>
      <c r="C10" s="239"/>
      <c r="D10" s="239"/>
      <c r="E10" s="239"/>
      <c r="F10" s="239"/>
      <c r="G10" s="239"/>
      <c r="H10" s="239"/>
      <c r="I10" s="239"/>
      <c r="J10" s="239"/>
      <c r="K10" s="239"/>
      <c r="L10" s="239"/>
      <c r="M10" s="239"/>
      <c r="N10" s="240"/>
    </row>
    <row r="11" spans="2:14" x14ac:dyDescent="0.3">
      <c r="B11" s="145" t="s">
        <v>780</v>
      </c>
      <c r="C11" s="605">
        <f ca="1">'F9.2'!C12</f>
        <v>258.60388130752904</v>
      </c>
      <c r="D11" s="605">
        <f>'F9.2'!D12</f>
        <v>5.2320910152441957</v>
      </c>
      <c r="E11" s="605">
        <f>'F9.2'!E12</f>
        <v>0</v>
      </c>
      <c r="F11" s="605">
        <f>'F9.2'!F12</f>
        <v>0</v>
      </c>
      <c r="G11" s="605">
        <f>'F9.2'!G12</f>
        <v>0</v>
      </c>
      <c r="H11" s="605">
        <f>'F9.2'!H12</f>
        <v>1</v>
      </c>
      <c r="I11" s="605">
        <f>'F9.2'!I12</f>
        <v>0</v>
      </c>
      <c r="J11" s="605">
        <f ca="1">'F9.2'!J12</f>
        <v>258.60388130752904</v>
      </c>
      <c r="K11" s="605">
        <f>'F9.2'!K12</f>
        <v>0</v>
      </c>
      <c r="L11" s="605">
        <f>'F9.2'!L12</f>
        <v>0</v>
      </c>
      <c r="M11" s="605">
        <f>'F9.2'!M12</f>
        <v>0</v>
      </c>
      <c r="N11" s="308">
        <f ca="1">SUM(J11:M11)</f>
        <v>258.60388130752904</v>
      </c>
    </row>
    <row r="12" spans="2:14" x14ac:dyDescent="0.3">
      <c r="B12" s="104"/>
      <c r="C12" s="24"/>
      <c r="D12" s="24"/>
      <c r="E12" s="24"/>
      <c r="F12" s="24"/>
      <c r="G12" s="24"/>
      <c r="H12" s="24"/>
      <c r="I12" s="24"/>
      <c r="J12" s="24"/>
      <c r="K12" s="24"/>
      <c r="L12" s="24"/>
      <c r="M12" s="24"/>
      <c r="N12" s="24"/>
    </row>
    <row r="13" spans="2:14" x14ac:dyDescent="0.3">
      <c r="B13" s="241" t="s">
        <v>271</v>
      </c>
      <c r="C13" s="335"/>
      <c r="D13" s="335"/>
      <c r="E13" s="335"/>
      <c r="F13" s="335"/>
      <c r="G13" s="335">
        <f>SUM(G11:G12)</f>
        <v>0</v>
      </c>
      <c r="H13" s="335"/>
      <c r="I13" s="335"/>
      <c r="J13" s="335">
        <f ca="1">SUM(J11:J12)</f>
        <v>258.60388130752904</v>
      </c>
      <c r="K13" s="335">
        <f>SUM(K11:K12)</f>
        <v>0</v>
      </c>
      <c r="L13" s="335">
        <f>SUM(L11:L12)</f>
        <v>0</v>
      </c>
      <c r="M13" s="335">
        <f>SUM(M11:M12)</f>
        <v>0</v>
      </c>
      <c r="N13" s="335">
        <f ca="1">SUM(N11:N12)</f>
        <v>258.60388130752904</v>
      </c>
    </row>
    <row r="17" spans="2:14" x14ac:dyDescent="0.3">
      <c r="B17" s="65" t="s">
        <v>960</v>
      </c>
      <c r="N17" s="237"/>
    </row>
    <row r="18" spans="2:14" x14ac:dyDescent="0.3">
      <c r="B18" s="65"/>
      <c r="N18" s="42" t="s">
        <v>10</v>
      </c>
    </row>
    <row r="19" spans="2:14" ht="32" customHeight="1" x14ac:dyDescent="0.3">
      <c r="B19" s="1621" t="s">
        <v>278</v>
      </c>
      <c r="C19" s="1663" t="s">
        <v>294</v>
      </c>
      <c r="D19" s="1663"/>
      <c r="E19" s="1663"/>
      <c r="F19" s="1663"/>
      <c r="G19" s="1661" t="s">
        <v>295</v>
      </c>
      <c r="H19" s="1661"/>
      <c r="I19" s="1661"/>
      <c r="J19" s="1813" t="s">
        <v>296</v>
      </c>
      <c r="K19" s="1813"/>
      <c r="L19" s="1813"/>
      <c r="M19" s="1813"/>
      <c r="N19" s="1813"/>
    </row>
    <row r="20" spans="2:14" ht="68.25" customHeight="1" x14ac:dyDescent="0.3">
      <c r="B20" s="1621"/>
      <c r="C20" s="305" t="s">
        <v>348</v>
      </c>
      <c r="D20" s="305" t="s">
        <v>346</v>
      </c>
      <c r="E20" s="305" t="s">
        <v>741</v>
      </c>
      <c r="F20" s="305" t="s">
        <v>347</v>
      </c>
      <c r="G20" s="305" t="s">
        <v>297</v>
      </c>
      <c r="H20" s="305" t="s">
        <v>742</v>
      </c>
      <c r="I20" s="305" t="s">
        <v>298</v>
      </c>
      <c r="J20" s="305" t="s">
        <v>299</v>
      </c>
      <c r="K20" s="305" t="s">
        <v>300</v>
      </c>
      <c r="L20" s="305" t="s">
        <v>743</v>
      </c>
      <c r="M20" s="305" t="s">
        <v>744</v>
      </c>
      <c r="N20" s="306" t="s">
        <v>271</v>
      </c>
    </row>
    <row r="21" spans="2:14" x14ac:dyDescent="0.3">
      <c r="B21" s="238"/>
      <c r="C21" s="239"/>
      <c r="D21" s="239"/>
      <c r="E21" s="239"/>
      <c r="F21" s="239"/>
      <c r="G21" s="239"/>
      <c r="H21" s="239"/>
      <c r="I21" s="239"/>
      <c r="J21" s="239"/>
      <c r="K21" s="239"/>
      <c r="L21" s="239"/>
      <c r="M21" s="239"/>
      <c r="N21" s="240"/>
    </row>
    <row r="22" spans="2:14" x14ac:dyDescent="0.3">
      <c r="B22" s="145" t="s">
        <v>780</v>
      </c>
      <c r="C22" s="308">
        <f ca="1">'F9.2'!C23</f>
        <v>258.46681789665536</v>
      </c>
      <c r="D22" s="308">
        <f>'F9.2'!D23</f>
        <v>5.2320910152441957</v>
      </c>
      <c r="E22" s="308">
        <f>'F9.2'!E23</f>
        <v>0</v>
      </c>
      <c r="F22" s="308">
        <f>'F9.2'!F23</f>
        <v>0</v>
      </c>
      <c r="G22" s="308">
        <f>'F9.2'!G23</f>
        <v>0</v>
      </c>
      <c r="H22" s="606">
        <f>'F9.2'!H23</f>
        <v>1</v>
      </c>
      <c r="I22" s="308">
        <f>'F9.2'!I23</f>
        <v>0</v>
      </c>
      <c r="J22" s="308">
        <f ca="1">'F9.2'!J23</f>
        <v>258.46681789665536</v>
      </c>
      <c r="K22" s="308">
        <f>'F9.2'!K23</f>
        <v>0</v>
      </c>
      <c r="L22" s="308">
        <f>'F9.2'!L23</f>
        <v>0</v>
      </c>
      <c r="M22" s="308">
        <f>'F9.2'!M23</f>
        <v>0</v>
      </c>
      <c r="N22" s="308">
        <f ca="1">SUM(J22:M22)</f>
        <v>258.46681789665536</v>
      </c>
    </row>
    <row r="23" spans="2:14" x14ac:dyDescent="0.3">
      <c r="B23" s="104"/>
      <c r="C23" s="24"/>
      <c r="D23" s="24"/>
      <c r="E23" s="24"/>
      <c r="F23" s="24"/>
      <c r="G23" s="24"/>
      <c r="H23" s="24"/>
      <c r="I23" s="24"/>
      <c r="J23" s="24"/>
      <c r="K23" s="24"/>
      <c r="L23" s="24"/>
      <c r="M23" s="24"/>
      <c r="N23" s="24"/>
    </row>
    <row r="24" spans="2:14" x14ac:dyDescent="0.3">
      <c r="B24" s="241" t="s">
        <v>271</v>
      </c>
      <c r="C24" s="335"/>
      <c r="D24" s="335"/>
      <c r="E24" s="335"/>
      <c r="F24" s="335"/>
      <c r="G24" s="335">
        <f>SUM(G22:G23)</f>
        <v>0</v>
      </c>
      <c r="H24" s="335"/>
      <c r="I24" s="335"/>
      <c r="J24" s="335">
        <f ca="1">SUM(J22:J23)</f>
        <v>258.46681789665536</v>
      </c>
      <c r="K24" s="335">
        <f>SUM(K22:K23)</f>
        <v>0</v>
      </c>
      <c r="L24" s="335">
        <f>SUM(L22:L23)</f>
        <v>0</v>
      </c>
      <c r="M24" s="335">
        <f>SUM(M22:M23)</f>
        <v>0</v>
      </c>
      <c r="N24" s="335">
        <f ca="1">SUM(N22:N23)</f>
        <v>258.46681789665536</v>
      </c>
    </row>
    <row r="26" spans="2:14" x14ac:dyDescent="0.3">
      <c r="B26" s="65" t="s">
        <v>961</v>
      </c>
      <c r="N26" s="237"/>
    </row>
    <row r="27" spans="2:14" x14ac:dyDescent="0.3">
      <c r="B27" s="65"/>
      <c r="N27" s="42" t="s">
        <v>10</v>
      </c>
    </row>
    <row r="28" spans="2:14" x14ac:dyDescent="0.3">
      <c r="B28" s="1621" t="s">
        <v>278</v>
      </c>
      <c r="C28" s="1663" t="s">
        <v>294</v>
      </c>
      <c r="D28" s="1663"/>
      <c r="E28" s="1663"/>
      <c r="F28" s="1663"/>
      <c r="G28" s="1661" t="s">
        <v>295</v>
      </c>
      <c r="H28" s="1661"/>
      <c r="I28" s="1661"/>
      <c r="J28" s="1813" t="s">
        <v>296</v>
      </c>
      <c r="K28" s="1813"/>
      <c r="L28" s="1813"/>
      <c r="M28" s="1813"/>
      <c r="N28" s="1813"/>
    </row>
    <row r="29" spans="2:14" ht="70" x14ac:dyDescent="0.3">
      <c r="B29" s="1621"/>
      <c r="C29" s="765" t="s">
        <v>348</v>
      </c>
      <c r="D29" s="765" t="s">
        <v>346</v>
      </c>
      <c r="E29" s="765" t="s">
        <v>741</v>
      </c>
      <c r="F29" s="765" t="s">
        <v>347</v>
      </c>
      <c r="G29" s="765" t="s">
        <v>297</v>
      </c>
      <c r="H29" s="765" t="s">
        <v>742</v>
      </c>
      <c r="I29" s="765" t="s">
        <v>298</v>
      </c>
      <c r="J29" s="765" t="s">
        <v>299</v>
      </c>
      <c r="K29" s="765" t="s">
        <v>300</v>
      </c>
      <c r="L29" s="765" t="s">
        <v>743</v>
      </c>
      <c r="M29" s="765" t="s">
        <v>744</v>
      </c>
      <c r="N29" s="766" t="s">
        <v>271</v>
      </c>
    </row>
    <row r="30" spans="2:14" x14ac:dyDescent="0.3">
      <c r="B30" s="238"/>
      <c r="C30" s="239"/>
      <c r="D30" s="239"/>
      <c r="E30" s="239"/>
      <c r="F30" s="239"/>
      <c r="G30" s="239"/>
      <c r="H30" s="239"/>
      <c r="I30" s="239"/>
      <c r="J30" s="239"/>
      <c r="K30" s="239"/>
      <c r="L30" s="239"/>
      <c r="M30" s="239"/>
      <c r="N30" s="240"/>
    </row>
    <row r="31" spans="2:14" x14ac:dyDescent="0.3">
      <c r="B31" s="145" t="s">
        <v>780</v>
      </c>
      <c r="C31" s="308">
        <f ca="1">'F9.2'!C34</f>
        <v>278.46734638251542</v>
      </c>
      <c r="D31" s="308">
        <f>'F9.2'!D34</f>
        <v>5.2320910152441957</v>
      </c>
      <c r="E31" s="308">
        <f>'F9.2'!E34</f>
        <v>0</v>
      </c>
      <c r="F31" s="308">
        <f>'F9.2'!F34</f>
        <v>0</v>
      </c>
      <c r="G31" s="308">
        <f>'F9.2'!G34</f>
        <v>0</v>
      </c>
      <c r="H31" s="606">
        <f>'F9.2'!H34</f>
        <v>1</v>
      </c>
      <c r="I31" s="308">
        <f>'F9.2'!I34</f>
        <v>0</v>
      </c>
      <c r="J31" s="308">
        <f ca="1">'F9.2'!J34</f>
        <v>278.46734638251542</v>
      </c>
      <c r="K31" s="308">
        <f>'F9.2'!K34</f>
        <v>0</v>
      </c>
      <c r="L31" s="308">
        <f>'F9.2'!L34</f>
        <v>0</v>
      </c>
      <c r="M31" s="308">
        <f>'F9.2'!M34</f>
        <v>0</v>
      </c>
      <c r="N31" s="308">
        <f ca="1">SUM(J31:M31)</f>
        <v>278.46734638251542</v>
      </c>
    </row>
    <row r="32" spans="2:14" x14ac:dyDescent="0.3">
      <c r="B32" s="104"/>
      <c r="C32" s="24"/>
      <c r="D32" s="24"/>
      <c r="E32" s="24"/>
      <c r="F32" s="24"/>
      <c r="G32" s="24"/>
      <c r="H32" s="24"/>
      <c r="I32" s="24"/>
      <c r="J32" s="24"/>
      <c r="K32" s="24"/>
      <c r="L32" s="24"/>
      <c r="M32" s="24"/>
      <c r="N32" s="24"/>
    </row>
    <row r="33" spans="2:14" x14ac:dyDescent="0.3">
      <c r="B33" s="241" t="s">
        <v>271</v>
      </c>
      <c r="C33" s="335"/>
      <c r="D33" s="335"/>
      <c r="E33" s="335"/>
      <c r="F33" s="335"/>
      <c r="G33" s="335">
        <f>SUM(G31:G32)</f>
        <v>0</v>
      </c>
      <c r="H33" s="335"/>
      <c r="I33" s="335"/>
      <c r="J33" s="335">
        <f ca="1">SUM(J31:J32)</f>
        <v>278.46734638251542</v>
      </c>
      <c r="K33" s="335">
        <f>SUM(K31:K32)</f>
        <v>0</v>
      </c>
      <c r="L33" s="335">
        <f>SUM(L31:L32)</f>
        <v>0</v>
      </c>
      <c r="M33" s="335">
        <f>SUM(M31:M32)</f>
        <v>0</v>
      </c>
      <c r="N33" s="335">
        <f ca="1">SUM(N31:N32)</f>
        <v>278.46734638251542</v>
      </c>
    </row>
    <row r="35" spans="2:14" x14ac:dyDescent="0.3">
      <c r="B35" s="65" t="s">
        <v>962</v>
      </c>
      <c r="N35" s="237"/>
    </row>
    <row r="36" spans="2:14" x14ac:dyDescent="0.3">
      <c r="B36" s="65"/>
      <c r="N36" s="42" t="s">
        <v>10</v>
      </c>
    </row>
    <row r="37" spans="2:14" x14ac:dyDescent="0.3">
      <c r="B37" s="1621" t="s">
        <v>278</v>
      </c>
      <c r="C37" s="1663" t="s">
        <v>294</v>
      </c>
      <c r="D37" s="1663"/>
      <c r="E37" s="1663"/>
      <c r="F37" s="1663"/>
      <c r="G37" s="1661" t="s">
        <v>295</v>
      </c>
      <c r="H37" s="1661"/>
      <c r="I37" s="1661"/>
      <c r="J37" s="1813" t="s">
        <v>296</v>
      </c>
      <c r="K37" s="1813"/>
      <c r="L37" s="1813"/>
      <c r="M37" s="1813"/>
      <c r="N37" s="1813"/>
    </row>
    <row r="38" spans="2:14" ht="70" x14ac:dyDescent="0.3">
      <c r="B38" s="1621"/>
      <c r="C38" s="765" t="s">
        <v>348</v>
      </c>
      <c r="D38" s="765" t="s">
        <v>346</v>
      </c>
      <c r="E38" s="765" t="s">
        <v>741</v>
      </c>
      <c r="F38" s="765" t="s">
        <v>347</v>
      </c>
      <c r="G38" s="765" t="s">
        <v>297</v>
      </c>
      <c r="H38" s="765" t="s">
        <v>742</v>
      </c>
      <c r="I38" s="765" t="s">
        <v>298</v>
      </c>
      <c r="J38" s="765" t="s">
        <v>299</v>
      </c>
      <c r="K38" s="765" t="s">
        <v>300</v>
      </c>
      <c r="L38" s="765" t="s">
        <v>743</v>
      </c>
      <c r="M38" s="765" t="s">
        <v>744</v>
      </c>
      <c r="N38" s="766" t="s">
        <v>271</v>
      </c>
    </row>
    <row r="39" spans="2:14" x14ac:dyDescent="0.3">
      <c r="B39" s="238"/>
      <c r="C39" s="239"/>
      <c r="D39" s="239"/>
      <c r="E39" s="239"/>
      <c r="F39" s="239"/>
      <c r="G39" s="239"/>
      <c r="H39" s="239"/>
      <c r="I39" s="239"/>
      <c r="J39" s="239"/>
      <c r="K39" s="239"/>
      <c r="L39" s="239"/>
      <c r="M39" s="239"/>
      <c r="N39" s="240"/>
    </row>
    <row r="40" spans="2:14" x14ac:dyDescent="0.3">
      <c r="B40" s="145" t="s">
        <v>780</v>
      </c>
      <c r="C40" s="308">
        <f ca="1">'F9.2'!C44</f>
        <v>298.87397441808685</v>
      </c>
      <c r="D40" s="308">
        <f>'F9.2'!D44</f>
        <v>5.2320910152441957</v>
      </c>
      <c r="E40" s="308">
        <f>'F9.2'!E44</f>
        <v>0</v>
      </c>
      <c r="F40" s="308">
        <f>'F9.2'!F44</f>
        <v>0</v>
      </c>
      <c r="G40" s="308">
        <f>'F9.2'!G44</f>
        <v>0</v>
      </c>
      <c r="H40" s="606">
        <f>'F9.2'!H44</f>
        <v>1</v>
      </c>
      <c r="I40" s="308">
        <f>'F9.2'!I44</f>
        <v>0</v>
      </c>
      <c r="J40" s="308">
        <f ca="1">'F9.2'!J44</f>
        <v>298.87397441808685</v>
      </c>
      <c r="K40" s="308">
        <f>'F9.2'!K44</f>
        <v>0</v>
      </c>
      <c r="L40" s="308">
        <f>'F9.2'!L44</f>
        <v>0</v>
      </c>
      <c r="M40" s="308">
        <f>'F9.2'!M44</f>
        <v>0</v>
      </c>
      <c r="N40" s="308">
        <f ca="1">SUM(J40:M40)</f>
        <v>298.87397441808685</v>
      </c>
    </row>
    <row r="41" spans="2:14" x14ac:dyDescent="0.3">
      <c r="B41" s="104"/>
      <c r="C41" s="24"/>
      <c r="D41" s="24"/>
      <c r="E41" s="24"/>
      <c r="F41" s="24"/>
      <c r="G41" s="24"/>
      <c r="H41" s="24"/>
      <c r="I41" s="24"/>
      <c r="J41" s="24"/>
      <c r="K41" s="24"/>
      <c r="L41" s="24"/>
      <c r="M41" s="24"/>
      <c r="N41" s="24"/>
    </row>
    <row r="42" spans="2:14" x14ac:dyDescent="0.3">
      <c r="B42" s="241" t="s">
        <v>271</v>
      </c>
      <c r="C42" s="335"/>
      <c r="D42" s="335"/>
      <c r="E42" s="335"/>
      <c r="F42" s="335"/>
      <c r="G42" s="335">
        <f>SUM(G40:G41)</f>
        <v>0</v>
      </c>
      <c r="H42" s="335"/>
      <c r="I42" s="335"/>
      <c r="J42" s="335">
        <f ca="1">SUM(J40:J41)</f>
        <v>298.87397441808685</v>
      </c>
      <c r="K42" s="335">
        <f>SUM(K40:K41)</f>
        <v>0</v>
      </c>
      <c r="L42" s="335">
        <f>SUM(L40:L41)</f>
        <v>0</v>
      </c>
      <c r="M42" s="335">
        <f>SUM(M40:M41)</f>
        <v>0</v>
      </c>
      <c r="N42" s="335">
        <f ca="1">SUM(N40:N41)</f>
        <v>298.87397441808685</v>
      </c>
    </row>
    <row r="44" spans="2:14" x14ac:dyDescent="0.3">
      <c r="B44" s="65" t="s">
        <v>963</v>
      </c>
      <c r="N44" s="237"/>
    </row>
    <row r="45" spans="2:14" x14ac:dyDescent="0.3">
      <c r="B45" s="65"/>
      <c r="N45" s="42" t="s">
        <v>10</v>
      </c>
    </row>
    <row r="46" spans="2:14" x14ac:dyDescent="0.3">
      <c r="B46" s="1621" t="s">
        <v>278</v>
      </c>
      <c r="C46" s="1663" t="s">
        <v>294</v>
      </c>
      <c r="D46" s="1663"/>
      <c r="E46" s="1663"/>
      <c r="F46" s="1663"/>
      <c r="G46" s="1661" t="s">
        <v>295</v>
      </c>
      <c r="H46" s="1661"/>
      <c r="I46" s="1661"/>
      <c r="J46" s="1813" t="s">
        <v>296</v>
      </c>
      <c r="K46" s="1813"/>
      <c r="L46" s="1813"/>
      <c r="M46" s="1813"/>
      <c r="N46" s="1813"/>
    </row>
    <row r="47" spans="2:14" ht="70" x14ac:dyDescent="0.3">
      <c r="B47" s="1621"/>
      <c r="C47" s="765" t="s">
        <v>348</v>
      </c>
      <c r="D47" s="765" t="s">
        <v>346</v>
      </c>
      <c r="E47" s="765" t="s">
        <v>741</v>
      </c>
      <c r="F47" s="765" t="s">
        <v>347</v>
      </c>
      <c r="G47" s="765" t="s">
        <v>297</v>
      </c>
      <c r="H47" s="765" t="s">
        <v>742</v>
      </c>
      <c r="I47" s="765" t="s">
        <v>298</v>
      </c>
      <c r="J47" s="765" t="s">
        <v>299</v>
      </c>
      <c r="K47" s="765" t="s">
        <v>300</v>
      </c>
      <c r="L47" s="765" t="s">
        <v>743</v>
      </c>
      <c r="M47" s="765" t="s">
        <v>744</v>
      </c>
      <c r="N47" s="766" t="s">
        <v>271</v>
      </c>
    </row>
    <row r="48" spans="2:14" x14ac:dyDescent="0.3">
      <c r="B48" s="238"/>
      <c r="C48" s="239"/>
      <c r="D48" s="239"/>
      <c r="E48" s="239"/>
      <c r="F48" s="239"/>
      <c r="G48" s="239"/>
      <c r="H48" s="239"/>
      <c r="I48" s="239"/>
      <c r="J48" s="239"/>
      <c r="K48" s="239"/>
      <c r="L48" s="239"/>
      <c r="M48" s="239"/>
      <c r="N48" s="240"/>
    </row>
    <row r="49" spans="2:14" x14ac:dyDescent="0.3">
      <c r="B49" s="145" t="s">
        <v>780</v>
      </c>
      <c r="C49" s="308">
        <f ca="1">'F9.2'!C54</f>
        <v>318.84676751654183</v>
      </c>
      <c r="D49" s="308">
        <f>'F9.2'!D54</f>
        <v>5.2320910152441957</v>
      </c>
      <c r="E49" s="308">
        <f>'F9.2'!E54</f>
        <v>0</v>
      </c>
      <c r="F49" s="308">
        <f>'F9.2'!F54</f>
        <v>0</v>
      </c>
      <c r="G49" s="308">
        <f>'F9.2'!G54</f>
        <v>0</v>
      </c>
      <c r="H49" s="606">
        <f>'F9.2'!H54</f>
        <v>1</v>
      </c>
      <c r="I49" s="308">
        <f>'F9.2'!I54</f>
        <v>0</v>
      </c>
      <c r="J49" s="308">
        <f ca="1">'F9.2'!J54</f>
        <v>318.84676751654183</v>
      </c>
      <c r="K49" s="308">
        <f>'F9.2'!K54</f>
        <v>0</v>
      </c>
      <c r="L49" s="308">
        <f>'F9.2'!L54</f>
        <v>0</v>
      </c>
      <c r="M49" s="308">
        <f>'F9.2'!M54</f>
        <v>0</v>
      </c>
      <c r="N49" s="308">
        <f ca="1">'F9.2'!N54</f>
        <v>318.84676751654183</v>
      </c>
    </row>
    <row r="50" spans="2:14" x14ac:dyDescent="0.3">
      <c r="B50" s="104"/>
      <c r="C50" s="24"/>
      <c r="D50" s="24"/>
      <c r="E50" s="24"/>
      <c r="F50" s="24"/>
      <c r="G50" s="24"/>
      <c r="H50" s="24"/>
      <c r="I50" s="24"/>
      <c r="J50" s="24"/>
      <c r="K50" s="24"/>
      <c r="L50" s="24"/>
      <c r="M50" s="24"/>
      <c r="N50" s="24"/>
    </row>
    <row r="51" spans="2:14" x14ac:dyDescent="0.3">
      <c r="B51" s="241" t="s">
        <v>271</v>
      </c>
      <c r="C51" s="335"/>
      <c r="D51" s="335"/>
      <c r="E51" s="335"/>
      <c r="F51" s="335"/>
      <c r="G51" s="335">
        <f>SUM(G49:G50)</f>
        <v>0</v>
      </c>
      <c r="H51" s="335"/>
      <c r="I51" s="335"/>
      <c r="J51" s="335">
        <f ca="1">SUM(J49:J50)</f>
        <v>318.84676751654183</v>
      </c>
      <c r="K51" s="335">
        <f>SUM(K49:K50)</f>
        <v>0</v>
      </c>
      <c r="L51" s="335">
        <f>SUM(L49:L50)</f>
        <v>0</v>
      </c>
      <c r="M51" s="335">
        <f>SUM(M49:M50)</f>
        <v>0</v>
      </c>
      <c r="N51" s="335">
        <f ca="1">SUM(N49:N50)</f>
        <v>318.84676751654183</v>
      </c>
    </row>
  </sheetData>
  <mergeCells count="23">
    <mergeCell ref="B19:B20"/>
    <mergeCell ref="C19:F19"/>
    <mergeCell ref="G19:I19"/>
    <mergeCell ref="J19:N19"/>
    <mergeCell ref="B2:N2"/>
    <mergeCell ref="B3:N3"/>
    <mergeCell ref="B4:N4"/>
    <mergeCell ref="B8:B9"/>
    <mergeCell ref="C8:F8"/>
    <mergeCell ref="G8:I8"/>
    <mergeCell ref="J8:N8"/>
    <mergeCell ref="B46:B47"/>
    <mergeCell ref="C46:F46"/>
    <mergeCell ref="G46:I46"/>
    <mergeCell ref="J46:N46"/>
    <mergeCell ref="B28:B29"/>
    <mergeCell ref="C28:F28"/>
    <mergeCell ref="G28:I28"/>
    <mergeCell ref="J28:N28"/>
    <mergeCell ref="B37:B38"/>
    <mergeCell ref="C37:F37"/>
    <mergeCell ref="G37:I37"/>
    <mergeCell ref="J37:N37"/>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zoomScale="60" zoomScaleNormal="75" workbookViewId="0">
      <selection activeCell="G32" sqref="G32"/>
    </sheetView>
  </sheetViews>
  <sheetFormatPr defaultColWidth="9.36328125" defaultRowHeight="14" x14ac:dyDescent="0.25"/>
  <cols>
    <col min="1" max="2" width="6.36328125" style="14" customWidth="1"/>
    <col min="3" max="3" width="53.6328125" style="14" bestFit="1" customWidth="1"/>
    <col min="4" max="4" width="14.6328125" style="14" bestFit="1" customWidth="1"/>
    <col min="5" max="5" width="32.08984375" style="14"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x14ac:dyDescent="0.25">
      <c r="C2" s="114"/>
      <c r="D2" s="114"/>
      <c r="E2" s="114"/>
      <c r="F2" s="114"/>
      <c r="G2" s="114"/>
      <c r="H2" s="114"/>
      <c r="I2" s="114"/>
      <c r="J2" s="114"/>
      <c r="K2" s="81" t="str">
        <f>Index!B2</f>
        <v xml:space="preserve">      Maharashtra State Power Generation Company Ltd.</v>
      </c>
      <c r="L2" s="208"/>
      <c r="M2" s="114"/>
      <c r="N2" s="114"/>
      <c r="O2" s="114"/>
      <c r="P2" s="114"/>
      <c r="Q2" s="114"/>
      <c r="R2" s="114"/>
      <c r="S2" s="114"/>
      <c r="T2" s="114"/>
      <c r="U2" s="114"/>
      <c r="V2" s="114"/>
      <c r="W2" s="114"/>
      <c r="X2" s="114"/>
    </row>
    <row r="3" spans="2:24" s="5" customFormat="1" x14ac:dyDescent="0.3">
      <c r="C3" s="114"/>
      <c r="D3" s="114"/>
      <c r="E3" s="114"/>
      <c r="F3" s="114"/>
      <c r="G3" s="114"/>
      <c r="H3" s="114"/>
      <c r="I3" s="114"/>
      <c r="J3" s="114"/>
      <c r="K3" s="341" t="str">
        <f>Index!B3</f>
        <v>MYT Petition Formats for Uran</v>
      </c>
      <c r="L3" s="86"/>
      <c r="M3" s="114"/>
      <c r="N3" s="114"/>
      <c r="O3" s="114"/>
      <c r="P3" s="114"/>
      <c r="Q3" s="114"/>
      <c r="R3" s="114"/>
      <c r="S3" s="114"/>
      <c r="T3" s="114"/>
      <c r="U3" s="114"/>
      <c r="V3" s="114"/>
      <c r="W3" s="114"/>
      <c r="X3" s="114"/>
    </row>
    <row r="4" spans="2:24" s="5" customFormat="1" x14ac:dyDescent="0.3">
      <c r="C4" s="114"/>
      <c r="D4" s="114"/>
      <c r="E4" s="114"/>
      <c r="F4" s="114"/>
      <c r="G4" s="114"/>
      <c r="H4" s="114"/>
      <c r="I4" s="114"/>
      <c r="J4" s="114"/>
      <c r="K4" s="82" t="s">
        <v>324</v>
      </c>
      <c r="L4" s="209"/>
      <c r="M4" s="114"/>
      <c r="N4" s="114"/>
      <c r="O4" s="114"/>
      <c r="P4" s="114"/>
      <c r="Q4" s="114"/>
      <c r="R4" s="114"/>
      <c r="S4" s="114"/>
      <c r="T4" s="114"/>
      <c r="U4" s="114"/>
      <c r="V4" s="114"/>
      <c r="W4" s="114"/>
      <c r="X4" s="114"/>
    </row>
    <row r="6" spans="2:24" x14ac:dyDescent="0.25">
      <c r="S6" s="22" t="s">
        <v>10</v>
      </c>
    </row>
    <row r="7" spans="2:24" ht="15" customHeight="1" x14ac:dyDescent="0.25">
      <c r="B7" s="1610" t="s">
        <v>341</v>
      </c>
      <c r="C7" s="1610" t="s">
        <v>37</v>
      </c>
      <c r="D7" s="1612" t="s">
        <v>509</v>
      </c>
      <c r="E7" s="1613"/>
      <c r="F7" s="1614"/>
      <c r="G7" s="1612" t="s">
        <v>510</v>
      </c>
      <c r="H7" s="1613"/>
      <c r="I7" s="1614"/>
      <c r="J7" s="1612" t="s">
        <v>511</v>
      </c>
      <c r="K7" s="1613"/>
      <c r="L7" s="1613"/>
      <c r="M7" s="1613"/>
      <c r="N7" s="1614"/>
      <c r="O7" s="1615" t="s">
        <v>958</v>
      </c>
      <c r="P7" s="1615"/>
      <c r="Q7" s="1615"/>
      <c r="R7" s="1615"/>
      <c r="S7" s="1615"/>
      <c r="T7" s="1610" t="s">
        <v>27</v>
      </c>
    </row>
    <row r="8" spans="2:24" ht="43.5" customHeight="1" x14ac:dyDescent="0.25">
      <c r="B8" s="1662"/>
      <c r="C8" s="1662"/>
      <c r="D8" s="291" t="s">
        <v>957</v>
      </c>
      <c r="E8" s="292" t="s">
        <v>79</v>
      </c>
      <c r="F8" s="292" t="s">
        <v>452</v>
      </c>
      <c r="G8" s="291" t="s">
        <v>957</v>
      </c>
      <c r="H8" s="292" t="s">
        <v>79</v>
      </c>
      <c r="I8" s="292" t="s">
        <v>452</v>
      </c>
      <c r="J8" s="292" t="s">
        <v>957</v>
      </c>
      <c r="K8" s="292" t="s">
        <v>445</v>
      </c>
      <c r="L8" s="292" t="s">
        <v>449</v>
      </c>
      <c r="M8" s="292" t="s">
        <v>80</v>
      </c>
      <c r="N8" s="292" t="s">
        <v>453</v>
      </c>
      <c r="O8" s="721" t="s">
        <v>959</v>
      </c>
      <c r="P8" s="721" t="s">
        <v>960</v>
      </c>
      <c r="Q8" s="721" t="s">
        <v>961</v>
      </c>
      <c r="R8" s="721" t="s">
        <v>962</v>
      </c>
      <c r="S8" s="721" t="s">
        <v>963</v>
      </c>
      <c r="T8" s="1610"/>
    </row>
    <row r="9" spans="2:24" ht="19.5" customHeight="1" x14ac:dyDescent="0.25">
      <c r="B9" s="1662"/>
      <c r="C9" s="1662"/>
      <c r="D9" s="292" t="s">
        <v>81</v>
      </c>
      <c r="E9" s="292" t="s">
        <v>82</v>
      </c>
      <c r="F9" s="292" t="s">
        <v>676</v>
      </c>
      <c r="G9" s="292" t="s">
        <v>392</v>
      </c>
      <c r="H9" s="292" t="s">
        <v>410</v>
      </c>
      <c r="I9" s="292" t="s">
        <v>457</v>
      </c>
      <c r="J9" s="292" t="s">
        <v>411</v>
      </c>
      <c r="K9" s="292" t="s">
        <v>412</v>
      </c>
      <c r="L9" s="292" t="s">
        <v>592</v>
      </c>
      <c r="M9" s="292" t="s">
        <v>677</v>
      </c>
      <c r="N9" s="292" t="s">
        <v>975</v>
      </c>
      <c r="O9" s="710" t="s">
        <v>21</v>
      </c>
      <c r="P9" s="710" t="s">
        <v>21</v>
      </c>
      <c r="Q9" s="710" t="s">
        <v>21</v>
      </c>
      <c r="R9" s="710" t="s">
        <v>21</v>
      </c>
      <c r="S9" s="710" t="s">
        <v>21</v>
      </c>
      <c r="T9" s="1611"/>
    </row>
    <row r="10" spans="2:24" s="317" customFormat="1" x14ac:dyDescent="0.25">
      <c r="B10" s="238"/>
      <c r="C10" s="841"/>
      <c r="D10" s="117"/>
      <c r="E10" s="117"/>
      <c r="F10" s="117"/>
      <c r="G10" s="117"/>
      <c r="H10" s="117"/>
      <c r="I10" s="117"/>
      <c r="J10" s="116"/>
      <c r="K10" s="117"/>
      <c r="L10" s="117"/>
      <c r="M10" s="116"/>
      <c r="N10" s="116"/>
      <c r="O10" s="116"/>
      <c r="P10" s="116"/>
      <c r="Q10" s="116"/>
      <c r="R10" s="116"/>
      <c r="S10" s="116"/>
      <c r="T10" s="116"/>
    </row>
    <row r="11" spans="2:24" s="317" customFormat="1" x14ac:dyDescent="0.25">
      <c r="B11" s="238">
        <v>1</v>
      </c>
      <c r="C11" s="839" t="s">
        <v>1035</v>
      </c>
      <c r="D11" s="840"/>
      <c r="E11" s="362">
        <v>0</v>
      </c>
      <c r="F11" s="329">
        <f>E11-D11</f>
        <v>0</v>
      </c>
      <c r="G11" s="362"/>
      <c r="H11" s="362">
        <v>0</v>
      </c>
      <c r="I11" s="329">
        <f>H11-G11</f>
        <v>0</v>
      </c>
      <c r="J11" s="321"/>
      <c r="K11" s="362">
        <v>0</v>
      </c>
      <c r="L11" s="362">
        <v>0</v>
      </c>
      <c r="M11" s="321">
        <f>K11+L11</f>
        <v>0</v>
      </c>
      <c r="N11" s="321">
        <f>M11-J11</f>
        <v>0</v>
      </c>
      <c r="O11" s="321"/>
      <c r="P11" s="321"/>
      <c r="Q11" s="321"/>
      <c r="R11" s="321"/>
      <c r="S11" s="321"/>
      <c r="T11" s="321"/>
    </row>
    <row r="12" spans="2:24" s="317" customFormat="1" x14ac:dyDescent="0.25">
      <c r="B12" s="455">
        <v>2</v>
      </c>
      <c r="C12" s="838" t="s">
        <v>1036</v>
      </c>
      <c r="D12" s="362"/>
      <c r="E12" s="362">
        <v>5.4202072999999996E-2</v>
      </c>
      <c r="F12" s="329">
        <f t="shared" ref="F12:F26" si="0">E12-D12</f>
        <v>5.4202072999999996E-2</v>
      </c>
      <c r="G12" s="362"/>
      <c r="H12" s="362">
        <v>4.7845541999999998E-2</v>
      </c>
      <c r="I12" s="329">
        <f t="shared" ref="I12:I26" si="1">H12-G12</f>
        <v>4.7845541999999998E-2</v>
      </c>
      <c r="J12" s="321"/>
      <c r="K12" s="362">
        <v>0</v>
      </c>
      <c r="L12" s="362">
        <v>0</v>
      </c>
      <c r="M12" s="321">
        <f>K12+L12</f>
        <v>0</v>
      </c>
      <c r="N12" s="321">
        <f>M12-J12</f>
        <v>0</v>
      </c>
      <c r="O12" s="321"/>
      <c r="P12" s="321"/>
      <c r="Q12" s="321"/>
      <c r="R12" s="321"/>
      <c r="S12" s="321"/>
      <c r="T12" s="321"/>
    </row>
    <row r="13" spans="2:24" s="317" customFormat="1" x14ac:dyDescent="0.25">
      <c r="B13" s="455">
        <v>3</v>
      </c>
      <c r="C13" s="838" t="s">
        <v>1037</v>
      </c>
      <c r="D13" s="362"/>
      <c r="E13" s="362">
        <v>0</v>
      </c>
      <c r="F13" s="329">
        <f t="shared" si="0"/>
        <v>0</v>
      </c>
      <c r="G13" s="362"/>
      <c r="H13" s="362">
        <v>0</v>
      </c>
      <c r="I13" s="329">
        <f t="shared" si="1"/>
        <v>0</v>
      </c>
      <c r="J13" s="321"/>
      <c r="K13" s="362">
        <v>0</v>
      </c>
      <c r="L13" s="362">
        <v>0</v>
      </c>
      <c r="M13" s="321">
        <f>K13+L13</f>
        <v>0</v>
      </c>
      <c r="N13" s="321">
        <f>M13-J13</f>
        <v>0</v>
      </c>
      <c r="O13" s="321"/>
      <c r="P13" s="321"/>
      <c r="Q13" s="321"/>
      <c r="R13" s="321"/>
      <c r="S13" s="321"/>
      <c r="T13" s="321"/>
    </row>
    <row r="14" spans="2:24" s="317" customFormat="1" x14ac:dyDescent="0.25">
      <c r="B14" s="455">
        <v>4</v>
      </c>
      <c r="C14" s="838" t="s">
        <v>755</v>
      </c>
      <c r="D14" s="362"/>
      <c r="E14" s="362">
        <v>0</v>
      </c>
      <c r="F14" s="329"/>
      <c r="G14" s="362"/>
      <c r="H14" s="362">
        <v>0</v>
      </c>
      <c r="I14" s="329"/>
      <c r="J14" s="321"/>
      <c r="K14" s="362">
        <v>0</v>
      </c>
      <c r="L14" s="362">
        <v>0</v>
      </c>
      <c r="M14" s="321">
        <f>K14+L14</f>
        <v>0</v>
      </c>
      <c r="N14" s="321">
        <f>M14-J14</f>
        <v>0</v>
      </c>
      <c r="O14" s="731"/>
      <c r="P14" s="731"/>
      <c r="Q14" s="731"/>
      <c r="R14" s="731"/>
      <c r="S14" s="731"/>
      <c r="T14" s="321"/>
    </row>
    <row r="15" spans="2:24" s="317" customFormat="1" x14ac:dyDescent="0.25">
      <c r="B15" s="455">
        <v>5</v>
      </c>
      <c r="C15" s="838" t="s">
        <v>760</v>
      </c>
      <c r="D15" s="362"/>
      <c r="E15" s="362">
        <v>0</v>
      </c>
      <c r="F15" s="329"/>
      <c r="G15" s="362"/>
      <c r="H15" s="362">
        <v>0</v>
      </c>
      <c r="I15" s="329"/>
      <c r="J15" s="321"/>
      <c r="K15" s="362">
        <v>0</v>
      </c>
      <c r="L15" s="362">
        <v>0</v>
      </c>
      <c r="M15" s="321">
        <f>K15+L15</f>
        <v>0</v>
      </c>
      <c r="N15" s="321">
        <f>M15-J15</f>
        <v>0</v>
      </c>
      <c r="O15" s="731"/>
      <c r="P15" s="731"/>
      <c r="Q15" s="731"/>
      <c r="R15" s="731"/>
      <c r="S15" s="731"/>
      <c r="T15" s="321"/>
    </row>
    <row r="16" spans="2:24" s="317" customFormat="1" x14ac:dyDescent="0.25">
      <c r="B16" s="455">
        <v>6</v>
      </c>
      <c r="C16" s="838" t="s">
        <v>756</v>
      </c>
      <c r="D16" s="362"/>
      <c r="E16" s="362">
        <v>0</v>
      </c>
      <c r="F16" s="329"/>
      <c r="G16" s="362"/>
      <c r="H16" s="362">
        <v>0</v>
      </c>
      <c r="I16" s="329"/>
      <c r="J16" s="321"/>
      <c r="K16" s="362">
        <v>0</v>
      </c>
      <c r="L16" s="362">
        <v>0</v>
      </c>
      <c r="M16" s="321"/>
      <c r="N16" s="321"/>
      <c r="O16" s="731"/>
      <c r="P16" s="731"/>
      <c r="Q16" s="731"/>
      <c r="R16" s="731"/>
      <c r="S16" s="731"/>
      <c r="T16" s="321"/>
    </row>
    <row r="17" spans="2:20" s="317" customFormat="1" x14ac:dyDescent="0.25">
      <c r="B17" s="455">
        <v>7</v>
      </c>
      <c r="C17" s="838" t="s">
        <v>757</v>
      </c>
      <c r="D17" s="362"/>
      <c r="E17" s="362">
        <v>0</v>
      </c>
      <c r="F17" s="329"/>
      <c r="G17" s="362"/>
      <c r="H17" s="362">
        <v>0</v>
      </c>
      <c r="I17" s="329"/>
      <c r="J17" s="321"/>
      <c r="K17" s="362">
        <v>0</v>
      </c>
      <c r="L17" s="362">
        <v>0</v>
      </c>
      <c r="M17" s="321"/>
      <c r="N17" s="321"/>
      <c r="O17" s="731"/>
      <c r="P17" s="731"/>
      <c r="Q17" s="731"/>
      <c r="R17" s="731"/>
      <c r="S17" s="731"/>
      <c r="T17" s="321"/>
    </row>
    <row r="18" spans="2:20" s="317" customFormat="1" x14ac:dyDescent="0.25">
      <c r="B18" s="455">
        <v>8</v>
      </c>
      <c r="C18" s="838" t="s">
        <v>1033</v>
      </c>
      <c r="D18" s="456"/>
      <c r="E18" s="362">
        <v>0</v>
      </c>
      <c r="F18" s="329"/>
      <c r="G18" s="362"/>
      <c r="H18" s="362">
        <v>0</v>
      </c>
      <c r="I18" s="329"/>
      <c r="J18" s="321"/>
      <c r="K18" s="362">
        <v>0</v>
      </c>
      <c r="L18" s="362">
        <v>0</v>
      </c>
      <c r="M18" s="321">
        <f t="shared" ref="M18:M26" si="2">K18+L18</f>
        <v>0</v>
      </c>
      <c r="N18" s="321">
        <f t="shared" ref="N18:N26" si="3">M18-J18</f>
        <v>0</v>
      </c>
      <c r="O18" s="731"/>
      <c r="P18" s="731"/>
      <c r="Q18" s="731"/>
      <c r="R18" s="731"/>
      <c r="S18" s="731"/>
      <c r="T18" s="321"/>
    </row>
    <row r="19" spans="2:20" s="317" customFormat="1" x14ac:dyDescent="0.25">
      <c r="B19" s="455">
        <v>9</v>
      </c>
      <c r="C19" s="838" t="s">
        <v>758</v>
      </c>
      <c r="D19" s="456"/>
      <c r="E19" s="362">
        <v>0</v>
      </c>
      <c r="F19" s="329"/>
      <c r="G19" s="362"/>
      <c r="H19" s="362">
        <v>0</v>
      </c>
      <c r="I19" s="329"/>
      <c r="J19" s="321"/>
      <c r="K19" s="362">
        <v>0</v>
      </c>
      <c r="L19" s="362">
        <v>0</v>
      </c>
      <c r="M19" s="321">
        <f t="shared" si="2"/>
        <v>0</v>
      </c>
      <c r="N19" s="321">
        <f t="shared" si="3"/>
        <v>0</v>
      </c>
      <c r="O19" s="731"/>
      <c r="P19" s="731"/>
      <c r="Q19" s="731"/>
      <c r="R19" s="731"/>
      <c r="S19" s="731"/>
      <c r="T19" s="321"/>
    </row>
    <row r="20" spans="2:20" s="317" customFormat="1" x14ac:dyDescent="0.25">
      <c r="B20" s="455">
        <v>10</v>
      </c>
      <c r="C20" s="838" t="s">
        <v>759</v>
      </c>
      <c r="D20" s="456"/>
      <c r="E20" s="456">
        <v>0</v>
      </c>
      <c r="F20" s="329"/>
      <c r="G20" s="456"/>
      <c r="H20" s="456">
        <v>0</v>
      </c>
      <c r="I20" s="329"/>
      <c r="J20" s="321"/>
      <c r="K20" s="456">
        <v>0</v>
      </c>
      <c r="L20" s="456">
        <v>0</v>
      </c>
      <c r="M20" s="321">
        <f t="shared" si="2"/>
        <v>0</v>
      </c>
      <c r="N20" s="321">
        <f t="shared" si="3"/>
        <v>0</v>
      </c>
      <c r="O20" s="731"/>
      <c r="P20" s="731"/>
      <c r="Q20" s="731"/>
      <c r="R20" s="731"/>
      <c r="S20" s="731"/>
      <c r="T20" s="321"/>
    </row>
    <row r="21" spans="2:20" s="317" customFormat="1" x14ac:dyDescent="0.25">
      <c r="B21" s="455">
        <v>11</v>
      </c>
      <c r="C21" s="838" t="s">
        <v>1038</v>
      </c>
      <c r="D21" s="456"/>
      <c r="E21" s="362">
        <v>1.4205167999999999E-2</v>
      </c>
      <c r="F21" s="329">
        <f t="shared" si="0"/>
        <v>1.4205167999999999E-2</v>
      </c>
      <c r="G21" s="362"/>
      <c r="H21" s="362">
        <v>0</v>
      </c>
      <c r="I21" s="329">
        <f t="shared" si="1"/>
        <v>0</v>
      </c>
      <c r="J21" s="321"/>
      <c r="K21" s="362">
        <v>0</v>
      </c>
      <c r="L21" s="362">
        <v>0</v>
      </c>
      <c r="M21" s="321">
        <f t="shared" si="2"/>
        <v>0</v>
      </c>
      <c r="N21" s="321">
        <f t="shared" si="3"/>
        <v>0</v>
      </c>
      <c r="O21" s="731"/>
      <c r="P21" s="731"/>
      <c r="Q21" s="731"/>
      <c r="R21" s="731"/>
      <c r="S21" s="731"/>
      <c r="T21" s="321"/>
    </row>
    <row r="22" spans="2:20" s="317" customFormat="1" x14ac:dyDescent="0.25">
      <c r="B22" s="455">
        <v>12</v>
      </c>
      <c r="C22" s="838" t="s">
        <v>763</v>
      </c>
      <c r="D22" s="456"/>
      <c r="E22" s="362">
        <v>0</v>
      </c>
      <c r="F22" s="329">
        <f t="shared" si="0"/>
        <v>0</v>
      </c>
      <c r="G22" s="362"/>
      <c r="H22" s="362">
        <v>0</v>
      </c>
      <c r="I22" s="329">
        <f t="shared" si="1"/>
        <v>0</v>
      </c>
      <c r="J22" s="321"/>
      <c r="K22" s="362">
        <v>0</v>
      </c>
      <c r="L22" s="362">
        <v>0</v>
      </c>
      <c r="M22" s="321">
        <f t="shared" si="2"/>
        <v>0</v>
      </c>
      <c r="N22" s="321">
        <f t="shared" si="3"/>
        <v>0</v>
      </c>
      <c r="O22" s="731"/>
      <c r="P22" s="731"/>
      <c r="Q22" s="731"/>
      <c r="R22" s="731"/>
      <c r="S22" s="731"/>
      <c r="T22" s="321"/>
    </row>
    <row r="23" spans="2:20" s="317" customFormat="1" x14ac:dyDescent="0.25">
      <c r="B23" s="455">
        <v>13</v>
      </c>
      <c r="C23" s="838" t="s">
        <v>764</v>
      </c>
      <c r="D23" s="362"/>
      <c r="E23" s="362">
        <v>3.6088730000000003E-3</v>
      </c>
      <c r="F23" s="329">
        <f t="shared" si="0"/>
        <v>3.6088730000000003E-3</v>
      </c>
      <c r="G23" s="362"/>
      <c r="H23" s="362">
        <v>4.0869499999999998E-3</v>
      </c>
      <c r="I23" s="329">
        <f t="shared" si="1"/>
        <v>4.0869499999999998E-3</v>
      </c>
      <c r="J23" s="321"/>
      <c r="K23" s="362">
        <v>0</v>
      </c>
      <c r="L23" s="362">
        <v>0</v>
      </c>
      <c r="M23" s="321">
        <f t="shared" si="2"/>
        <v>0</v>
      </c>
      <c r="N23" s="321">
        <f t="shared" si="3"/>
        <v>0</v>
      </c>
      <c r="O23" s="731"/>
      <c r="P23" s="731"/>
      <c r="Q23" s="731"/>
      <c r="R23" s="731"/>
      <c r="S23" s="731"/>
      <c r="T23" s="321"/>
    </row>
    <row r="24" spans="2:20" s="317" customFormat="1" x14ac:dyDescent="0.25">
      <c r="B24" s="455">
        <v>14</v>
      </c>
      <c r="C24" s="838" t="s">
        <v>765</v>
      </c>
      <c r="D24" s="362"/>
      <c r="E24" s="362">
        <v>0</v>
      </c>
      <c r="F24" s="329"/>
      <c r="G24" s="362"/>
      <c r="H24" s="362">
        <v>0</v>
      </c>
      <c r="I24" s="329"/>
      <c r="J24" s="321"/>
      <c r="K24" s="362">
        <v>0</v>
      </c>
      <c r="L24" s="362">
        <v>0</v>
      </c>
      <c r="M24" s="321"/>
      <c r="N24" s="321"/>
      <c r="O24" s="731"/>
      <c r="P24" s="731"/>
      <c r="Q24" s="731"/>
      <c r="R24" s="731"/>
      <c r="S24" s="731"/>
      <c r="T24" s="321"/>
    </row>
    <row r="25" spans="2:20" s="317" customFormat="1" x14ac:dyDescent="0.25">
      <c r="B25" s="455">
        <v>15</v>
      </c>
      <c r="C25" s="839" t="s">
        <v>1039</v>
      </c>
      <c r="D25" s="362"/>
      <c r="E25" s="362">
        <v>0</v>
      </c>
      <c r="F25" s="729"/>
      <c r="G25" s="362"/>
      <c r="H25" s="362">
        <v>0</v>
      </c>
      <c r="I25" s="729"/>
      <c r="J25" s="321"/>
      <c r="K25" s="362">
        <v>0</v>
      </c>
      <c r="L25" s="362">
        <v>0</v>
      </c>
      <c r="M25" s="321"/>
      <c r="N25" s="321"/>
      <c r="O25" s="731"/>
      <c r="P25" s="731"/>
      <c r="Q25" s="731"/>
      <c r="R25" s="731"/>
      <c r="S25" s="731"/>
      <c r="T25" s="321"/>
    </row>
    <row r="26" spans="2:20" s="317" customFormat="1" x14ac:dyDescent="0.25">
      <c r="B26" s="455">
        <v>16</v>
      </c>
      <c r="C26" s="839" t="s">
        <v>1032</v>
      </c>
      <c r="D26" s="362"/>
      <c r="E26" s="362">
        <v>0</v>
      </c>
      <c r="F26" s="329">
        <f t="shared" si="0"/>
        <v>0</v>
      </c>
      <c r="G26" s="362"/>
      <c r="H26" s="362">
        <v>0</v>
      </c>
      <c r="I26" s="329">
        <f t="shared" si="1"/>
        <v>0</v>
      </c>
      <c r="J26" s="321"/>
      <c r="K26" s="362">
        <v>0</v>
      </c>
      <c r="L26" s="362">
        <v>0</v>
      </c>
      <c r="M26" s="321">
        <f t="shared" si="2"/>
        <v>0</v>
      </c>
      <c r="N26" s="321">
        <f t="shared" si="3"/>
        <v>0</v>
      </c>
      <c r="O26" s="321"/>
      <c r="P26" s="321"/>
      <c r="Q26" s="321"/>
      <c r="R26" s="321"/>
      <c r="S26" s="321"/>
      <c r="T26" s="321"/>
    </row>
    <row r="27" spans="2:20" s="604" customFormat="1" x14ac:dyDescent="0.25">
      <c r="B27" s="512"/>
      <c r="C27" s="513" t="s">
        <v>3</v>
      </c>
      <c r="D27" s="456">
        <v>0.14087641200000001</v>
      </c>
      <c r="E27" s="456">
        <f>SUM(E11:E26)</f>
        <v>7.2016113999999992E-2</v>
      </c>
      <c r="F27" s="456">
        <f>SUM(F11:F26)</f>
        <v>7.2016113999999992E-2</v>
      </c>
      <c r="G27" s="905">
        <v>0.14087641200000001</v>
      </c>
      <c r="H27" s="906">
        <f>SUM(H10:H26)-H13</f>
        <v>5.1932491999999997E-2</v>
      </c>
      <c r="I27" s="906">
        <f t="shared" ref="I27" si="4">SUM(I11:I26)</f>
        <v>5.1932491999999997E-2</v>
      </c>
      <c r="J27" s="510">
        <v>0.14087641200000001</v>
      </c>
      <c r="K27" s="456">
        <f t="shared" ref="K27:N27" si="5">SUM(K11:K26)</f>
        <v>0</v>
      </c>
      <c r="L27" s="456">
        <f>SUM(L10:L26)-L13</f>
        <v>0</v>
      </c>
      <c r="M27" s="456">
        <f t="shared" si="5"/>
        <v>0</v>
      </c>
      <c r="N27" s="456">
        <f t="shared" si="5"/>
        <v>0</v>
      </c>
      <c r="O27" s="906">
        <v>5.1932491999999997E-2</v>
      </c>
      <c r="P27" s="906">
        <v>5.1932491999999997E-2</v>
      </c>
      <c r="Q27" s="906">
        <v>5.1932491999999997E-2</v>
      </c>
      <c r="R27" s="906">
        <v>5.1932491999999997E-2</v>
      </c>
      <c r="S27" s="906">
        <v>5.1932491999999997E-2</v>
      </c>
      <c r="T27" s="363"/>
    </row>
    <row r="29" spans="2:20" x14ac:dyDescent="0.25">
      <c r="B29" s="14" t="s">
        <v>967</v>
      </c>
    </row>
  </sheetData>
  <mergeCells count="7">
    <mergeCell ref="T7:T9"/>
    <mergeCell ref="B7:B9"/>
    <mergeCell ref="C7:C9"/>
    <mergeCell ref="J7:N7"/>
    <mergeCell ref="D7:F7"/>
    <mergeCell ref="G7:I7"/>
    <mergeCell ref="O7:S7"/>
  </mergeCells>
  <pageMargins left="1.02" right="0.25" top="1" bottom="1" header="0.25" footer="0.25"/>
  <pageSetup paperSize="9" scale="37" orientation="landscape" r:id="rId1"/>
  <headerFooter alignWithMargins="0">
    <oddHeade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0" zoomScaleNormal="70" zoomScaleSheetLayoutView="80" workbookViewId="0">
      <pane xSplit="3" ySplit="9" topLeftCell="E23" activePane="bottomRight" state="frozen"/>
      <selection activeCell="D12" sqref="D12"/>
      <selection pane="topRight" activeCell="D12" sqref="D12"/>
      <selection pane="bottomLeft" activeCell="D12" sqref="D12"/>
      <selection pane="bottomRight" activeCell="D12" sqref="D12"/>
    </sheetView>
  </sheetViews>
  <sheetFormatPr defaultColWidth="9.36328125" defaultRowHeight="14" x14ac:dyDescent="0.3"/>
  <cols>
    <col min="1" max="1" width="4.36328125" style="5" customWidth="1"/>
    <col min="2" max="2" width="6.36328125" style="5" customWidth="1"/>
    <col min="3" max="3" width="44.54296875" style="5" customWidth="1"/>
    <col min="4" max="4" width="11.1796875" style="5" customWidth="1"/>
    <col min="5" max="5" width="29.54296875" style="5" customWidth="1"/>
    <col min="6" max="9" width="14.36328125" style="5" customWidth="1"/>
    <col min="10" max="10" width="16.453125" style="5" customWidth="1"/>
    <col min="11" max="20" width="15.6328125" style="5" customWidth="1"/>
    <col min="21" max="16384" width="9.36328125" style="5"/>
  </cols>
  <sheetData>
    <row r="1" spans="2:20" x14ac:dyDescent="0.3">
      <c r="B1" s="50"/>
    </row>
    <row r="2" spans="2:20" x14ac:dyDescent="0.3">
      <c r="B2" s="1617" t="str">
        <f>Index!B2</f>
        <v xml:space="preserve">      Maharashtra State Power Generation Company Ltd.</v>
      </c>
      <c r="C2" s="1816"/>
      <c r="D2" s="1816"/>
      <c r="E2" s="1816"/>
      <c r="F2" s="1816"/>
      <c r="G2" s="1816"/>
      <c r="H2" s="1816"/>
      <c r="I2" s="1816"/>
      <c r="J2" s="1816"/>
      <c r="K2" s="1816"/>
      <c r="L2" s="1816"/>
      <c r="M2" s="1816"/>
      <c r="N2" s="1816"/>
      <c r="O2" s="1816"/>
      <c r="P2" s="1816"/>
      <c r="Q2" s="1816"/>
      <c r="R2" s="1816"/>
      <c r="S2" s="1816"/>
      <c r="T2" s="1816"/>
    </row>
    <row r="3" spans="2:20" x14ac:dyDescent="0.3">
      <c r="B3" s="1617" t="str">
        <f>Index!B3</f>
        <v>MYT Petition Formats for Uran</v>
      </c>
      <c r="C3" s="1816"/>
      <c r="D3" s="1816"/>
      <c r="E3" s="1816"/>
      <c r="F3" s="1816"/>
      <c r="G3" s="1816"/>
      <c r="H3" s="1816"/>
      <c r="I3" s="1816"/>
      <c r="J3" s="1816"/>
      <c r="K3" s="1816"/>
      <c r="L3" s="1816"/>
      <c r="M3" s="1816"/>
      <c r="N3" s="1816"/>
      <c r="O3" s="1816"/>
      <c r="P3" s="1816"/>
      <c r="Q3" s="1816"/>
      <c r="R3" s="1816"/>
      <c r="S3" s="1816"/>
      <c r="T3" s="1816"/>
    </row>
    <row r="4" spans="2:20" s="76" customFormat="1" x14ac:dyDescent="0.3">
      <c r="B4" s="1641" t="s">
        <v>321</v>
      </c>
      <c r="C4" s="1817"/>
      <c r="D4" s="1817"/>
      <c r="E4" s="1817"/>
      <c r="F4" s="1817"/>
      <c r="G4" s="1817"/>
      <c r="H4" s="1817"/>
      <c r="I4" s="1817"/>
      <c r="J4" s="1817"/>
      <c r="K4" s="1817"/>
      <c r="L4" s="1817"/>
      <c r="M4" s="1817"/>
      <c r="N4" s="1817"/>
      <c r="O4" s="1817"/>
      <c r="P4" s="1817"/>
      <c r="Q4" s="1817"/>
      <c r="R4" s="1817"/>
      <c r="S4" s="1817"/>
      <c r="T4" s="1817"/>
    </row>
    <row r="5" spans="2:20" x14ac:dyDescent="0.3">
      <c r="B5" s="19"/>
      <c r="C5" s="19"/>
    </row>
    <row r="6" spans="2:20" x14ac:dyDescent="0.3">
      <c r="C6" s="60"/>
      <c r="K6" s="60"/>
      <c r="M6" s="6"/>
      <c r="N6" s="6"/>
      <c r="S6" s="22" t="s">
        <v>10</v>
      </c>
    </row>
    <row r="7" spans="2:20" s="35" customFormat="1" ht="17.25" customHeight="1" x14ac:dyDescent="0.3">
      <c r="B7" s="1725" t="s">
        <v>341</v>
      </c>
      <c r="C7" s="1725" t="s">
        <v>37</v>
      </c>
      <c r="D7" s="1612" t="s">
        <v>509</v>
      </c>
      <c r="E7" s="1613"/>
      <c r="F7" s="1614"/>
      <c r="G7" s="1612" t="s">
        <v>510</v>
      </c>
      <c r="H7" s="1613"/>
      <c r="I7" s="1614"/>
      <c r="J7" s="1612" t="s">
        <v>511</v>
      </c>
      <c r="K7" s="1613"/>
      <c r="L7" s="1613"/>
      <c r="M7" s="1613"/>
      <c r="N7" s="1614"/>
      <c r="O7" s="1615" t="s">
        <v>958</v>
      </c>
      <c r="P7" s="1615"/>
      <c r="Q7" s="1615"/>
      <c r="R7" s="1615"/>
      <c r="S7" s="1615"/>
      <c r="T7" s="1610" t="s">
        <v>27</v>
      </c>
    </row>
    <row r="8" spans="2:20" s="36" customFormat="1" ht="49.25" customHeight="1" x14ac:dyDescent="0.25">
      <c r="B8" s="1818"/>
      <c r="C8" s="1818"/>
      <c r="D8" s="291" t="s">
        <v>957</v>
      </c>
      <c r="E8" s="292" t="s">
        <v>79</v>
      </c>
      <c r="F8" s="292" t="s">
        <v>452</v>
      </c>
      <c r="G8" s="291" t="s">
        <v>957</v>
      </c>
      <c r="H8" s="292" t="s">
        <v>79</v>
      </c>
      <c r="I8" s="292" t="s">
        <v>452</v>
      </c>
      <c r="J8" s="292" t="s">
        <v>957</v>
      </c>
      <c r="K8" s="292" t="s">
        <v>445</v>
      </c>
      <c r="L8" s="292" t="s">
        <v>449</v>
      </c>
      <c r="M8" s="292" t="s">
        <v>80</v>
      </c>
      <c r="N8" s="292" t="s">
        <v>453</v>
      </c>
      <c r="O8" s="721" t="s">
        <v>959</v>
      </c>
      <c r="P8" s="721" t="s">
        <v>960</v>
      </c>
      <c r="Q8" s="721" t="s">
        <v>961</v>
      </c>
      <c r="R8" s="721" t="s">
        <v>962</v>
      </c>
      <c r="S8" s="721" t="s">
        <v>963</v>
      </c>
      <c r="T8" s="1610"/>
    </row>
    <row r="9" spans="2:20" s="6" customFormat="1" x14ac:dyDescent="0.3">
      <c r="B9" s="1818"/>
      <c r="C9" s="1818"/>
      <c r="D9" s="292" t="s">
        <v>81</v>
      </c>
      <c r="E9" s="292" t="s">
        <v>82</v>
      </c>
      <c r="F9" s="292" t="s">
        <v>676</v>
      </c>
      <c r="G9" s="292" t="s">
        <v>392</v>
      </c>
      <c r="H9" s="292" t="s">
        <v>410</v>
      </c>
      <c r="I9" s="292" t="s">
        <v>457</v>
      </c>
      <c r="J9" s="292" t="s">
        <v>411</v>
      </c>
      <c r="K9" s="292" t="s">
        <v>412</v>
      </c>
      <c r="L9" s="292" t="s">
        <v>592</v>
      </c>
      <c r="M9" s="292" t="s">
        <v>677</v>
      </c>
      <c r="N9" s="292" t="s">
        <v>506</v>
      </c>
      <c r="O9" s="710" t="s">
        <v>21</v>
      </c>
      <c r="P9" s="710" t="s">
        <v>21</v>
      </c>
      <c r="Q9" s="710" t="s">
        <v>21</v>
      </c>
      <c r="R9" s="710" t="s">
        <v>21</v>
      </c>
      <c r="S9" s="710" t="s">
        <v>21</v>
      </c>
      <c r="T9" s="1611"/>
    </row>
    <row r="10" spans="2:20" s="6" customFormat="1" ht="15.75" customHeight="1" x14ac:dyDescent="0.3">
      <c r="B10" s="92">
        <v>1</v>
      </c>
      <c r="C10" s="844" t="s">
        <v>476</v>
      </c>
      <c r="D10" s="308"/>
      <c r="E10" s="308"/>
      <c r="F10" s="308"/>
      <c r="G10" s="308"/>
      <c r="H10" s="308"/>
      <c r="I10" s="308"/>
      <c r="J10" s="308"/>
      <c r="K10" s="899"/>
      <c r="L10" s="899"/>
      <c r="M10" s="308">
        <f>K10+L10</f>
        <v>0</v>
      </c>
      <c r="N10" s="308"/>
      <c r="O10" s="899"/>
      <c r="P10" s="899"/>
      <c r="Q10" s="899"/>
      <c r="R10" s="899"/>
      <c r="S10" s="899"/>
      <c r="T10" s="24"/>
    </row>
    <row r="11" spans="2:20" s="6" customFormat="1" ht="15.75" customHeight="1" x14ac:dyDescent="0.3">
      <c r="B11" s="92">
        <f>B10+1</f>
        <v>2</v>
      </c>
      <c r="C11" s="845" t="s">
        <v>475</v>
      </c>
      <c r="D11" s="308"/>
      <c r="E11" s="308">
        <v>0.91680583699999996</v>
      </c>
      <c r="F11" s="308"/>
      <c r="G11" s="308"/>
      <c r="H11" s="308">
        <v>0.30609637499999998</v>
      </c>
      <c r="I11" s="308"/>
      <c r="J11" s="308"/>
      <c r="K11" s="899">
        <v>0.15304818749999999</v>
      </c>
      <c r="L11" s="899">
        <v>0.15304818749999999</v>
      </c>
      <c r="M11" s="308">
        <f t="shared" ref="M11:M21" si="0">K11+L11</f>
        <v>0.30609637499999998</v>
      </c>
      <c r="N11" s="308"/>
      <c r="O11" s="899"/>
      <c r="P11" s="899"/>
      <c r="Q11" s="899"/>
      <c r="R11" s="899"/>
      <c r="S11" s="899"/>
      <c r="T11" s="24"/>
    </row>
    <row r="12" spans="2:20" s="6" customFormat="1" ht="15.75" customHeight="1" x14ac:dyDescent="0.3">
      <c r="B12" s="92">
        <f t="shared" ref="B12:B20" si="1">B11+1</f>
        <v>3</v>
      </c>
      <c r="C12" s="846" t="s">
        <v>327</v>
      </c>
      <c r="D12" s="308" t="e">
        <f>'F2.2'!AI143</f>
        <v>#DIV/0!</v>
      </c>
      <c r="E12" s="308"/>
      <c r="F12" s="308"/>
      <c r="G12" s="308"/>
      <c r="H12" s="308"/>
      <c r="I12" s="308"/>
      <c r="J12" s="308"/>
      <c r="K12" s="899"/>
      <c r="L12" s="899"/>
      <c r="M12" s="308">
        <f t="shared" si="0"/>
        <v>0</v>
      </c>
      <c r="N12" s="308"/>
      <c r="O12" s="899"/>
      <c r="P12" s="899"/>
      <c r="Q12" s="899"/>
      <c r="R12" s="899"/>
      <c r="S12" s="899"/>
      <c r="T12" s="24"/>
    </row>
    <row r="13" spans="2:20" s="6" customFormat="1" ht="15.75" customHeight="1" x14ac:dyDescent="0.3">
      <c r="B13" s="92">
        <f t="shared" si="1"/>
        <v>4</v>
      </c>
      <c r="C13" s="846" t="s">
        <v>301</v>
      </c>
      <c r="D13" s="308"/>
      <c r="E13" s="308"/>
      <c r="F13" s="308"/>
      <c r="G13" s="308"/>
      <c r="H13" s="308"/>
      <c r="I13" s="308"/>
      <c r="J13" s="308"/>
      <c r="K13" s="899"/>
      <c r="L13" s="899"/>
      <c r="M13" s="308">
        <f t="shared" si="0"/>
        <v>0</v>
      </c>
      <c r="N13" s="308"/>
      <c r="O13" s="899"/>
      <c r="P13" s="899"/>
      <c r="Q13" s="899"/>
      <c r="R13" s="899"/>
      <c r="S13" s="899"/>
      <c r="T13" s="24"/>
    </row>
    <row r="14" spans="2:20" s="6" customFormat="1" ht="15.75" customHeight="1" x14ac:dyDescent="0.3">
      <c r="B14" s="92">
        <f t="shared" si="1"/>
        <v>5</v>
      </c>
      <c r="C14" s="846" t="s">
        <v>477</v>
      </c>
      <c r="D14" s="308"/>
      <c r="E14" s="308"/>
      <c r="F14" s="308"/>
      <c r="G14" s="308"/>
      <c r="H14" s="308"/>
      <c r="I14" s="308"/>
      <c r="J14" s="308"/>
      <c r="K14" s="899"/>
      <c r="L14" s="899"/>
      <c r="M14" s="308">
        <f t="shared" si="0"/>
        <v>0</v>
      </c>
      <c r="N14" s="308"/>
      <c r="O14" s="899"/>
      <c r="P14" s="899"/>
      <c r="Q14" s="899"/>
      <c r="R14" s="899"/>
      <c r="S14" s="899"/>
      <c r="T14" s="24"/>
    </row>
    <row r="15" spans="2:20" s="6" customFormat="1" ht="84" x14ac:dyDescent="0.3">
      <c r="B15" s="92">
        <f t="shared" si="1"/>
        <v>6</v>
      </c>
      <c r="C15" s="846" t="s">
        <v>349</v>
      </c>
      <c r="D15" s="308"/>
      <c r="E15" s="308">
        <v>0</v>
      </c>
      <c r="F15" s="308"/>
      <c r="G15" s="308"/>
      <c r="H15" s="308">
        <v>0</v>
      </c>
      <c r="I15" s="308"/>
      <c r="J15" s="308"/>
      <c r="K15" s="899">
        <v>0</v>
      </c>
      <c r="L15" s="899">
        <v>0</v>
      </c>
      <c r="M15" s="308">
        <f t="shared" si="0"/>
        <v>0</v>
      </c>
      <c r="N15" s="308"/>
      <c r="O15" s="899"/>
      <c r="P15" s="899"/>
      <c r="Q15" s="899"/>
      <c r="R15" s="899"/>
      <c r="S15" s="899"/>
      <c r="T15" s="24"/>
    </row>
    <row r="16" spans="2:20" s="6" customFormat="1" x14ac:dyDescent="0.3">
      <c r="B16" s="92">
        <f t="shared" si="1"/>
        <v>7</v>
      </c>
      <c r="C16" s="847" t="s">
        <v>814</v>
      </c>
      <c r="D16" s="308"/>
      <c r="E16" s="308">
        <v>7.3091400000000001E-2</v>
      </c>
      <c r="F16" s="308"/>
      <c r="G16" s="308"/>
      <c r="H16" s="308">
        <v>-1.5370999999999999E-4</v>
      </c>
      <c r="I16" s="308"/>
      <c r="J16" s="308"/>
      <c r="K16" s="899">
        <v>-7.6854999999999995E-5</v>
      </c>
      <c r="L16" s="899">
        <v>-7.6854999999999995E-5</v>
      </c>
      <c r="M16" s="308">
        <f t="shared" si="0"/>
        <v>-1.5370999999999999E-4</v>
      </c>
      <c r="N16" s="308"/>
      <c r="O16" s="899"/>
      <c r="P16" s="899"/>
      <c r="Q16" s="899"/>
      <c r="R16" s="899"/>
      <c r="S16" s="899"/>
      <c r="T16" s="24"/>
    </row>
    <row r="17" spans="2:20" ht="15.75" customHeight="1" x14ac:dyDescent="0.3">
      <c r="B17" s="92">
        <f>B16+1</f>
        <v>8</v>
      </c>
      <c r="C17" s="847" t="s">
        <v>302</v>
      </c>
      <c r="D17" s="308"/>
      <c r="E17" s="308"/>
      <c r="F17" s="308"/>
      <c r="G17" s="308"/>
      <c r="H17" s="308"/>
      <c r="I17" s="308"/>
      <c r="J17" s="308"/>
      <c r="K17" s="899"/>
      <c r="L17" s="899"/>
      <c r="M17" s="308">
        <f t="shared" si="0"/>
        <v>0</v>
      </c>
      <c r="N17" s="308"/>
      <c r="O17" s="899"/>
      <c r="P17" s="899"/>
      <c r="Q17" s="899"/>
      <c r="R17" s="899"/>
      <c r="S17" s="899"/>
      <c r="T17" s="24"/>
    </row>
    <row r="18" spans="2:20" ht="15.75" customHeight="1" x14ac:dyDescent="0.3">
      <c r="B18" s="92">
        <f t="shared" si="1"/>
        <v>9</v>
      </c>
      <c r="C18" s="847" t="s">
        <v>303</v>
      </c>
      <c r="D18" s="308"/>
      <c r="E18" s="308"/>
      <c r="F18" s="308"/>
      <c r="G18" s="308"/>
      <c r="H18" s="308"/>
      <c r="I18" s="308"/>
      <c r="J18" s="308"/>
      <c r="K18" s="899"/>
      <c r="L18" s="899"/>
      <c r="M18" s="308">
        <f t="shared" si="0"/>
        <v>0</v>
      </c>
      <c r="N18" s="308"/>
      <c r="O18" s="899"/>
      <c r="P18" s="899"/>
      <c r="Q18" s="899"/>
      <c r="R18" s="899"/>
      <c r="S18" s="899"/>
      <c r="T18" s="24"/>
    </row>
    <row r="19" spans="2:20" ht="15.75" customHeight="1" x14ac:dyDescent="0.3">
      <c r="B19" s="92">
        <f t="shared" si="1"/>
        <v>10</v>
      </c>
      <c r="C19" s="846" t="s">
        <v>328</v>
      </c>
      <c r="D19" s="308"/>
      <c r="E19" s="308"/>
      <c r="F19" s="308"/>
      <c r="G19" s="308"/>
      <c r="H19" s="308"/>
      <c r="I19" s="308"/>
      <c r="J19" s="308"/>
      <c r="K19" s="899"/>
      <c r="L19" s="899"/>
      <c r="M19" s="308">
        <f t="shared" si="0"/>
        <v>0</v>
      </c>
      <c r="N19" s="308"/>
      <c r="O19" s="899"/>
      <c r="P19" s="899"/>
      <c r="Q19" s="899"/>
      <c r="R19" s="899"/>
      <c r="S19" s="899"/>
      <c r="T19" s="24"/>
    </row>
    <row r="20" spans="2:20" ht="15.75" customHeight="1" x14ac:dyDescent="0.3">
      <c r="B20" s="92">
        <f t="shared" si="1"/>
        <v>11</v>
      </c>
      <c r="C20" s="847" t="s">
        <v>804</v>
      </c>
      <c r="D20" s="308"/>
      <c r="E20" s="308">
        <v>0</v>
      </c>
      <c r="F20" s="308"/>
      <c r="G20" s="308"/>
      <c r="H20" s="308">
        <v>0</v>
      </c>
      <c r="I20" s="308"/>
      <c r="J20" s="308"/>
      <c r="K20" s="899">
        <v>0</v>
      </c>
      <c r="L20" s="899">
        <v>0</v>
      </c>
      <c r="M20" s="308">
        <f t="shared" si="0"/>
        <v>0</v>
      </c>
      <c r="N20" s="308"/>
      <c r="O20" s="899"/>
      <c r="P20" s="899"/>
      <c r="Q20" s="899"/>
      <c r="R20" s="899"/>
      <c r="S20" s="899"/>
      <c r="T20" s="24"/>
    </row>
    <row r="21" spans="2:20" ht="15.75" customHeight="1" x14ac:dyDescent="0.3">
      <c r="B21" s="92">
        <f t="shared" ref="B21:B26" si="2">+B20+1</f>
        <v>12</v>
      </c>
      <c r="C21" s="847" t="s">
        <v>820</v>
      </c>
      <c r="D21" s="308"/>
      <c r="E21" s="308"/>
      <c r="F21" s="308"/>
      <c r="G21" s="308"/>
      <c r="H21" s="308"/>
      <c r="I21" s="308"/>
      <c r="J21" s="308"/>
      <c r="K21" s="899"/>
      <c r="L21" s="899"/>
      <c r="M21" s="308">
        <f t="shared" si="0"/>
        <v>0</v>
      </c>
      <c r="N21" s="308"/>
      <c r="O21" s="899"/>
      <c r="P21" s="899"/>
      <c r="Q21" s="899"/>
      <c r="R21" s="899"/>
      <c r="S21" s="899"/>
      <c r="T21" s="24"/>
    </row>
    <row r="22" spans="2:20" s="11" customFormat="1" ht="67.5" customHeight="1" x14ac:dyDescent="0.3">
      <c r="B22" s="92">
        <f t="shared" si="2"/>
        <v>13</v>
      </c>
      <c r="C22" s="844" t="s">
        <v>805</v>
      </c>
      <c r="D22" s="308"/>
      <c r="E22" s="308">
        <v>8.1023693999999993E-2</v>
      </c>
      <c r="F22" s="308"/>
      <c r="G22" s="308"/>
      <c r="H22" s="308">
        <v>8.7160665999999998E-2</v>
      </c>
      <c r="I22" s="308"/>
      <c r="J22" s="308"/>
      <c r="K22" s="899">
        <v>4.3580332999999999E-2</v>
      </c>
      <c r="L22" s="899">
        <v>4.3580332999999999E-2</v>
      </c>
      <c r="M22" s="308">
        <f>K22+L22</f>
        <v>8.7160665999999998E-2</v>
      </c>
      <c r="N22" s="308"/>
      <c r="O22" s="899"/>
      <c r="P22" s="899"/>
      <c r="Q22" s="899"/>
      <c r="R22" s="899"/>
      <c r="S22" s="899"/>
      <c r="T22" s="116"/>
    </row>
    <row r="23" spans="2:20" s="11" customFormat="1" ht="15.75" customHeight="1" x14ac:dyDescent="0.3">
      <c r="B23" s="92">
        <f t="shared" si="2"/>
        <v>14</v>
      </c>
      <c r="C23" s="847" t="s">
        <v>802</v>
      </c>
      <c r="D23" s="308"/>
      <c r="E23" s="308">
        <v>0.46418988657607102</v>
      </c>
      <c r="F23" s="308"/>
      <c r="G23" s="308"/>
      <c r="H23" s="308">
        <v>0.47235112666509999</v>
      </c>
      <c r="I23" s="308"/>
      <c r="J23" s="308"/>
      <c r="K23" s="899">
        <v>0.23617556333254999</v>
      </c>
      <c r="L23" s="899">
        <v>0.23617556333254999</v>
      </c>
      <c r="M23" s="308">
        <f t="shared" ref="M23:M25" si="3">K23+L23</f>
        <v>0.47235112666509999</v>
      </c>
      <c r="N23" s="308"/>
      <c r="O23" s="899"/>
      <c r="P23" s="899"/>
      <c r="Q23" s="899"/>
      <c r="R23" s="899"/>
      <c r="S23" s="899"/>
      <c r="T23" s="116"/>
    </row>
    <row r="24" spans="2:20" s="11" customFormat="1" ht="15.75" customHeight="1" x14ac:dyDescent="0.3">
      <c r="B24" s="92">
        <f t="shared" si="2"/>
        <v>15</v>
      </c>
      <c r="C24" s="847" t="s">
        <v>829</v>
      </c>
      <c r="D24" s="308"/>
      <c r="E24" s="308">
        <v>8.8235435000000001E-2</v>
      </c>
      <c r="F24" s="308"/>
      <c r="G24" s="308"/>
      <c r="H24" s="308">
        <v>0</v>
      </c>
      <c r="I24" s="308"/>
      <c r="J24" s="308"/>
      <c r="K24" s="899">
        <v>0</v>
      </c>
      <c r="L24" s="899">
        <v>0</v>
      </c>
      <c r="M24" s="308">
        <f t="shared" si="3"/>
        <v>0</v>
      </c>
      <c r="N24" s="308"/>
      <c r="O24" s="899"/>
      <c r="P24" s="899"/>
      <c r="Q24" s="899"/>
      <c r="R24" s="899"/>
      <c r="S24" s="899"/>
      <c r="T24" s="116"/>
    </row>
    <row r="25" spans="2:20" s="11" customFormat="1" ht="15.75" customHeight="1" x14ac:dyDescent="0.3">
      <c r="B25" s="92">
        <f t="shared" si="2"/>
        <v>16</v>
      </c>
      <c r="C25" s="847" t="s">
        <v>830</v>
      </c>
      <c r="D25" s="308"/>
      <c r="E25" s="308">
        <v>0</v>
      </c>
      <c r="F25" s="308"/>
      <c r="G25" s="308"/>
      <c r="H25" s="308">
        <v>0</v>
      </c>
      <c r="I25" s="308"/>
      <c r="J25" s="308"/>
      <c r="K25" s="899">
        <v>0</v>
      </c>
      <c r="L25" s="899">
        <v>0</v>
      </c>
      <c r="M25" s="308">
        <f t="shared" si="3"/>
        <v>0</v>
      </c>
      <c r="N25" s="308"/>
      <c r="O25" s="899"/>
      <c r="P25" s="899"/>
      <c r="Q25" s="899"/>
      <c r="R25" s="899"/>
      <c r="S25" s="899"/>
      <c r="T25" s="116"/>
    </row>
    <row r="26" spans="2:20" s="1" customFormat="1" x14ac:dyDescent="0.3">
      <c r="B26" s="92">
        <f t="shared" si="2"/>
        <v>17</v>
      </c>
      <c r="C26" s="848" t="s">
        <v>271</v>
      </c>
      <c r="D26" s="327">
        <v>0.46982670000000004</v>
      </c>
      <c r="E26" s="327">
        <f>SUM(E10:E25)</f>
        <v>1.6233462525760711</v>
      </c>
      <c r="F26" s="308">
        <f t="shared" ref="F26" si="4">E26-D26</f>
        <v>1.1535195525760711</v>
      </c>
      <c r="G26" s="905">
        <v>1.1387896891196454</v>
      </c>
      <c r="H26" s="905">
        <f>SUM(H10:H25)</f>
        <v>0.86545445766509999</v>
      </c>
      <c r="I26" s="899">
        <f t="shared" ref="I26" si="5">H26-G26</f>
        <v>-0.27333523145454541</v>
      </c>
      <c r="J26" s="905">
        <v>1.1387896891196454</v>
      </c>
      <c r="K26" s="327">
        <f>SUM(K10:K25)</f>
        <v>0.43272722883254999</v>
      </c>
      <c r="L26" s="327">
        <f>SUM(L10:L25)</f>
        <v>0.43272722883254999</v>
      </c>
      <c r="M26" s="308">
        <f>K26+L26</f>
        <v>0.86545445766509999</v>
      </c>
      <c r="N26" s="308">
        <f>M26-J26</f>
        <v>-0.27333523145454541</v>
      </c>
      <c r="O26" s="905">
        <v>0.86545445766509999</v>
      </c>
      <c r="P26" s="905">
        <v>0.86545445766509999</v>
      </c>
      <c r="Q26" s="905">
        <v>0.86545445766509999</v>
      </c>
      <c r="R26" s="905">
        <v>0.86545445766509999</v>
      </c>
      <c r="S26" s="905">
        <v>0.86545445766509999</v>
      </c>
      <c r="T26" s="24"/>
    </row>
    <row r="27" spans="2:20" s="1" customFormat="1" x14ac:dyDescent="0.3">
      <c r="B27" s="5"/>
      <c r="C27" s="36"/>
    </row>
    <row r="28" spans="2:20" x14ac:dyDescent="0.3">
      <c r="B28" s="7" t="s">
        <v>711</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zoomScaleNormal="75" zoomScaleSheetLayoutView="70" workbookViewId="0">
      <selection activeCell="A83" sqref="A1:XFD83"/>
    </sheetView>
  </sheetViews>
  <sheetFormatPr defaultColWidth="8.6328125" defaultRowHeight="14" x14ac:dyDescent="0.25"/>
  <cols>
    <col min="1" max="1" width="6.90625" style="14" customWidth="1"/>
    <col min="2" max="2" width="6.54296875" style="95" customWidth="1"/>
    <col min="3" max="3" width="49" style="14" customWidth="1"/>
    <col min="4" max="5" width="14.08984375" style="14" customWidth="1"/>
    <col min="6" max="7" width="12.90625" style="14" customWidth="1"/>
    <col min="8" max="20" width="13.90625" style="14" customWidth="1"/>
    <col min="21" max="16384" width="8.6328125" style="14"/>
  </cols>
  <sheetData>
    <row r="1" spans="2:11" x14ac:dyDescent="0.25">
      <c r="C1" s="1400"/>
      <c r="D1" s="1400"/>
      <c r="E1" s="1400"/>
    </row>
    <row r="2" spans="2:11" x14ac:dyDescent="0.25">
      <c r="C2" s="1400"/>
      <c r="D2" s="1400"/>
      <c r="E2" s="1400"/>
      <c r="F2" s="1397" t="str">
        <f>Index!B2</f>
        <v xml:space="preserve">      Maharashtra State Power Generation Company Ltd.</v>
      </c>
      <c r="G2" s="1397"/>
    </row>
    <row r="3" spans="2:11" x14ac:dyDescent="0.25">
      <c r="C3" s="1400"/>
      <c r="D3" s="1400"/>
      <c r="E3" s="1400"/>
      <c r="F3" s="1397" t="str">
        <f>Index!B3</f>
        <v>MYT Petition Formats for Uran</v>
      </c>
      <c r="G3" s="1398"/>
    </row>
    <row r="4" spans="2:11" x14ac:dyDescent="0.3">
      <c r="C4" s="1400"/>
      <c r="D4" s="1400"/>
      <c r="E4" s="1400"/>
      <c r="F4" s="127" t="s">
        <v>1915</v>
      </c>
      <c r="G4" s="127"/>
    </row>
    <row r="6" spans="2:11" ht="28" x14ac:dyDescent="0.25">
      <c r="B6" s="1395" t="s">
        <v>341</v>
      </c>
      <c r="C6" s="1395" t="s">
        <v>37</v>
      </c>
      <c r="D6" s="1396" t="s">
        <v>608</v>
      </c>
      <c r="E6" s="1396" t="s">
        <v>509</v>
      </c>
      <c r="F6" s="1396" t="s">
        <v>510</v>
      </c>
      <c r="G6" s="1395" t="s">
        <v>1916</v>
      </c>
    </row>
    <row r="7" spans="2:11" x14ac:dyDescent="0.25">
      <c r="B7" s="96">
        <v>1</v>
      </c>
      <c r="C7" s="1401" t="s">
        <v>609</v>
      </c>
      <c r="D7" s="1402" t="s">
        <v>81</v>
      </c>
      <c r="E7" s="24"/>
      <c r="F7" s="24"/>
      <c r="G7" s="24"/>
    </row>
    <row r="8" spans="2:11" x14ac:dyDescent="0.25">
      <c r="B8" s="96">
        <f>B7+1</f>
        <v>2</v>
      </c>
      <c r="C8" s="1401" t="s">
        <v>555</v>
      </c>
      <c r="D8" s="1402" t="s">
        <v>82</v>
      </c>
      <c r="E8" s="24"/>
      <c r="F8" s="24"/>
      <c r="G8" s="24"/>
    </row>
    <row r="9" spans="2:11" x14ac:dyDescent="0.25">
      <c r="B9" s="96">
        <f>B8+1</f>
        <v>3</v>
      </c>
      <c r="C9" s="1401" t="s">
        <v>1917</v>
      </c>
      <c r="D9" s="1402" t="s">
        <v>557</v>
      </c>
      <c r="E9" s="24"/>
      <c r="F9" s="24"/>
      <c r="G9" s="24"/>
    </row>
    <row r="10" spans="2:11" x14ac:dyDescent="0.25">
      <c r="B10" s="96"/>
      <c r="C10" s="1403"/>
      <c r="D10" s="1403"/>
      <c r="E10" s="24"/>
      <c r="F10" s="24"/>
      <c r="G10" s="24"/>
    </row>
    <row r="11" spans="2:11" x14ac:dyDescent="0.25">
      <c r="B11" s="96">
        <v>4</v>
      </c>
      <c r="C11" s="1401" t="s">
        <v>610</v>
      </c>
      <c r="D11" s="1402" t="s">
        <v>392</v>
      </c>
      <c r="E11" s="24"/>
      <c r="F11" s="24"/>
      <c r="G11" s="24"/>
    </row>
    <row r="12" spans="2:11" x14ac:dyDescent="0.25">
      <c r="B12" s="96">
        <v>5</v>
      </c>
      <c r="C12" s="1401" t="s">
        <v>728</v>
      </c>
      <c r="D12" s="1402" t="s">
        <v>393</v>
      </c>
      <c r="E12" s="24"/>
      <c r="F12" s="24"/>
      <c r="G12" s="24"/>
    </row>
    <row r="13" spans="2:11" x14ac:dyDescent="0.25">
      <c r="B13" s="96">
        <v>6</v>
      </c>
      <c r="C13" s="1401" t="s">
        <v>729</v>
      </c>
      <c r="D13" s="1402" t="s">
        <v>730</v>
      </c>
      <c r="E13" s="24"/>
      <c r="F13" s="24"/>
      <c r="G13" s="24"/>
    </row>
    <row r="14" spans="2:11" x14ac:dyDescent="0.25">
      <c r="B14" s="96">
        <v>7</v>
      </c>
      <c r="C14" s="1403" t="s">
        <v>556</v>
      </c>
      <c r="D14" s="1404" t="s">
        <v>731</v>
      </c>
      <c r="E14" s="24"/>
      <c r="F14" s="24"/>
      <c r="G14" s="24"/>
    </row>
    <row r="15" spans="2:11" x14ac:dyDescent="0.25">
      <c r="C15" s="1405"/>
      <c r="D15" s="1406"/>
    </row>
    <row r="16" spans="2:11" ht="49.65" customHeight="1" x14ac:dyDescent="0.25">
      <c r="C16" s="1806" t="s">
        <v>1918</v>
      </c>
      <c r="D16" s="1806"/>
      <c r="E16" s="1806"/>
      <c r="F16" s="1806"/>
      <c r="G16" s="1806"/>
      <c r="H16" s="1806"/>
      <c r="I16" s="1806"/>
      <c r="J16" s="1806"/>
      <c r="K16" s="1806"/>
    </row>
    <row r="17" spans="2:12" x14ac:dyDescent="0.25">
      <c r="C17" s="14" t="s">
        <v>1919</v>
      </c>
    </row>
    <row r="18" spans="2:12" x14ac:dyDescent="0.25">
      <c r="C18" s="14" t="s">
        <v>1920</v>
      </c>
    </row>
    <row r="20" spans="2:12" x14ac:dyDescent="0.25">
      <c r="C20" s="1407"/>
      <c r="D20" s="1407"/>
      <c r="E20" s="1407"/>
      <c r="F20" s="1408"/>
      <c r="G20" s="1408"/>
      <c r="H20" s="1408"/>
      <c r="I20" s="1408"/>
      <c r="J20" s="1408"/>
      <c r="K20" s="1408"/>
      <c r="L20" s="1408"/>
    </row>
    <row r="22" spans="2:12" x14ac:dyDescent="0.25">
      <c r="B22" s="1819" t="s">
        <v>1921</v>
      </c>
      <c r="C22" s="1819"/>
      <c r="D22" s="1819"/>
      <c r="E22" s="1819"/>
      <c r="F22" s="1819"/>
      <c r="G22" s="1819"/>
      <c r="H22" s="1819"/>
      <c r="I22" s="1819"/>
      <c r="J22" s="218"/>
      <c r="K22" s="218"/>
    </row>
    <row r="23" spans="2:12" x14ac:dyDescent="0.25">
      <c r="B23" s="14"/>
    </row>
    <row r="24" spans="2:12" ht="28" x14ac:dyDescent="0.25">
      <c r="B24" s="1395" t="s">
        <v>341</v>
      </c>
      <c r="C24" s="1395" t="s">
        <v>37</v>
      </c>
      <c r="D24" s="1396" t="s">
        <v>608</v>
      </c>
      <c r="E24" s="1396" t="s">
        <v>959</v>
      </c>
      <c r="F24" s="1396" t="s">
        <v>960</v>
      </c>
      <c r="G24" s="1395" t="s">
        <v>961</v>
      </c>
      <c r="H24" s="1395" t="s">
        <v>962</v>
      </c>
      <c r="I24" s="1395" t="s">
        <v>963</v>
      </c>
    </row>
    <row r="25" spans="2:12" x14ac:dyDescent="0.25">
      <c r="B25" s="96">
        <v>1</v>
      </c>
      <c r="C25" s="1401" t="s">
        <v>1922</v>
      </c>
      <c r="D25" s="1402" t="s">
        <v>81</v>
      </c>
      <c r="E25" s="1401"/>
      <c r="F25" s="1409"/>
      <c r="G25" s="1409"/>
      <c r="H25" s="1401"/>
      <c r="I25" s="1409"/>
    </row>
    <row r="26" spans="2:12" x14ac:dyDescent="0.25">
      <c r="B26" s="96"/>
      <c r="C26" s="1403"/>
      <c r="D26" s="1403"/>
      <c r="E26" s="1401"/>
      <c r="F26" s="1409"/>
      <c r="G26" s="1409"/>
      <c r="H26" s="1401"/>
      <c r="I26" s="1409"/>
    </row>
    <row r="27" spans="2:12" x14ac:dyDescent="0.25">
      <c r="B27" s="96">
        <v>2</v>
      </c>
      <c r="C27" s="1401" t="s">
        <v>1923</v>
      </c>
      <c r="D27" s="1402" t="s">
        <v>82</v>
      </c>
      <c r="E27" s="1401"/>
      <c r="F27" s="1409"/>
      <c r="G27" s="1409"/>
      <c r="H27" s="1401"/>
      <c r="I27" s="1409"/>
    </row>
    <row r="28" spans="2:12" x14ac:dyDescent="0.25">
      <c r="B28" s="96">
        <v>3</v>
      </c>
      <c r="C28" s="1403" t="s">
        <v>556</v>
      </c>
      <c r="D28" s="1404" t="s">
        <v>1924</v>
      </c>
      <c r="E28" s="1403"/>
      <c r="F28" s="1410"/>
      <c r="G28" s="1410"/>
      <c r="H28" s="1403"/>
      <c r="I28" s="1410"/>
    </row>
    <row r="29" spans="2:12" ht="29.4" customHeight="1" x14ac:dyDescent="0.25">
      <c r="B29" s="14"/>
      <c r="C29" s="1408"/>
    </row>
    <row r="30" spans="2:12" ht="43.65" customHeight="1" x14ac:dyDescent="0.25">
      <c r="B30" s="14"/>
      <c r="C30" s="1820" t="s">
        <v>1925</v>
      </c>
      <c r="D30" s="1806"/>
      <c r="E30" s="1806"/>
      <c r="F30" s="1806"/>
      <c r="G30" s="1806"/>
      <c r="H30" s="1806"/>
      <c r="I30" s="1806"/>
      <c r="J30" s="1806"/>
      <c r="K30" s="1806"/>
    </row>
    <row r="31" spans="2:12" x14ac:dyDescent="0.25">
      <c r="B31" s="14"/>
      <c r="C31" s="14" t="s">
        <v>1926</v>
      </c>
    </row>
  </sheetData>
  <mergeCells count="3">
    <mergeCell ref="B22:I22"/>
    <mergeCell ref="C30:K30"/>
    <mergeCell ref="C16:K16"/>
  </mergeCells>
  <pageMargins left="0.83611111111111114"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topLeftCell="A38" zoomScale="75" zoomScaleNormal="75" zoomScaleSheetLayoutView="75" workbookViewId="0">
      <selection activeCell="M61" sqref="M61"/>
    </sheetView>
  </sheetViews>
  <sheetFormatPr defaultColWidth="9.36328125" defaultRowHeight="14" x14ac:dyDescent="0.25"/>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4.453125" style="14" customWidth="1"/>
    <col min="14" max="14" width="11" style="14" customWidth="1"/>
    <col min="15" max="15" width="49.6328125" style="14" customWidth="1"/>
    <col min="16" max="16" width="16" style="14" customWidth="1"/>
    <col min="17" max="16384" width="9.36328125" style="14"/>
  </cols>
  <sheetData>
    <row r="1" spans="2:16" x14ac:dyDescent="0.25">
      <c r="C1" s="77"/>
    </row>
    <row r="2" spans="2:16" ht="15.65" customHeight="1" x14ac:dyDescent="0.25">
      <c r="B2" s="1616" t="str">
        <f>Index!B2</f>
        <v xml:space="preserve">      Maharashtra State Power Generation Company Ltd.</v>
      </c>
      <c r="C2" s="1616"/>
      <c r="D2" s="1616"/>
      <c r="E2" s="1616"/>
      <c r="F2" s="1616"/>
      <c r="G2" s="1616"/>
      <c r="H2" s="1616"/>
      <c r="I2" s="1616"/>
      <c r="J2" s="1616"/>
      <c r="K2" s="1616"/>
      <c r="L2" s="1616"/>
      <c r="M2" s="33"/>
      <c r="N2" s="33"/>
      <c r="O2" s="33"/>
      <c r="P2" s="33"/>
    </row>
    <row r="3" spans="2:16" s="5" customFormat="1" ht="15.65" customHeight="1" x14ac:dyDescent="0.3">
      <c r="B3" s="1616" t="str">
        <f>Index!B3</f>
        <v>MYT Petition Formats for Uran</v>
      </c>
      <c r="C3" s="1616"/>
      <c r="D3" s="1616"/>
      <c r="E3" s="1616"/>
      <c r="F3" s="1616"/>
      <c r="G3" s="1616"/>
      <c r="H3" s="1616"/>
      <c r="I3" s="1616"/>
      <c r="J3" s="1616"/>
      <c r="K3" s="1616"/>
      <c r="L3" s="1616"/>
      <c r="M3" s="36"/>
      <c r="N3" s="36"/>
      <c r="O3" s="36"/>
      <c r="P3" s="35"/>
    </row>
    <row r="4" spans="2:16" s="5" customFormat="1" ht="15.65" customHeight="1" x14ac:dyDescent="0.3">
      <c r="B4" s="1821" t="s">
        <v>351</v>
      </c>
      <c r="C4" s="1821"/>
      <c r="D4" s="1821"/>
      <c r="E4" s="1821"/>
      <c r="F4" s="1821"/>
      <c r="G4" s="1821"/>
      <c r="H4" s="1821"/>
      <c r="I4" s="1821"/>
      <c r="J4" s="1821"/>
      <c r="K4" s="1821"/>
      <c r="L4" s="1821"/>
      <c r="M4" s="78"/>
      <c r="N4" s="78"/>
      <c r="O4" s="78"/>
      <c r="P4" s="78"/>
    </row>
    <row r="5" spans="2:16" x14ac:dyDescent="0.25">
      <c r="B5" s="33"/>
      <c r="C5" s="33"/>
      <c r="D5" s="33"/>
      <c r="E5" s="33"/>
      <c r="F5" s="33"/>
      <c r="G5" s="33"/>
      <c r="H5" s="33"/>
      <c r="I5" s="33"/>
      <c r="J5" s="33"/>
      <c r="K5" s="33"/>
      <c r="L5" s="33"/>
      <c r="M5" s="33"/>
      <c r="N5" s="33"/>
      <c r="O5" s="33"/>
      <c r="P5" s="33"/>
    </row>
    <row r="6" spans="2:16" x14ac:dyDescent="0.25">
      <c r="B6" s="79" t="s">
        <v>509</v>
      </c>
      <c r="M6" s="33"/>
      <c r="N6" s="33"/>
      <c r="O6" s="33"/>
      <c r="P6" s="33"/>
    </row>
    <row r="7" spans="2:16" x14ac:dyDescent="0.25">
      <c r="K7" s="21"/>
      <c r="L7" s="21" t="s">
        <v>10</v>
      </c>
      <c r="M7" s="33"/>
      <c r="N7" s="33"/>
    </row>
    <row r="8" spans="2:16" ht="42" x14ac:dyDescent="0.25">
      <c r="B8" s="184" t="s">
        <v>341</v>
      </c>
      <c r="C8" s="185" t="s">
        <v>37</v>
      </c>
      <c r="D8" s="307" t="s">
        <v>951</v>
      </c>
      <c r="E8" s="230" t="s">
        <v>800</v>
      </c>
      <c r="F8" s="230" t="s">
        <v>304</v>
      </c>
      <c r="G8" s="307" t="s">
        <v>772</v>
      </c>
      <c r="H8" s="307" t="s">
        <v>773</v>
      </c>
      <c r="I8" s="230" t="s">
        <v>409</v>
      </c>
      <c r="J8" s="230" t="s">
        <v>305</v>
      </c>
      <c r="K8" s="230" t="s">
        <v>306</v>
      </c>
      <c r="L8" s="230" t="s">
        <v>488</v>
      </c>
      <c r="M8" s="33"/>
      <c r="N8" s="33"/>
    </row>
    <row r="9" spans="2:16" x14ac:dyDescent="0.25">
      <c r="B9" s="24"/>
      <c r="C9" s="24"/>
      <c r="D9" s="24" t="s">
        <v>353</v>
      </c>
      <c r="E9" s="24" t="s">
        <v>354</v>
      </c>
      <c r="F9" s="24" t="s">
        <v>774</v>
      </c>
      <c r="G9" s="24" t="s">
        <v>775</v>
      </c>
      <c r="H9" s="24"/>
      <c r="I9" s="24"/>
      <c r="J9" s="24"/>
      <c r="K9" s="24"/>
      <c r="L9" s="24"/>
      <c r="M9" s="33"/>
      <c r="N9" s="33"/>
    </row>
    <row r="10" spans="2:16" x14ac:dyDescent="0.25">
      <c r="B10" s="238">
        <v>1</v>
      </c>
      <c r="C10" s="116" t="s">
        <v>83</v>
      </c>
      <c r="D10" s="509">
        <f>'F1'!F11</f>
        <v>884.59203425401836</v>
      </c>
      <c r="E10" s="510">
        <f>'F1'!G11</f>
        <v>945.23648711734018</v>
      </c>
      <c r="F10" s="509">
        <f>E10-D10</f>
        <v>60.644452863321817</v>
      </c>
      <c r="G10" s="509">
        <f>E10-D10</f>
        <v>60.644452863321817</v>
      </c>
      <c r="H10" s="511">
        <f>IF(G10&lt;0,2/3,1/3)*G10</f>
        <v>20.214817621107272</v>
      </c>
      <c r="I10" s="241"/>
      <c r="J10" s="241"/>
      <c r="K10" s="241"/>
      <c r="L10" s="321">
        <f>D10+H10</f>
        <v>904.80685187512563</v>
      </c>
      <c r="M10" s="33"/>
      <c r="N10" s="33"/>
    </row>
    <row r="11" spans="2:16" x14ac:dyDescent="0.25">
      <c r="B11" s="238">
        <v>2</v>
      </c>
      <c r="C11" s="116" t="s">
        <v>946</v>
      </c>
      <c r="D11" s="828">
        <f>'F3'!F17-D12</f>
        <v>98.822425080658277</v>
      </c>
      <c r="E11" s="501">
        <f>'F3'!G17-E12</f>
        <v>105.15395452981014</v>
      </c>
      <c r="F11" s="509">
        <f>E11-D11</f>
        <v>6.3315294491518586</v>
      </c>
      <c r="G11" s="509">
        <f>E11-D11</f>
        <v>6.3315294491518586</v>
      </c>
      <c r="H11" s="511">
        <f>IF(G11&lt;0,2/3,1/3)*G11</f>
        <v>2.1105098163839529</v>
      </c>
      <c r="I11" s="116"/>
      <c r="J11" s="116"/>
      <c r="K11" s="116"/>
      <c r="L11" s="321">
        <f>D11+H11</f>
        <v>100.93293489704223</v>
      </c>
      <c r="M11" s="637"/>
      <c r="N11" s="33"/>
    </row>
    <row r="12" spans="2:16" x14ac:dyDescent="0.25">
      <c r="B12" s="238"/>
      <c r="C12" s="116" t="s">
        <v>902</v>
      </c>
      <c r="D12" s="501">
        <f>E12</f>
        <v>0</v>
      </c>
      <c r="E12" s="501">
        <f>'F3'!G14</f>
        <v>0</v>
      </c>
      <c r="F12" s="509">
        <f>E12-D12</f>
        <v>0</v>
      </c>
      <c r="G12" s="509">
        <f>E12-D12</f>
        <v>0</v>
      </c>
      <c r="H12" s="511"/>
      <c r="I12" s="116"/>
      <c r="J12" s="116"/>
      <c r="K12" s="116"/>
      <c r="L12" s="321">
        <f>D12+H12</f>
        <v>0</v>
      </c>
      <c r="M12" s="638"/>
      <c r="N12" s="33"/>
    </row>
    <row r="13" spans="2:16" x14ac:dyDescent="0.25">
      <c r="B13" s="238"/>
      <c r="C13" s="116" t="s">
        <v>903</v>
      </c>
      <c r="D13" s="340">
        <f>E13</f>
        <v>1.067361174</v>
      </c>
      <c r="E13" s="501">
        <f>'F3.1'!E27</f>
        <v>1.067361174</v>
      </c>
      <c r="F13" s="509"/>
      <c r="G13" s="509"/>
      <c r="H13" s="511"/>
      <c r="I13" s="116"/>
      <c r="J13" s="116"/>
      <c r="K13" s="116"/>
      <c r="L13" s="321">
        <f>E13</f>
        <v>1.067361174</v>
      </c>
      <c r="M13" s="33"/>
      <c r="N13" s="33"/>
      <c r="O13" s="33"/>
      <c r="P13" s="33"/>
    </row>
    <row r="14" spans="2:16" x14ac:dyDescent="0.25">
      <c r="B14" s="238">
        <v>3</v>
      </c>
      <c r="C14" s="117" t="s">
        <v>85</v>
      </c>
      <c r="D14" s="340">
        <f>SUM('F1'!$F$15:$F$16)</f>
        <v>4.9132706486211486</v>
      </c>
      <c r="E14" s="340">
        <f>SUM('F1'!$G$15:$G$16)</f>
        <v>4.9132706486211486</v>
      </c>
      <c r="F14" s="509">
        <f>E14-D14</f>
        <v>0</v>
      </c>
      <c r="G14" s="509">
        <f t="shared" ref="G14:G23" si="0">E14-D14</f>
        <v>0</v>
      </c>
      <c r="H14" s="116"/>
      <c r="I14" s="116"/>
      <c r="J14" s="116"/>
      <c r="K14" s="116"/>
      <c r="L14" s="321">
        <f>E14</f>
        <v>4.9132706486211486</v>
      </c>
      <c r="M14" s="33"/>
      <c r="N14" s="33"/>
      <c r="O14" s="33"/>
      <c r="P14" s="33"/>
    </row>
    <row r="15" spans="2:16" x14ac:dyDescent="0.25">
      <c r="B15" s="238">
        <v>4</v>
      </c>
      <c r="C15" s="116" t="s">
        <v>86</v>
      </c>
      <c r="D15" s="501">
        <f>SUM('F1'!F17:F18)</f>
        <v>10.094913026515586</v>
      </c>
      <c r="E15" s="501">
        <f>SUM('F1'!G17:G18)</f>
        <v>10.094913026515586</v>
      </c>
      <c r="F15" s="509">
        <f>E15-D15</f>
        <v>0</v>
      </c>
      <c r="G15" s="509">
        <f t="shared" si="0"/>
        <v>0</v>
      </c>
      <c r="H15" s="116"/>
      <c r="I15" s="116"/>
      <c r="J15" s="116"/>
      <c r="K15" s="116"/>
      <c r="L15" s="321">
        <f>E15</f>
        <v>10.094913026515586</v>
      </c>
      <c r="M15" s="33"/>
      <c r="N15" s="33"/>
      <c r="O15" s="33"/>
      <c r="P15" s="33"/>
    </row>
    <row r="16" spans="2:16" x14ac:dyDescent="0.25">
      <c r="B16" s="238">
        <v>5</v>
      </c>
      <c r="C16" s="514" t="s">
        <v>87</v>
      </c>
      <c r="D16" s="501">
        <f>SUM('F1'!F19:F20)</f>
        <v>28.446884492850863</v>
      </c>
      <c r="E16" s="501">
        <f>SUM('F1'!G19:G20)</f>
        <v>55.556039274101032</v>
      </c>
      <c r="F16" s="509">
        <f>E16-D16</f>
        <v>27.109154781250169</v>
      </c>
      <c r="G16" s="509">
        <f t="shared" si="0"/>
        <v>27.109154781250169</v>
      </c>
      <c r="H16" s="511">
        <f>IF(G16&lt;0,2/3,1/3)*G16</f>
        <v>9.0363849270833896</v>
      </c>
      <c r="I16" s="116"/>
      <c r="J16" s="116"/>
      <c r="K16" s="116"/>
      <c r="L16" s="321">
        <f>D16+H16</f>
        <v>37.483269419934253</v>
      </c>
      <c r="M16" s="33"/>
      <c r="N16" s="33"/>
      <c r="O16" s="33"/>
      <c r="P16" s="33"/>
    </row>
    <row r="17" spans="2:18" x14ac:dyDescent="0.25">
      <c r="B17" s="238">
        <v>6</v>
      </c>
      <c r="C17" s="117" t="s">
        <v>88</v>
      </c>
      <c r="D17" s="340">
        <f>'F1'!F21</f>
        <v>7.2016113999999992E-2</v>
      </c>
      <c r="E17" s="501">
        <f>'F1'!G21</f>
        <v>7.2016113999999992E-2</v>
      </c>
      <c r="F17" s="509">
        <f>E17-D17</f>
        <v>0</v>
      </c>
      <c r="G17" s="509">
        <f t="shared" si="0"/>
        <v>0</v>
      </c>
      <c r="H17" s="116"/>
      <c r="I17" s="116"/>
      <c r="J17" s="116"/>
      <c r="K17" s="116"/>
      <c r="L17" s="321">
        <f>E17</f>
        <v>7.2016113999999992E-2</v>
      </c>
      <c r="M17" s="33"/>
      <c r="N17" s="33"/>
      <c r="O17" s="33"/>
      <c r="P17" s="33"/>
    </row>
    <row r="18" spans="2:18" x14ac:dyDescent="0.25">
      <c r="B18" s="238">
        <v>7</v>
      </c>
      <c r="C18" s="116" t="s">
        <v>89</v>
      </c>
      <c r="D18" s="340">
        <f>'F1'!F22</f>
        <v>0</v>
      </c>
      <c r="E18" s="501">
        <f>'F1'!G22</f>
        <v>0</v>
      </c>
      <c r="F18" s="509">
        <f>E18-D18</f>
        <v>0</v>
      </c>
      <c r="G18" s="509">
        <f t="shared" si="0"/>
        <v>0</v>
      </c>
      <c r="H18" s="116"/>
      <c r="I18" s="116"/>
      <c r="J18" s="116"/>
      <c r="K18" s="116"/>
      <c r="L18" s="321">
        <f>E18</f>
        <v>0</v>
      </c>
      <c r="M18" s="33"/>
      <c r="N18" s="33"/>
      <c r="O18" s="33"/>
      <c r="P18" s="33"/>
    </row>
    <row r="19" spans="2:18" x14ac:dyDescent="0.25">
      <c r="B19" s="238"/>
      <c r="C19" s="116"/>
      <c r="D19" s="116"/>
      <c r="E19" s="501"/>
      <c r="F19" s="509"/>
      <c r="G19" s="509">
        <f t="shared" si="0"/>
        <v>0</v>
      </c>
      <c r="H19" s="116"/>
      <c r="I19" s="116"/>
      <c r="J19" s="116"/>
      <c r="K19" s="116"/>
      <c r="L19" s="321"/>
      <c r="M19" s="33"/>
      <c r="N19" s="33"/>
      <c r="O19" s="33"/>
      <c r="P19" s="33"/>
      <c r="Q19" s="627"/>
    </row>
    <row r="20" spans="2:18" x14ac:dyDescent="0.25">
      <c r="B20" s="316">
        <v>8</v>
      </c>
      <c r="C20" s="241" t="s">
        <v>90</v>
      </c>
      <c r="D20" s="509">
        <f>SUM(D10:D19)</f>
        <v>1028.0089047906642</v>
      </c>
      <c r="E20" s="510">
        <f>SUM(E10:E19)</f>
        <v>1122.0940418843882</v>
      </c>
      <c r="F20" s="509">
        <f>E20-D20</f>
        <v>94.085137093723915</v>
      </c>
      <c r="G20" s="509">
        <f t="shared" si="0"/>
        <v>94.085137093723915</v>
      </c>
      <c r="H20" s="241"/>
      <c r="I20" s="241"/>
      <c r="J20" s="241"/>
      <c r="K20" s="241"/>
      <c r="L20" s="363">
        <f>SUM(L10:L19)</f>
        <v>1059.370617155239</v>
      </c>
      <c r="M20" s="1259"/>
      <c r="N20" s="33"/>
      <c r="O20" s="33"/>
      <c r="P20" s="33"/>
    </row>
    <row r="21" spans="2:18" x14ac:dyDescent="0.25">
      <c r="B21" s="238">
        <v>9</v>
      </c>
      <c r="C21" s="116" t="s">
        <v>91</v>
      </c>
      <c r="D21" s="501">
        <f>SUM('F1'!F24:F25)</f>
        <v>42.494806699050919</v>
      </c>
      <c r="E21" s="501">
        <f>SUM('F1'!G24:G25)</f>
        <v>42.494806699050919</v>
      </c>
      <c r="F21" s="509">
        <f>E21-D21</f>
        <v>0</v>
      </c>
      <c r="G21" s="509">
        <f t="shared" si="0"/>
        <v>0</v>
      </c>
      <c r="H21" s="241"/>
      <c r="I21" s="241"/>
      <c r="J21" s="241"/>
      <c r="K21" s="241"/>
      <c r="L21" s="321">
        <f>E21</f>
        <v>42.494806699050919</v>
      </c>
      <c r="M21" s="33"/>
      <c r="N21" s="33"/>
      <c r="O21" s="33"/>
      <c r="P21" s="33"/>
    </row>
    <row r="22" spans="2:18" x14ac:dyDescent="0.25">
      <c r="B22" s="238">
        <v>10</v>
      </c>
      <c r="C22" s="116" t="s">
        <v>92</v>
      </c>
      <c r="D22" s="340">
        <f>'F1'!F26</f>
        <v>1.6233462525760711</v>
      </c>
      <c r="E22" s="501">
        <f>'F1'!G26</f>
        <v>1.6233462525760711</v>
      </c>
      <c r="F22" s="509">
        <f>E22-D22</f>
        <v>0</v>
      </c>
      <c r="G22" s="509">
        <f t="shared" si="0"/>
        <v>0</v>
      </c>
      <c r="H22" s="116"/>
      <c r="I22" s="116"/>
      <c r="J22" s="116"/>
      <c r="K22" s="116"/>
      <c r="L22" s="321">
        <f>E22</f>
        <v>1.6233462525760711</v>
      </c>
      <c r="M22" s="33"/>
      <c r="N22" s="33"/>
      <c r="O22" s="33"/>
      <c r="P22" s="33"/>
    </row>
    <row r="23" spans="2:18" x14ac:dyDescent="0.25">
      <c r="B23" s="316">
        <v>11</v>
      </c>
      <c r="C23" s="241" t="s">
        <v>93</v>
      </c>
      <c r="D23" s="509">
        <f>D20+D21-D22</f>
        <v>1068.8803652371391</v>
      </c>
      <c r="E23" s="510">
        <f>E20+E21-E22</f>
        <v>1162.965502330863</v>
      </c>
      <c r="F23" s="509">
        <f>E23-D23</f>
        <v>94.085137093723915</v>
      </c>
      <c r="G23" s="509">
        <f t="shared" si="0"/>
        <v>94.085137093723915</v>
      </c>
      <c r="H23" s="241"/>
      <c r="I23" s="241"/>
      <c r="J23" s="241"/>
      <c r="K23" s="241"/>
      <c r="L23" s="363">
        <f>L20+L21-L22</f>
        <v>1100.2420776017138</v>
      </c>
      <c r="M23" s="33"/>
      <c r="N23" s="33"/>
      <c r="O23" s="33"/>
      <c r="P23" s="33"/>
    </row>
    <row r="24" spans="2:18" ht="15.5" x14ac:dyDescent="0.25">
      <c r="B24" s="238">
        <v>12</v>
      </c>
      <c r="C24" s="871" t="s">
        <v>917</v>
      </c>
      <c r="D24" s="340">
        <v>0</v>
      </c>
      <c r="E24" s="501">
        <f>'AFC Reduction and AEC loss'!D8</f>
        <v>0</v>
      </c>
      <c r="F24" s="509"/>
      <c r="G24" s="509"/>
      <c r="H24" s="241"/>
      <c r="I24" s="241"/>
      <c r="J24" s="241"/>
      <c r="K24" s="241"/>
      <c r="L24" s="501">
        <f>E24</f>
        <v>0</v>
      </c>
      <c r="M24" s="33"/>
      <c r="N24" s="33"/>
      <c r="O24" s="33"/>
      <c r="P24" s="33"/>
    </row>
    <row r="25" spans="2:18" ht="15" x14ac:dyDescent="0.25">
      <c r="B25" s="316" t="s">
        <v>172</v>
      </c>
      <c r="C25" s="872" t="s">
        <v>1044</v>
      </c>
      <c r="D25" s="509"/>
      <c r="E25" s="510"/>
      <c r="F25" s="509"/>
      <c r="G25" s="509"/>
      <c r="H25" s="241"/>
      <c r="I25" s="241"/>
      <c r="J25" s="241"/>
      <c r="K25" s="241"/>
      <c r="L25" s="510">
        <f>L23-L24</f>
        <v>1100.2420776017138</v>
      </c>
      <c r="M25" s="33"/>
      <c r="N25" s="33"/>
      <c r="O25" s="33"/>
      <c r="P25" s="33"/>
    </row>
    <row r="26" spans="2:18" x14ac:dyDescent="0.25">
      <c r="B26" s="512"/>
      <c r="C26" s="513"/>
      <c r="D26" s="241"/>
      <c r="E26" s="510"/>
      <c r="F26" s="241"/>
      <c r="G26" s="241"/>
      <c r="H26" s="241"/>
      <c r="I26" s="241"/>
      <c r="J26" s="241"/>
      <c r="K26" s="241"/>
      <c r="L26" s="321"/>
      <c r="M26" s="33"/>
      <c r="N26" s="33"/>
      <c r="O26" s="33"/>
      <c r="P26" s="33"/>
    </row>
    <row r="27" spans="2:18" x14ac:dyDescent="0.25">
      <c r="B27" s="512" t="s">
        <v>185</v>
      </c>
      <c r="C27" s="513" t="s">
        <v>307</v>
      </c>
      <c r="D27" s="241"/>
      <c r="E27" s="510"/>
      <c r="F27" s="241"/>
      <c r="G27" s="241"/>
      <c r="H27" s="241"/>
      <c r="I27" s="241"/>
      <c r="J27" s="241"/>
      <c r="K27" s="241"/>
      <c r="L27" s="321"/>
      <c r="M27" s="1260"/>
      <c r="N27" s="33"/>
      <c r="O27" s="33"/>
      <c r="P27" s="33"/>
    </row>
    <row r="28" spans="2:18" x14ac:dyDescent="0.25">
      <c r="B28" s="455">
        <v>11</v>
      </c>
      <c r="C28" s="117" t="s">
        <v>308</v>
      </c>
      <c r="D28" s="116"/>
      <c r="E28" s="501">
        <f>'F9'!N13</f>
        <v>997.33299762499996</v>
      </c>
      <c r="F28" s="509">
        <f>E28-D28</f>
        <v>997.33299762499996</v>
      </c>
      <c r="G28" s="509">
        <f>E28-D28</f>
        <v>997.33299762499996</v>
      </c>
      <c r="H28" s="116"/>
      <c r="I28" s="116"/>
      <c r="J28" s="116"/>
      <c r="K28" s="116"/>
      <c r="L28" s="321">
        <f>E28</f>
        <v>997.33299762499996</v>
      </c>
      <c r="M28" s="1259"/>
      <c r="N28" s="33"/>
      <c r="O28" s="33"/>
      <c r="P28" s="33"/>
    </row>
    <row r="29" spans="2:18" x14ac:dyDescent="0.25">
      <c r="B29" s="455">
        <f>B28+1</f>
        <v>12</v>
      </c>
      <c r="C29" s="117" t="s">
        <v>900</v>
      </c>
      <c r="D29" s="116"/>
      <c r="E29" s="116"/>
      <c r="F29" s="116"/>
      <c r="G29" s="340">
        <f>'AFC Reduction and AEC loss'!$O$46+'AFC Reduction and AEC loss'!O54</f>
        <v>2.4499441132198716</v>
      </c>
      <c r="H29" s="511">
        <f>'AFC Reduction and AEC loss'!P46+'AFC Reduction and AEC loss'!P54</f>
        <v>0.81664803773995709</v>
      </c>
      <c r="I29" s="116"/>
      <c r="J29" s="116"/>
      <c r="K29" s="116"/>
      <c r="L29" s="321">
        <f>H29</f>
        <v>0.81664803773995709</v>
      </c>
      <c r="M29" s="33"/>
      <c r="N29" s="33"/>
      <c r="O29" s="33"/>
      <c r="P29" s="33"/>
    </row>
    <row r="30" spans="2:18" x14ac:dyDescent="0.25">
      <c r="B30" s="455">
        <f>B29+1</f>
        <v>13</v>
      </c>
      <c r="C30" s="513" t="s">
        <v>901</v>
      </c>
      <c r="D30" s="116"/>
      <c r="E30" s="116"/>
      <c r="F30" s="116"/>
      <c r="G30" s="116"/>
      <c r="H30" s="116"/>
      <c r="I30" s="116"/>
      <c r="J30" s="116"/>
      <c r="K30" s="116"/>
      <c r="L30" s="363">
        <f>SUM(L28:L29)</f>
        <v>998.14964566273989</v>
      </c>
      <c r="M30" s="33"/>
      <c r="N30" s="33"/>
      <c r="O30" s="33"/>
      <c r="P30" s="33"/>
    </row>
    <row r="31" spans="2:18" x14ac:dyDescent="0.25">
      <c r="B31" s="512" t="s">
        <v>186</v>
      </c>
      <c r="C31" s="513" t="s">
        <v>316</v>
      </c>
      <c r="D31" s="509"/>
      <c r="E31" s="509"/>
      <c r="F31" s="509"/>
      <c r="G31" s="509"/>
      <c r="H31" s="509"/>
      <c r="I31" s="241"/>
      <c r="J31" s="241"/>
      <c r="K31" s="241"/>
      <c r="L31" s="363">
        <f>L25-L30</f>
        <v>102.09243193897396</v>
      </c>
      <c r="M31" s="1423">
        <v>-1.081246656519852E-2</v>
      </c>
      <c r="N31" s="33"/>
      <c r="O31" s="33"/>
      <c r="P31" s="33"/>
      <c r="Q31" s="627"/>
      <c r="R31" s="627"/>
    </row>
    <row r="32" spans="2:18" x14ac:dyDescent="0.25">
      <c r="B32" s="243"/>
      <c r="C32" s="244"/>
      <c r="D32" s="221"/>
      <c r="E32" s="221"/>
      <c r="F32" s="221"/>
      <c r="G32" s="221"/>
      <c r="H32" s="221"/>
      <c r="I32" s="221"/>
      <c r="J32" s="221"/>
      <c r="K32" s="221"/>
      <c r="L32" s="217"/>
      <c r="M32" s="515">
        <f>M31*10^7</f>
        <v>-108124.6656519852</v>
      </c>
      <c r="N32" s="33"/>
      <c r="O32" s="33"/>
      <c r="P32" s="33"/>
    </row>
    <row r="33" spans="2:16" x14ac:dyDescent="0.25">
      <c r="B33" s="250" t="s">
        <v>635</v>
      </c>
      <c r="N33" s="33"/>
      <c r="O33" s="33"/>
      <c r="P33" s="33"/>
    </row>
    <row r="34" spans="2:16" x14ac:dyDescent="0.25">
      <c r="B34" s="250"/>
      <c r="N34" s="33"/>
      <c r="O34" s="33"/>
      <c r="P34" s="33"/>
    </row>
    <row r="35" spans="2:16" x14ac:dyDescent="0.25">
      <c r="B35" s="79" t="s">
        <v>510</v>
      </c>
      <c r="O35" s="33"/>
      <c r="P35" s="33"/>
    </row>
    <row r="36" spans="2:16" x14ac:dyDescent="0.25">
      <c r="K36" s="21"/>
      <c r="L36" s="21" t="s">
        <v>10</v>
      </c>
      <c r="M36" s="22"/>
      <c r="O36" s="33"/>
      <c r="P36" s="33"/>
    </row>
    <row r="37" spans="2:16" ht="42" x14ac:dyDescent="0.25">
      <c r="B37" s="184" t="s">
        <v>341</v>
      </c>
      <c r="C37" s="185" t="s">
        <v>37</v>
      </c>
      <c r="D37" s="133" t="s">
        <v>25</v>
      </c>
      <c r="E37" s="84" t="s">
        <v>7</v>
      </c>
      <c r="F37" s="84" t="s">
        <v>304</v>
      </c>
      <c r="G37" s="307" t="s">
        <v>772</v>
      </c>
      <c r="H37" s="307" t="s">
        <v>773</v>
      </c>
      <c r="I37" s="133" t="s">
        <v>409</v>
      </c>
      <c r="J37" s="84" t="s">
        <v>305</v>
      </c>
      <c r="K37" s="84" t="s">
        <v>306</v>
      </c>
      <c r="L37" s="223" t="s">
        <v>488</v>
      </c>
      <c r="M37" s="1261"/>
      <c r="O37" s="33"/>
      <c r="P37" s="33"/>
    </row>
    <row r="38" spans="2:16" x14ac:dyDescent="0.25">
      <c r="B38" s="116"/>
      <c r="C38" s="116"/>
      <c r="D38" s="116" t="s">
        <v>353</v>
      </c>
      <c r="E38" s="116" t="s">
        <v>354</v>
      </c>
      <c r="F38" s="116" t="s">
        <v>774</v>
      </c>
      <c r="G38" s="116" t="s">
        <v>775</v>
      </c>
      <c r="H38" s="116"/>
      <c r="I38" s="116"/>
      <c r="J38" s="116"/>
      <c r="K38" s="116"/>
      <c r="L38" s="116"/>
      <c r="M38" s="317"/>
      <c r="O38" s="33"/>
      <c r="P38" s="33"/>
    </row>
    <row r="39" spans="2:16" s="22" customFormat="1" x14ac:dyDescent="0.25">
      <c r="B39" s="238">
        <v>1</v>
      </c>
      <c r="C39" s="116" t="s">
        <v>83</v>
      </c>
      <c r="D39" s="510">
        <f>'F1'!J11</f>
        <v>907.31233888199836</v>
      </c>
      <c r="E39" s="510">
        <f>'F1'!K11</f>
        <v>937.80943479894006</v>
      </c>
      <c r="F39" s="510">
        <f>E39-D39</f>
        <v>30.497095916941703</v>
      </c>
      <c r="G39" s="510">
        <f>E39-D39</f>
        <v>30.497095916941703</v>
      </c>
      <c r="H39" s="511">
        <f>IF(G39&lt;0,2/3,1/3)*G39</f>
        <v>10.165698638980567</v>
      </c>
      <c r="I39" s="241"/>
      <c r="J39" s="241"/>
      <c r="K39" s="241"/>
      <c r="L39" s="321">
        <f>D39+H39</f>
        <v>917.47803752097889</v>
      </c>
      <c r="M39" s="317"/>
      <c r="O39" s="33"/>
      <c r="P39" s="33"/>
    </row>
    <row r="40" spans="2:16" s="317" customFormat="1" x14ac:dyDescent="0.25">
      <c r="B40" s="238">
        <v>2</v>
      </c>
      <c r="C40" s="116" t="s">
        <v>945</v>
      </c>
      <c r="D40" s="501">
        <f>'F3'!J17-D41</f>
        <v>103.12774678623518</v>
      </c>
      <c r="E40" s="501">
        <f>'F3'!K17-E41</f>
        <v>114.14282237248449</v>
      </c>
      <c r="F40" s="510">
        <f>E40-D40</f>
        <v>11.01507558624931</v>
      </c>
      <c r="G40" s="510">
        <f>E40-D40</f>
        <v>11.01507558624931</v>
      </c>
      <c r="H40" s="511">
        <f>IF(G40&lt;0,2/3,1/3)*G40</f>
        <v>3.6716918620831032</v>
      </c>
      <c r="I40" s="116"/>
      <c r="J40" s="116"/>
      <c r="K40" s="116"/>
      <c r="L40" s="321">
        <f>D40+H40</f>
        <v>106.79943864831829</v>
      </c>
      <c r="N40" s="601"/>
      <c r="O40" s="33"/>
      <c r="P40" s="33"/>
    </row>
    <row r="41" spans="2:16" s="317" customFormat="1" x14ac:dyDescent="0.25">
      <c r="B41" s="238"/>
      <c r="C41" s="116" t="s">
        <v>948</v>
      </c>
      <c r="D41" s="501">
        <f>'F3'!$J$14</f>
        <v>8.8241967877315819</v>
      </c>
      <c r="E41" s="501">
        <f>'F3'!$K$14</f>
        <v>8.8241967877315819</v>
      </c>
      <c r="F41" s="363">
        <f>E41-D41</f>
        <v>0</v>
      </c>
      <c r="G41" s="510">
        <f>E41-D41</f>
        <v>0</v>
      </c>
      <c r="H41" s="511">
        <f>IF(G41&lt;0,2/3,1/3)*G41</f>
        <v>0</v>
      </c>
      <c r="I41" s="116"/>
      <c r="J41" s="116"/>
      <c r="K41" s="116"/>
      <c r="L41" s="321">
        <f>D41+H41</f>
        <v>8.8241967877315819</v>
      </c>
      <c r="O41" s="33"/>
      <c r="P41" s="33"/>
    </row>
    <row r="42" spans="2:16" s="317" customFormat="1" x14ac:dyDescent="0.25">
      <c r="B42" s="238"/>
      <c r="C42" s="116" t="s">
        <v>903</v>
      </c>
      <c r="D42" s="501">
        <f>E42</f>
        <v>1.45996785</v>
      </c>
      <c r="E42" s="501">
        <f>'F3.1'!G27</f>
        <v>1.45996785</v>
      </c>
      <c r="F42" s="510"/>
      <c r="G42" s="510"/>
      <c r="H42" s="501"/>
      <c r="I42" s="116"/>
      <c r="J42" s="116"/>
      <c r="K42" s="116"/>
      <c r="L42" s="321">
        <f>E42</f>
        <v>1.45996785</v>
      </c>
      <c r="O42" s="33"/>
      <c r="P42" s="33"/>
    </row>
    <row r="43" spans="2:16" s="317" customFormat="1" x14ac:dyDescent="0.25">
      <c r="B43" s="238">
        <v>3</v>
      </c>
      <c r="C43" s="117" t="s">
        <v>85</v>
      </c>
      <c r="D43" s="340">
        <f>SUM('F1'!$J$15:$J$16)</f>
        <v>6.891146459852485</v>
      </c>
      <c r="E43" s="340">
        <f>SUM('F1'!$K$15:$K$16)</f>
        <v>6.891146459852485</v>
      </c>
      <c r="F43" s="510">
        <f>E43-D43</f>
        <v>0</v>
      </c>
      <c r="G43" s="510">
        <f>E43-D43</f>
        <v>0</v>
      </c>
      <c r="H43" s="501"/>
      <c r="I43" s="116"/>
      <c r="J43" s="116"/>
      <c r="K43" s="116"/>
      <c r="L43" s="321">
        <f>E43</f>
        <v>6.891146459852485</v>
      </c>
      <c r="O43" s="33"/>
      <c r="P43" s="33"/>
    </row>
    <row r="44" spans="2:16" s="317" customFormat="1" x14ac:dyDescent="0.25">
      <c r="B44" s="238">
        <v>4</v>
      </c>
      <c r="C44" s="116" t="s">
        <v>86</v>
      </c>
      <c r="D44" s="501">
        <f>'F1'!J17</f>
        <v>11.476389386137374</v>
      </c>
      <c r="E44" s="501">
        <f>'F1'!K17</f>
        <v>11.476389386137374</v>
      </c>
      <c r="F44" s="591">
        <f>E44-D44</f>
        <v>0</v>
      </c>
      <c r="G44" s="510">
        <f>E44-D44</f>
        <v>0</v>
      </c>
      <c r="H44" s="501"/>
      <c r="I44" s="116"/>
      <c r="J44" s="116"/>
      <c r="K44" s="116"/>
      <c r="L44" s="321">
        <f>E44</f>
        <v>11.476389386137374</v>
      </c>
      <c r="O44" s="33"/>
      <c r="P44" s="33"/>
    </row>
    <row r="45" spans="2:16" s="317" customFormat="1" x14ac:dyDescent="0.25">
      <c r="B45" s="238">
        <v>5</v>
      </c>
      <c r="C45" s="117" t="s">
        <v>87</v>
      </c>
      <c r="D45" s="501">
        <f>'F1'!J19</f>
        <v>39.494429042008022</v>
      </c>
      <c r="E45" s="501">
        <f>'F1'!K19</f>
        <v>69.293334056801953</v>
      </c>
      <c r="F45" s="510">
        <f>E45-D45</f>
        <v>29.798905014793931</v>
      </c>
      <c r="G45" s="510">
        <f>E45-D45</f>
        <v>29.798905014793931</v>
      </c>
      <c r="H45" s="511">
        <f>IF(G45&lt;0,2/3,1/3)*G45</f>
        <v>9.9329683382646436</v>
      </c>
      <c r="I45" s="116"/>
      <c r="J45" s="116"/>
      <c r="K45" s="116"/>
      <c r="L45" s="321">
        <f>D45+H45</f>
        <v>49.427397380272666</v>
      </c>
      <c r="O45" s="33"/>
      <c r="P45" s="33"/>
    </row>
    <row r="46" spans="2:16" s="317" customFormat="1" x14ac:dyDescent="0.25">
      <c r="B46" s="238">
        <v>6</v>
      </c>
      <c r="C46" s="117" t="s">
        <v>88</v>
      </c>
      <c r="D46" s="501">
        <f>'F1'!J21</f>
        <v>5.1932491999999997E-2</v>
      </c>
      <c r="E46" s="501">
        <f>'F1'!K21</f>
        <v>5.1932491999999997E-2</v>
      </c>
      <c r="F46" s="510">
        <f>E46-D46</f>
        <v>0</v>
      </c>
      <c r="G46" s="510">
        <f>E46-D46</f>
        <v>0</v>
      </c>
      <c r="H46" s="501"/>
      <c r="I46" s="116"/>
      <c r="J46" s="116"/>
      <c r="K46" s="116"/>
      <c r="L46" s="321">
        <f>E46</f>
        <v>5.1932491999999997E-2</v>
      </c>
      <c r="M46" s="1259"/>
      <c r="O46" s="33"/>
      <c r="P46" s="33"/>
    </row>
    <row r="47" spans="2:16" s="317" customFormat="1" x14ac:dyDescent="0.25">
      <c r="B47" s="238">
        <v>7</v>
      </c>
      <c r="C47" s="116" t="s">
        <v>89</v>
      </c>
      <c r="D47" s="501">
        <f>'F1'!J22</f>
        <v>0</v>
      </c>
      <c r="E47" s="501">
        <f>'F1'!K22</f>
        <v>0</v>
      </c>
      <c r="F47" s="510">
        <f>E47-D47</f>
        <v>0</v>
      </c>
      <c r="G47" s="510">
        <f>E47-D47</f>
        <v>0</v>
      </c>
      <c r="H47" s="501"/>
      <c r="I47" s="116"/>
      <c r="J47" s="116"/>
      <c r="K47" s="116"/>
      <c r="L47" s="321">
        <f>E47</f>
        <v>0</v>
      </c>
      <c r="M47" s="33"/>
      <c r="O47" s="33"/>
      <c r="P47" s="33"/>
    </row>
    <row r="48" spans="2:16" s="317" customFormat="1" x14ac:dyDescent="0.25">
      <c r="B48" s="238"/>
      <c r="C48" s="116"/>
      <c r="D48" s="501"/>
      <c r="E48" s="501"/>
      <c r="F48" s="501"/>
      <c r="G48" s="501"/>
      <c r="H48" s="501"/>
      <c r="I48" s="116"/>
      <c r="J48" s="116"/>
      <c r="K48" s="116"/>
      <c r="L48" s="321"/>
      <c r="M48" s="33"/>
      <c r="O48" s="33"/>
      <c r="P48" s="33"/>
    </row>
    <row r="49" spans="2:16" s="317" customFormat="1" x14ac:dyDescent="0.25">
      <c r="B49" s="316">
        <v>8</v>
      </c>
      <c r="C49" s="241" t="s">
        <v>90</v>
      </c>
      <c r="D49" s="501">
        <f>SUM(D39:D47)</f>
        <v>1078.6381476859631</v>
      </c>
      <c r="E49" s="501">
        <f>SUM(E39:E47)</f>
        <v>1149.9492242039482</v>
      </c>
      <c r="F49" s="501">
        <f>SUM(F39:F47)</f>
        <v>71.311076517984944</v>
      </c>
      <c r="G49" s="510">
        <f>E49-D49</f>
        <v>71.311076517985157</v>
      </c>
      <c r="H49" s="501"/>
      <c r="I49" s="116"/>
      <c r="J49" s="116"/>
      <c r="K49" s="116"/>
      <c r="L49" s="363">
        <f>SUM(L39:L48)</f>
        <v>1102.4085065252914</v>
      </c>
      <c r="M49" s="1259"/>
      <c r="O49" s="33"/>
      <c r="P49" s="33"/>
    </row>
    <row r="50" spans="2:16" s="604" customFormat="1" x14ac:dyDescent="0.25">
      <c r="B50" s="238">
        <v>9</v>
      </c>
      <c r="C50" s="116" t="s">
        <v>91</v>
      </c>
      <c r="D50" s="510">
        <f>'F1'!J24</f>
        <v>43.308760898902243</v>
      </c>
      <c r="E50" s="510">
        <f>'F1'!K24</f>
        <v>43.308760898902243</v>
      </c>
      <c r="F50" s="510">
        <f>E50-D50</f>
        <v>0</v>
      </c>
      <c r="G50" s="510">
        <f>E50-D50</f>
        <v>0</v>
      </c>
      <c r="H50" s="510"/>
      <c r="I50" s="241"/>
      <c r="J50" s="241"/>
      <c r="K50" s="241"/>
      <c r="L50" s="321">
        <f>E50</f>
        <v>43.308760898902243</v>
      </c>
      <c r="M50" s="33"/>
      <c r="O50" s="33"/>
      <c r="P50" s="33"/>
    </row>
    <row r="51" spans="2:16" s="317" customFormat="1" x14ac:dyDescent="0.25">
      <c r="B51" s="238">
        <v>10</v>
      </c>
      <c r="C51" s="116" t="s">
        <v>92</v>
      </c>
      <c r="D51" s="510">
        <f>'F1'!J26</f>
        <v>0.86545445766509999</v>
      </c>
      <c r="E51" s="510">
        <f>'F1'!K26</f>
        <v>0.86545445766509999</v>
      </c>
      <c r="F51" s="510">
        <f>E51-D51</f>
        <v>0</v>
      </c>
      <c r="G51" s="510">
        <f>E51-D51</f>
        <v>0</v>
      </c>
      <c r="H51" s="501"/>
      <c r="I51" s="116"/>
      <c r="J51" s="116"/>
      <c r="K51" s="116"/>
      <c r="L51" s="321">
        <f>E51</f>
        <v>0.86545445766509999</v>
      </c>
      <c r="M51" s="33"/>
      <c r="O51" s="33"/>
      <c r="P51" s="33"/>
    </row>
    <row r="52" spans="2:16" s="604" customFormat="1" x14ac:dyDescent="0.25">
      <c r="B52" s="316">
        <v>11</v>
      </c>
      <c r="C52" s="241" t="s">
        <v>93</v>
      </c>
      <c r="D52" s="510">
        <f>D49+D50-D51</f>
        <v>1121.0814541272002</v>
      </c>
      <c r="E52" s="510">
        <f>E49+E50-E51</f>
        <v>1192.3925306451854</v>
      </c>
      <c r="F52" s="510">
        <f>F49+F50-F51</f>
        <v>71.311076517984944</v>
      </c>
      <c r="G52" s="510">
        <f>E52-D52</f>
        <v>71.311076517985157</v>
      </c>
      <c r="H52" s="510"/>
      <c r="I52" s="241"/>
      <c r="J52" s="241"/>
      <c r="K52" s="241"/>
      <c r="L52" s="363">
        <f>L49+L50-L51</f>
        <v>1144.8518129665285</v>
      </c>
      <c r="M52" s="33"/>
      <c r="O52" s="33"/>
      <c r="P52" s="33"/>
    </row>
    <row r="53" spans="2:16" s="604" customFormat="1" ht="15.5" x14ac:dyDescent="0.25">
      <c r="B53" s="238">
        <v>12</v>
      </c>
      <c r="C53" s="871" t="s">
        <v>917</v>
      </c>
      <c r="D53" s="510"/>
      <c r="E53" s="510">
        <f>'AFC Reduction and AEC loss'!$E$8</f>
        <v>0</v>
      </c>
      <c r="F53" s="510"/>
      <c r="G53" s="510"/>
      <c r="H53" s="510"/>
      <c r="I53" s="241"/>
      <c r="J53" s="241"/>
      <c r="K53" s="241"/>
      <c r="L53" s="510">
        <f>E53</f>
        <v>0</v>
      </c>
      <c r="M53" s="33"/>
      <c r="O53" s="33"/>
      <c r="P53" s="33"/>
    </row>
    <row r="54" spans="2:16" s="604" customFormat="1" ht="15" x14ac:dyDescent="0.25">
      <c r="B54" s="316" t="s">
        <v>172</v>
      </c>
      <c r="C54" s="872" t="s">
        <v>1044</v>
      </c>
      <c r="D54" s="510"/>
      <c r="E54" s="510"/>
      <c r="F54" s="510"/>
      <c r="G54" s="510"/>
      <c r="H54" s="510"/>
      <c r="I54" s="241"/>
      <c r="J54" s="241"/>
      <c r="K54" s="241"/>
      <c r="L54" s="510">
        <f>L52-L53</f>
        <v>1144.8518129665285</v>
      </c>
      <c r="M54" s="33"/>
      <c r="O54" s="33"/>
      <c r="P54" s="33"/>
    </row>
    <row r="55" spans="2:16" s="604" customFormat="1" x14ac:dyDescent="0.25">
      <c r="B55" s="512"/>
      <c r="C55" s="513"/>
      <c r="D55" s="510"/>
      <c r="E55" s="510"/>
      <c r="F55" s="510"/>
      <c r="G55" s="510"/>
      <c r="H55" s="510"/>
      <c r="I55" s="241"/>
      <c r="J55" s="241"/>
      <c r="K55" s="241"/>
      <c r="L55" s="321"/>
      <c r="M55" s="33"/>
      <c r="O55" s="33"/>
      <c r="P55" s="33"/>
    </row>
    <row r="56" spans="2:16" s="604" customFormat="1" x14ac:dyDescent="0.25">
      <c r="B56" s="512" t="s">
        <v>185</v>
      </c>
      <c r="C56" s="513" t="s">
        <v>307</v>
      </c>
      <c r="D56" s="510"/>
      <c r="E56" s="510"/>
      <c r="F56" s="510"/>
      <c r="G56" s="510"/>
      <c r="H56" s="510"/>
      <c r="I56" s="241"/>
      <c r="J56" s="241"/>
      <c r="K56" s="241"/>
      <c r="L56" s="321"/>
      <c r="M56" s="1260"/>
      <c r="O56" s="33"/>
      <c r="P56" s="33"/>
    </row>
    <row r="57" spans="2:16" s="317" customFormat="1" x14ac:dyDescent="0.25">
      <c r="B57" s="455">
        <v>11</v>
      </c>
      <c r="C57" s="117" t="s">
        <v>308</v>
      </c>
      <c r="D57" s="501"/>
      <c r="E57" s="501">
        <f>'F9'!N20</f>
        <v>1159.9335024750003</v>
      </c>
      <c r="F57" s="510">
        <f>E57-D57</f>
        <v>1159.9335024750003</v>
      </c>
      <c r="G57" s="510"/>
      <c r="H57" s="501"/>
      <c r="I57" s="116"/>
      <c r="J57" s="116"/>
      <c r="K57" s="116"/>
      <c r="L57" s="321">
        <f>E57</f>
        <v>1159.9335024750003</v>
      </c>
      <c r="M57" s="1259"/>
      <c r="O57" s="33"/>
      <c r="P57" s="33"/>
    </row>
    <row r="58" spans="2:16" s="317" customFormat="1" x14ac:dyDescent="0.25">
      <c r="B58" s="455">
        <f>B57+1</f>
        <v>12</v>
      </c>
      <c r="C58" s="117" t="s">
        <v>900</v>
      </c>
      <c r="D58" s="501"/>
      <c r="E58" s="501"/>
      <c r="F58" s="501"/>
      <c r="G58" s="340">
        <f>'AFC Reduction and AEC loss'!$O$47+'AFC Reduction and AEC loss'!$O$55</f>
        <v>-0.68273819089876764</v>
      </c>
      <c r="H58" s="511">
        <f>IF(G58&lt;0,2/3,1/3)*G58</f>
        <v>-0.45515879393251174</v>
      </c>
      <c r="I58" s="116"/>
      <c r="J58" s="116"/>
      <c r="K58" s="116"/>
      <c r="L58" s="321">
        <f>H58</f>
        <v>-0.45515879393251174</v>
      </c>
      <c r="M58" s="604"/>
      <c r="O58" s="33"/>
      <c r="P58" s="33"/>
    </row>
    <row r="59" spans="2:16" x14ac:dyDescent="0.25">
      <c r="B59" s="455">
        <f>B58+1</f>
        <v>13</v>
      </c>
      <c r="C59" s="513" t="s">
        <v>901</v>
      </c>
      <c r="D59" s="116"/>
      <c r="E59" s="116"/>
      <c r="F59" s="116"/>
      <c r="G59" s="116"/>
      <c r="H59" s="116"/>
      <c r="I59" s="116"/>
      <c r="J59" s="116"/>
      <c r="K59" s="116"/>
      <c r="L59" s="363">
        <f>SUM(L57:L58)</f>
        <v>1159.4783436810678</v>
      </c>
      <c r="M59" s="22"/>
      <c r="O59" s="33"/>
      <c r="P59" s="33"/>
    </row>
    <row r="60" spans="2:16" s="22" customFormat="1" x14ac:dyDescent="0.25">
      <c r="B60" s="115" t="s">
        <v>186</v>
      </c>
      <c r="C60" s="101" t="s">
        <v>316</v>
      </c>
      <c r="D60" s="315"/>
      <c r="E60" s="315"/>
      <c r="F60" s="315"/>
      <c r="G60" s="27"/>
      <c r="H60" s="315"/>
      <c r="I60" s="27"/>
      <c r="J60" s="27"/>
      <c r="K60" s="27"/>
      <c r="L60" s="363">
        <f>L54-L59</f>
        <v>-14.626530714539285</v>
      </c>
      <c r="M60" s="1423">
        <v>0.2851197365380358</v>
      </c>
      <c r="O60" s="33"/>
      <c r="P60" s="33"/>
    </row>
    <row r="61" spans="2:16" s="22" customFormat="1" x14ac:dyDescent="0.25">
      <c r="B61" s="243"/>
      <c r="C61" s="244"/>
      <c r="D61" s="221"/>
      <c r="E61" s="221"/>
      <c r="F61" s="221"/>
      <c r="G61" s="221"/>
      <c r="H61" s="221"/>
      <c r="I61" s="221"/>
      <c r="J61" s="221"/>
      <c r="K61" s="221"/>
      <c r="L61" s="323"/>
      <c r="M61" s="515">
        <f>M60*10^7</f>
        <v>2851197.365380358</v>
      </c>
      <c r="O61" s="33"/>
      <c r="P61" s="33"/>
    </row>
    <row r="62" spans="2:16" s="22" customFormat="1" x14ac:dyDescent="0.25">
      <c r="B62" s="250" t="s">
        <v>635</v>
      </c>
      <c r="C62" s="244"/>
      <c r="D62" s="221"/>
      <c r="E62" s="221"/>
      <c r="F62" s="221"/>
      <c r="G62" s="221"/>
      <c r="H62" s="221"/>
      <c r="I62" s="221"/>
      <c r="J62" s="221"/>
      <c r="K62" s="221"/>
      <c r="L62" s="217"/>
      <c r="O62" s="33"/>
      <c r="P62" s="33"/>
    </row>
    <row r="63" spans="2:16" s="22" customFormat="1" x14ac:dyDescent="0.25">
      <c r="B63" s="250"/>
      <c r="C63" s="244"/>
      <c r="D63" s="221"/>
      <c r="E63" s="221"/>
      <c r="F63" s="221"/>
      <c r="G63" s="221"/>
      <c r="H63" s="221"/>
      <c r="I63" s="221"/>
      <c r="J63" s="221"/>
      <c r="K63" s="221"/>
      <c r="L63" s="217"/>
      <c r="O63" s="33"/>
      <c r="P63" s="33"/>
    </row>
    <row r="64" spans="2:16" x14ac:dyDescent="0.25">
      <c r="B64" s="79"/>
      <c r="C64" s="61"/>
      <c r="D64" s="61"/>
      <c r="E64" s="61"/>
      <c r="F64" s="61"/>
      <c r="G64" s="61"/>
      <c r="H64" s="61"/>
      <c r="I64" s="61"/>
      <c r="J64" s="61"/>
      <c r="K64" s="61"/>
      <c r="L64" s="61"/>
      <c r="O64" s="33"/>
      <c r="P64" s="33"/>
    </row>
    <row r="65" spans="2:16" x14ac:dyDescent="0.25">
      <c r="B65" s="61"/>
      <c r="C65" s="61"/>
      <c r="D65" s="61"/>
      <c r="E65" s="61"/>
      <c r="F65" s="61"/>
      <c r="G65" s="61"/>
      <c r="H65" s="61"/>
      <c r="I65" s="61"/>
      <c r="J65" s="61"/>
      <c r="K65" s="744"/>
      <c r="L65" s="744"/>
      <c r="O65" s="33"/>
      <c r="P65" s="33"/>
    </row>
    <row r="66" spans="2:16" x14ac:dyDescent="0.25">
      <c r="B66" s="54"/>
      <c r="C66" s="745"/>
      <c r="D66" s="717"/>
      <c r="E66" s="717"/>
      <c r="F66" s="717"/>
      <c r="G66" s="717"/>
      <c r="H66" s="717"/>
      <c r="I66" s="717"/>
      <c r="J66" s="717"/>
      <c r="K66" s="717"/>
      <c r="L66" s="717"/>
      <c r="O66" s="33"/>
      <c r="P66" s="33"/>
    </row>
    <row r="67" spans="2:16" x14ac:dyDescent="0.25">
      <c r="B67" s="61"/>
      <c r="C67" s="61"/>
      <c r="D67" s="61"/>
      <c r="E67" s="61"/>
      <c r="F67" s="61"/>
      <c r="G67" s="61"/>
      <c r="H67" s="61"/>
      <c r="I67" s="61"/>
      <c r="J67" s="61"/>
      <c r="K67" s="61"/>
      <c r="L67" s="61"/>
      <c r="O67" s="33"/>
      <c r="P67" s="33"/>
    </row>
    <row r="68" spans="2:16" s="22" customFormat="1" x14ac:dyDescent="0.25">
      <c r="B68" s="732"/>
      <c r="C68" s="61"/>
      <c r="D68" s="733"/>
      <c r="E68" s="733"/>
      <c r="F68" s="733"/>
      <c r="G68" s="733"/>
      <c r="H68" s="734"/>
      <c r="I68" s="735"/>
      <c r="J68" s="735"/>
      <c r="K68" s="735"/>
      <c r="L68" s="326"/>
      <c r="O68" s="33"/>
      <c r="P68" s="33"/>
    </row>
    <row r="69" spans="2:16" s="317" customFormat="1" x14ac:dyDescent="0.25">
      <c r="B69" s="732"/>
      <c r="C69" s="61"/>
      <c r="D69" s="736"/>
      <c r="E69" s="736"/>
      <c r="F69" s="736"/>
      <c r="G69" s="736"/>
      <c r="H69" s="734"/>
      <c r="I69" s="61"/>
      <c r="J69" s="61"/>
      <c r="K69" s="61"/>
      <c r="L69" s="326"/>
      <c r="M69" s="630">
        <f>SUM(L69:L70)-P80</f>
        <v>0</v>
      </c>
      <c r="O69" s="33"/>
      <c r="P69" s="33"/>
    </row>
    <row r="70" spans="2:16" s="317" customFormat="1" x14ac:dyDescent="0.25">
      <c r="B70" s="732"/>
      <c r="C70" s="61"/>
      <c r="D70" s="736"/>
      <c r="E70" s="736"/>
      <c r="F70" s="736"/>
      <c r="G70" s="736"/>
      <c r="H70" s="734"/>
      <c r="I70" s="61"/>
      <c r="J70" s="61"/>
      <c r="K70" s="61"/>
      <c r="L70" s="326"/>
      <c r="O70" s="33"/>
      <c r="P70" s="33"/>
    </row>
    <row r="71" spans="2:16" x14ac:dyDescent="0.25">
      <c r="B71" s="732"/>
      <c r="C71" s="61"/>
      <c r="D71" s="736"/>
      <c r="E71" s="736"/>
      <c r="F71" s="736"/>
      <c r="G71" s="736"/>
      <c r="H71" s="734"/>
      <c r="I71" s="61"/>
      <c r="J71" s="61"/>
      <c r="K71" s="61"/>
      <c r="L71" s="326"/>
      <c r="O71" s="33"/>
      <c r="P71" s="33"/>
    </row>
    <row r="72" spans="2:16" x14ac:dyDescent="0.25">
      <c r="B72" s="732"/>
      <c r="C72" s="737"/>
      <c r="D72" s="733"/>
      <c r="E72" s="736"/>
      <c r="F72" s="736"/>
      <c r="G72" s="736"/>
      <c r="H72" s="61"/>
      <c r="I72" s="61"/>
      <c r="J72" s="61"/>
      <c r="K72" s="61"/>
      <c r="L72" s="326"/>
      <c r="O72" s="33"/>
      <c r="P72" s="33"/>
    </row>
    <row r="73" spans="2:16" x14ac:dyDescent="0.25">
      <c r="B73" s="732"/>
      <c r="C73" s="61"/>
      <c r="D73" s="733"/>
      <c r="E73" s="736"/>
      <c r="F73" s="736"/>
      <c r="G73" s="736"/>
      <c r="H73" s="61"/>
      <c r="I73" s="61"/>
      <c r="J73" s="61"/>
      <c r="K73" s="61"/>
      <c r="L73" s="326"/>
      <c r="O73" s="33"/>
      <c r="P73" s="33"/>
    </row>
    <row r="74" spans="2:16" x14ac:dyDescent="0.25">
      <c r="B74" s="732"/>
      <c r="C74" s="737"/>
      <c r="D74" s="733"/>
      <c r="E74" s="736"/>
      <c r="F74" s="736"/>
      <c r="G74" s="736"/>
      <c r="H74" s="734"/>
      <c r="I74" s="61"/>
      <c r="J74" s="61"/>
      <c r="K74" s="61"/>
      <c r="L74" s="326"/>
      <c r="O74" s="33"/>
      <c r="P74" s="33"/>
    </row>
    <row r="75" spans="2:16" x14ac:dyDescent="0.25">
      <c r="B75" s="732"/>
      <c r="C75" s="737"/>
      <c r="D75" s="733"/>
      <c r="E75" s="736"/>
      <c r="F75" s="736"/>
      <c r="G75" s="736"/>
      <c r="H75" s="736"/>
      <c r="I75" s="61"/>
      <c r="J75" s="61"/>
      <c r="K75" s="61"/>
      <c r="L75" s="326"/>
      <c r="O75" s="33"/>
      <c r="P75" s="33"/>
    </row>
    <row r="76" spans="2:16" x14ac:dyDescent="0.25">
      <c r="B76" s="732"/>
      <c r="C76" s="61"/>
      <c r="D76" s="733"/>
      <c r="E76" s="736"/>
      <c r="F76" s="736"/>
      <c r="G76" s="736"/>
      <c r="H76" s="736"/>
      <c r="I76" s="61"/>
      <c r="J76" s="61"/>
      <c r="K76" s="61"/>
      <c r="L76" s="326"/>
      <c r="O76" s="33"/>
      <c r="P76" s="33"/>
    </row>
    <row r="77" spans="2:16" x14ac:dyDescent="0.25">
      <c r="B77" s="732"/>
      <c r="C77" s="61"/>
      <c r="D77" s="736"/>
      <c r="E77" s="736"/>
      <c r="F77" s="736"/>
      <c r="G77" s="736"/>
      <c r="H77" s="736"/>
      <c r="I77" s="61"/>
      <c r="J77" s="61"/>
      <c r="K77" s="61"/>
      <c r="L77" s="326"/>
      <c r="O77" s="33"/>
      <c r="P77" s="33"/>
    </row>
    <row r="78" spans="2:16" x14ac:dyDescent="0.25">
      <c r="B78" s="719"/>
      <c r="C78" s="735"/>
      <c r="D78" s="736"/>
      <c r="E78" s="736"/>
      <c r="F78" s="736"/>
      <c r="G78" s="736"/>
      <c r="H78" s="736"/>
      <c r="I78" s="61"/>
      <c r="J78" s="61"/>
      <c r="K78" s="61"/>
      <c r="L78" s="738"/>
      <c r="O78" s="33"/>
      <c r="P78" s="33"/>
    </row>
    <row r="79" spans="2:16" s="22" customFormat="1" x14ac:dyDescent="0.25">
      <c r="B79" s="732"/>
      <c r="C79" s="61"/>
      <c r="D79" s="733"/>
      <c r="E79" s="733"/>
      <c r="F79" s="733"/>
      <c r="G79" s="733"/>
      <c r="H79" s="733"/>
      <c r="I79" s="735"/>
      <c r="J79" s="735"/>
      <c r="K79" s="735"/>
      <c r="L79" s="326"/>
      <c r="O79" s="33"/>
      <c r="P79" s="33"/>
    </row>
    <row r="80" spans="2:16" x14ac:dyDescent="0.25">
      <c r="B80" s="732"/>
      <c r="C80" s="61"/>
      <c r="D80" s="733"/>
      <c r="E80" s="733"/>
      <c r="F80" s="736"/>
      <c r="G80" s="736"/>
      <c r="H80" s="736"/>
      <c r="I80" s="61"/>
      <c r="J80" s="61"/>
      <c r="K80" s="61"/>
      <c r="L80" s="326"/>
      <c r="O80" s="33"/>
      <c r="P80" s="33"/>
    </row>
    <row r="81" spans="2:16" s="22" customFormat="1" x14ac:dyDescent="0.25">
      <c r="B81" s="719"/>
      <c r="C81" s="735"/>
      <c r="D81" s="733"/>
      <c r="E81" s="733"/>
      <c r="F81" s="733"/>
      <c r="G81" s="733"/>
      <c r="H81" s="733"/>
      <c r="I81" s="735"/>
      <c r="J81" s="735"/>
      <c r="K81" s="735"/>
      <c r="L81" s="738"/>
      <c r="O81" s="33"/>
      <c r="P81" s="33"/>
    </row>
    <row r="82" spans="2:16" s="22" customFormat="1" x14ac:dyDescent="0.25">
      <c r="B82" s="739"/>
      <c r="C82" s="740"/>
      <c r="D82" s="733"/>
      <c r="E82" s="733"/>
      <c r="F82" s="733"/>
      <c r="G82" s="733"/>
      <c r="H82" s="733"/>
      <c r="I82" s="735"/>
      <c r="J82" s="735"/>
      <c r="K82" s="735"/>
      <c r="L82" s="326"/>
      <c r="O82" s="33"/>
      <c r="P82" s="33"/>
    </row>
    <row r="83" spans="2:16" s="22" customFormat="1" x14ac:dyDescent="0.25">
      <c r="B83" s="739"/>
      <c r="C83" s="740"/>
      <c r="D83" s="733"/>
      <c r="E83" s="733"/>
      <c r="F83" s="733"/>
      <c r="G83" s="733"/>
      <c r="H83" s="733"/>
      <c r="I83" s="735"/>
      <c r="J83" s="735"/>
      <c r="K83" s="735"/>
      <c r="L83" s="326"/>
    </row>
    <row r="84" spans="2:16" x14ac:dyDescent="0.25">
      <c r="B84" s="741"/>
      <c r="C84" s="737"/>
      <c r="D84" s="736"/>
      <c r="E84" s="736"/>
      <c r="F84" s="736"/>
      <c r="G84" s="736"/>
      <c r="H84" s="736"/>
      <c r="I84" s="61"/>
      <c r="J84" s="61"/>
      <c r="K84" s="61"/>
      <c r="L84" s="326"/>
      <c r="M84" s="22"/>
      <c r="O84" s="22"/>
      <c r="P84" s="22"/>
    </row>
    <row r="85" spans="2:16" x14ac:dyDescent="0.25">
      <c r="B85" s="741"/>
      <c r="C85" s="737"/>
      <c r="D85" s="736"/>
      <c r="E85" s="736"/>
      <c r="F85" s="736"/>
      <c r="G85" s="742"/>
      <c r="H85" s="734"/>
      <c r="I85" s="61"/>
      <c r="J85" s="61"/>
      <c r="K85" s="61"/>
      <c r="L85" s="326"/>
      <c r="M85" s="22"/>
      <c r="O85" s="22"/>
      <c r="P85" s="22"/>
    </row>
    <row r="86" spans="2:16" x14ac:dyDescent="0.25">
      <c r="B86" s="741"/>
      <c r="C86" s="740"/>
      <c r="D86" s="736"/>
      <c r="E86" s="736"/>
      <c r="F86" s="736"/>
      <c r="G86" s="736"/>
      <c r="H86" s="736"/>
      <c r="I86" s="61"/>
      <c r="J86" s="61"/>
      <c r="K86" s="61"/>
      <c r="L86" s="738"/>
      <c r="M86" s="22"/>
    </row>
    <row r="87" spans="2:16" s="22" customFormat="1" x14ac:dyDescent="0.25">
      <c r="B87" s="739"/>
      <c r="C87" s="740"/>
      <c r="D87" s="743"/>
      <c r="E87" s="743"/>
      <c r="F87" s="743"/>
      <c r="G87" s="743"/>
      <c r="H87" s="743"/>
      <c r="I87" s="735"/>
      <c r="J87" s="735"/>
      <c r="K87" s="735"/>
      <c r="L87" s="738"/>
      <c r="O87" s="14"/>
      <c r="P87" s="14"/>
    </row>
    <row r="88" spans="2:16" x14ac:dyDescent="0.25">
      <c r="B88" s="61"/>
      <c r="C88" s="61"/>
      <c r="D88" s="61"/>
      <c r="E88" s="61"/>
      <c r="F88" s="61"/>
      <c r="G88" s="61"/>
      <c r="H88" s="61"/>
      <c r="I88" s="61"/>
      <c r="J88" s="61"/>
      <c r="K88" s="61"/>
      <c r="L88" s="61"/>
    </row>
    <row r="89" spans="2:16" x14ac:dyDescent="0.25">
      <c r="B89" s="746"/>
      <c r="C89" s="61"/>
      <c r="D89" s="747"/>
      <c r="E89" s="747"/>
      <c r="F89" s="747"/>
      <c r="G89" s="747"/>
      <c r="H89" s="747"/>
      <c r="I89" s="747"/>
      <c r="J89" s="747"/>
      <c r="K89" s="747"/>
      <c r="L89" s="61"/>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L29"/>
  <sheetViews>
    <sheetView showGridLines="0" view="pageBreakPreview" zoomScale="80" zoomScaleSheetLayoutView="80" workbookViewId="0">
      <selection activeCell="O5" sqref="O5"/>
    </sheetView>
  </sheetViews>
  <sheetFormatPr defaultColWidth="9.08984375" defaultRowHeight="14" x14ac:dyDescent="0.3"/>
  <cols>
    <col min="1" max="1" width="9.08984375" style="932"/>
    <col min="2" max="2" width="21.6328125" style="932" customWidth="1"/>
    <col min="3" max="3" width="23" style="932" customWidth="1"/>
    <col min="4" max="4" width="19.453125" style="932" customWidth="1"/>
    <col min="5" max="5" width="21.6328125" style="932" customWidth="1"/>
    <col min="6" max="6" width="38" style="932" customWidth="1"/>
    <col min="7" max="7" width="24.453125" style="932" customWidth="1"/>
    <col min="8" max="8" width="10.6328125" style="932" bestFit="1" customWidth="1"/>
    <col min="9" max="257" width="9.08984375" style="932"/>
    <col min="258" max="258" width="21.6328125" style="932" customWidth="1"/>
    <col min="259" max="259" width="27.90625" style="932" customWidth="1"/>
    <col min="260" max="260" width="33.90625" style="932" customWidth="1"/>
    <col min="261" max="261" width="60" style="932" customWidth="1"/>
    <col min="262" max="262" width="164.08984375" style="932" customWidth="1"/>
    <col min="263" max="263" width="24.453125" style="932" customWidth="1"/>
    <col min="264" max="264" width="10.6328125" style="932" bestFit="1" customWidth="1"/>
    <col min="265" max="513" width="9.08984375" style="932"/>
    <col min="514" max="514" width="21.6328125" style="932" customWidth="1"/>
    <col min="515" max="515" width="27.90625" style="932" customWidth="1"/>
    <col min="516" max="516" width="33.90625" style="932" customWidth="1"/>
    <col min="517" max="517" width="60" style="932" customWidth="1"/>
    <col min="518" max="518" width="164.08984375" style="932" customWidth="1"/>
    <col min="519" max="519" width="24.453125" style="932" customWidth="1"/>
    <col min="520" max="520" width="10.6328125" style="932" bestFit="1" customWidth="1"/>
    <col min="521" max="769" width="9.08984375" style="932"/>
    <col min="770" max="770" width="21.6328125" style="932" customWidth="1"/>
    <col min="771" max="771" width="27.90625" style="932" customWidth="1"/>
    <col min="772" max="772" width="33.90625" style="932" customWidth="1"/>
    <col min="773" max="773" width="60" style="932" customWidth="1"/>
    <col min="774" max="774" width="164.08984375" style="932" customWidth="1"/>
    <col min="775" max="775" width="24.453125" style="932" customWidth="1"/>
    <col min="776" max="776" width="10.6328125" style="932" bestFit="1" customWidth="1"/>
    <col min="777" max="1025" width="9.08984375" style="932"/>
    <col min="1026" max="1026" width="21.6328125" style="932" customWidth="1"/>
    <col min="1027" max="1027" width="27.90625" style="932" customWidth="1"/>
    <col min="1028" max="1028" width="33.90625" style="932" customWidth="1"/>
    <col min="1029" max="1029" width="60" style="932" customWidth="1"/>
    <col min="1030" max="1030" width="164.08984375" style="932" customWidth="1"/>
    <col min="1031" max="1031" width="24.453125" style="932" customWidth="1"/>
    <col min="1032" max="1032" width="10.6328125" style="932" bestFit="1" customWidth="1"/>
    <col min="1033" max="1281" width="9.08984375" style="932"/>
    <col min="1282" max="1282" width="21.6328125" style="932" customWidth="1"/>
    <col min="1283" max="1283" width="27.90625" style="932" customWidth="1"/>
    <col min="1284" max="1284" width="33.90625" style="932" customWidth="1"/>
    <col min="1285" max="1285" width="60" style="932" customWidth="1"/>
    <col min="1286" max="1286" width="164.08984375" style="932" customWidth="1"/>
    <col min="1287" max="1287" width="24.453125" style="932" customWidth="1"/>
    <col min="1288" max="1288" width="10.6328125" style="932" bestFit="1" customWidth="1"/>
    <col min="1289" max="1537" width="9.08984375" style="932"/>
    <col min="1538" max="1538" width="21.6328125" style="932" customWidth="1"/>
    <col min="1539" max="1539" width="27.90625" style="932" customWidth="1"/>
    <col min="1540" max="1540" width="33.90625" style="932" customWidth="1"/>
    <col min="1541" max="1541" width="60" style="932" customWidth="1"/>
    <col min="1542" max="1542" width="164.08984375" style="932" customWidth="1"/>
    <col min="1543" max="1543" width="24.453125" style="932" customWidth="1"/>
    <col min="1544" max="1544" width="10.6328125" style="932" bestFit="1" customWidth="1"/>
    <col min="1545" max="1793" width="9.08984375" style="932"/>
    <col min="1794" max="1794" width="21.6328125" style="932" customWidth="1"/>
    <col min="1795" max="1795" width="27.90625" style="932" customWidth="1"/>
    <col min="1796" max="1796" width="33.90625" style="932" customWidth="1"/>
    <col min="1797" max="1797" width="60" style="932" customWidth="1"/>
    <col min="1798" max="1798" width="164.08984375" style="932" customWidth="1"/>
    <col min="1799" max="1799" width="24.453125" style="932" customWidth="1"/>
    <col min="1800" max="1800" width="10.6328125" style="932" bestFit="1" customWidth="1"/>
    <col min="1801" max="2049" width="9.08984375" style="932"/>
    <col min="2050" max="2050" width="21.6328125" style="932" customWidth="1"/>
    <col min="2051" max="2051" width="27.90625" style="932" customWidth="1"/>
    <col min="2052" max="2052" width="33.90625" style="932" customWidth="1"/>
    <col min="2053" max="2053" width="60" style="932" customWidth="1"/>
    <col min="2054" max="2054" width="164.08984375" style="932" customWidth="1"/>
    <col min="2055" max="2055" width="24.453125" style="932" customWidth="1"/>
    <col min="2056" max="2056" width="10.6328125" style="932" bestFit="1" customWidth="1"/>
    <col min="2057" max="2305" width="9.08984375" style="932"/>
    <col min="2306" max="2306" width="21.6328125" style="932" customWidth="1"/>
    <col min="2307" max="2307" width="27.90625" style="932" customWidth="1"/>
    <col min="2308" max="2308" width="33.90625" style="932" customWidth="1"/>
    <col min="2309" max="2309" width="60" style="932" customWidth="1"/>
    <col min="2310" max="2310" width="164.08984375" style="932" customWidth="1"/>
    <col min="2311" max="2311" width="24.453125" style="932" customWidth="1"/>
    <col min="2312" max="2312" width="10.6328125" style="932" bestFit="1" customWidth="1"/>
    <col min="2313" max="2561" width="9.08984375" style="932"/>
    <col min="2562" max="2562" width="21.6328125" style="932" customWidth="1"/>
    <col min="2563" max="2563" width="27.90625" style="932" customWidth="1"/>
    <col min="2564" max="2564" width="33.90625" style="932" customWidth="1"/>
    <col min="2565" max="2565" width="60" style="932" customWidth="1"/>
    <col min="2566" max="2566" width="164.08984375" style="932" customWidth="1"/>
    <col min="2567" max="2567" width="24.453125" style="932" customWidth="1"/>
    <col min="2568" max="2568" width="10.6328125" style="932" bestFit="1" customWidth="1"/>
    <col min="2569" max="2817" width="9.08984375" style="932"/>
    <col min="2818" max="2818" width="21.6328125" style="932" customWidth="1"/>
    <col min="2819" max="2819" width="27.90625" style="932" customWidth="1"/>
    <col min="2820" max="2820" width="33.90625" style="932" customWidth="1"/>
    <col min="2821" max="2821" width="60" style="932" customWidth="1"/>
    <col min="2822" max="2822" width="164.08984375" style="932" customWidth="1"/>
    <col min="2823" max="2823" width="24.453125" style="932" customWidth="1"/>
    <col min="2824" max="2824" width="10.6328125" style="932" bestFit="1" customWidth="1"/>
    <col min="2825" max="3073" width="9.08984375" style="932"/>
    <col min="3074" max="3074" width="21.6328125" style="932" customWidth="1"/>
    <col min="3075" max="3075" width="27.90625" style="932" customWidth="1"/>
    <col min="3076" max="3076" width="33.90625" style="932" customWidth="1"/>
    <col min="3077" max="3077" width="60" style="932" customWidth="1"/>
    <col min="3078" max="3078" width="164.08984375" style="932" customWidth="1"/>
    <col min="3079" max="3079" width="24.453125" style="932" customWidth="1"/>
    <col min="3080" max="3080" width="10.6328125" style="932" bestFit="1" customWidth="1"/>
    <col min="3081" max="3329" width="9.08984375" style="932"/>
    <col min="3330" max="3330" width="21.6328125" style="932" customWidth="1"/>
    <col min="3331" max="3331" width="27.90625" style="932" customWidth="1"/>
    <col min="3332" max="3332" width="33.90625" style="932" customWidth="1"/>
    <col min="3333" max="3333" width="60" style="932" customWidth="1"/>
    <col min="3334" max="3334" width="164.08984375" style="932" customWidth="1"/>
    <col min="3335" max="3335" width="24.453125" style="932" customWidth="1"/>
    <col min="3336" max="3336" width="10.6328125" style="932" bestFit="1" customWidth="1"/>
    <col min="3337" max="3585" width="9.08984375" style="932"/>
    <col min="3586" max="3586" width="21.6328125" style="932" customWidth="1"/>
    <col min="3587" max="3587" width="27.90625" style="932" customWidth="1"/>
    <col min="3588" max="3588" width="33.90625" style="932" customWidth="1"/>
    <col min="3589" max="3589" width="60" style="932" customWidth="1"/>
    <col min="3590" max="3590" width="164.08984375" style="932" customWidth="1"/>
    <col min="3591" max="3591" width="24.453125" style="932" customWidth="1"/>
    <col min="3592" max="3592" width="10.6328125" style="932" bestFit="1" customWidth="1"/>
    <col min="3593" max="3841" width="9.08984375" style="932"/>
    <col min="3842" max="3842" width="21.6328125" style="932" customWidth="1"/>
    <col min="3843" max="3843" width="27.90625" style="932" customWidth="1"/>
    <col min="3844" max="3844" width="33.90625" style="932" customWidth="1"/>
    <col min="3845" max="3845" width="60" style="932" customWidth="1"/>
    <col min="3846" max="3846" width="164.08984375" style="932" customWidth="1"/>
    <col min="3847" max="3847" width="24.453125" style="932" customWidth="1"/>
    <col min="3848" max="3848" width="10.6328125" style="932" bestFit="1" customWidth="1"/>
    <col min="3849" max="4097" width="9.08984375" style="932"/>
    <col min="4098" max="4098" width="21.6328125" style="932" customWidth="1"/>
    <col min="4099" max="4099" width="27.90625" style="932" customWidth="1"/>
    <col min="4100" max="4100" width="33.90625" style="932" customWidth="1"/>
    <col min="4101" max="4101" width="60" style="932" customWidth="1"/>
    <col min="4102" max="4102" width="164.08984375" style="932" customWidth="1"/>
    <col min="4103" max="4103" width="24.453125" style="932" customWidth="1"/>
    <col min="4104" max="4104" width="10.6328125" style="932" bestFit="1" customWidth="1"/>
    <col min="4105" max="4353" width="9.08984375" style="932"/>
    <col min="4354" max="4354" width="21.6328125" style="932" customWidth="1"/>
    <col min="4355" max="4355" width="27.90625" style="932" customWidth="1"/>
    <col min="4356" max="4356" width="33.90625" style="932" customWidth="1"/>
    <col min="4357" max="4357" width="60" style="932" customWidth="1"/>
    <col min="4358" max="4358" width="164.08984375" style="932" customWidth="1"/>
    <col min="4359" max="4359" width="24.453125" style="932" customWidth="1"/>
    <col min="4360" max="4360" width="10.6328125" style="932" bestFit="1" customWidth="1"/>
    <col min="4361" max="4609" width="9.08984375" style="932"/>
    <col min="4610" max="4610" width="21.6328125" style="932" customWidth="1"/>
    <col min="4611" max="4611" width="27.90625" style="932" customWidth="1"/>
    <col min="4612" max="4612" width="33.90625" style="932" customWidth="1"/>
    <col min="4613" max="4613" width="60" style="932" customWidth="1"/>
    <col min="4614" max="4614" width="164.08984375" style="932" customWidth="1"/>
    <col min="4615" max="4615" width="24.453125" style="932" customWidth="1"/>
    <col min="4616" max="4616" width="10.6328125" style="932" bestFit="1" customWidth="1"/>
    <col min="4617" max="4865" width="9.08984375" style="932"/>
    <col min="4866" max="4866" width="21.6328125" style="932" customWidth="1"/>
    <col min="4867" max="4867" width="27.90625" style="932" customWidth="1"/>
    <col min="4868" max="4868" width="33.90625" style="932" customWidth="1"/>
    <col min="4869" max="4869" width="60" style="932" customWidth="1"/>
    <col min="4870" max="4870" width="164.08984375" style="932" customWidth="1"/>
    <col min="4871" max="4871" width="24.453125" style="932" customWidth="1"/>
    <col min="4872" max="4872" width="10.6328125" style="932" bestFit="1" customWidth="1"/>
    <col min="4873" max="5121" width="9.08984375" style="932"/>
    <col min="5122" max="5122" width="21.6328125" style="932" customWidth="1"/>
    <col min="5123" max="5123" width="27.90625" style="932" customWidth="1"/>
    <col min="5124" max="5124" width="33.90625" style="932" customWidth="1"/>
    <col min="5125" max="5125" width="60" style="932" customWidth="1"/>
    <col min="5126" max="5126" width="164.08984375" style="932" customWidth="1"/>
    <col min="5127" max="5127" width="24.453125" style="932" customWidth="1"/>
    <col min="5128" max="5128" width="10.6328125" style="932" bestFit="1" customWidth="1"/>
    <col min="5129" max="5377" width="9.08984375" style="932"/>
    <col min="5378" max="5378" width="21.6328125" style="932" customWidth="1"/>
    <col min="5379" max="5379" width="27.90625" style="932" customWidth="1"/>
    <col min="5380" max="5380" width="33.90625" style="932" customWidth="1"/>
    <col min="5381" max="5381" width="60" style="932" customWidth="1"/>
    <col min="5382" max="5382" width="164.08984375" style="932" customWidth="1"/>
    <col min="5383" max="5383" width="24.453125" style="932" customWidth="1"/>
    <col min="5384" max="5384" width="10.6328125" style="932" bestFit="1" customWidth="1"/>
    <col min="5385" max="5633" width="9.08984375" style="932"/>
    <col min="5634" max="5634" width="21.6328125" style="932" customWidth="1"/>
    <col min="5635" max="5635" width="27.90625" style="932" customWidth="1"/>
    <col min="5636" max="5636" width="33.90625" style="932" customWidth="1"/>
    <col min="5637" max="5637" width="60" style="932" customWidth="1"/>
    <col min="5638" max="5638" width="164.08984375" style="932" customWidth="1"/>
    <col min="5639" max="5639" width="24.453125" style="932" customWidth="1"/>
    <col min="5640" max="5640" width="10.6328125" style="932" bestFit="1" customWidth="1"/>
    <col min="5641" max="5889" width="9.08984375" style="932"/>
    <col min="5890" max="5890" width="21.6328125" style="932" customWidth="1"/>
    <col min="5891" max="5891" width="27.90625" style="932" customWidth="1"/>
    <col min="5892" max="5892" width="33.90625" style="932" customWidth="1"/>
    <col min="5893" max="5893" width="60" style="932" customWidth="1"/>
    <col min="5894" max="5894" width="164.08984375" style="932" customWidth="1"/>
    <col min="5895" max="5895" width="24.453125" style="932" customWidth="1"/>
    <col min="5896" max="5896" width="10.6328125" style="932" bestFit="1" customWidth="1"/>
    <col min="5897" max="6145" width="9.08984375" style="932"/>
    <col min="6146" max="6146" width="21.6328125" style="932" customWidth="1"/>
    <col min="6147" max="6147" width="27.90625" style="932" customWidth="1"/>
    <col min="6148" max="6148" width="33.90625" style="932" customWidth="1"/>
    <col min="6149" max="6149" width="60" style="932" customWidth="1"/>
    <col min="6150" max="6150" width="164.08984375" style="932" customWidth="1"/>
    <col min="6151" max="6151" width="24.453125" style="932" customWidth="1"/>
    <col min="6152" max="6152" width="10.6328125" style="932" bestFit="1" customWidth="1"/>
    <col min="6153" max="6401" width="9.08984375" style="932"/>
    <col min="6402" max="6402" width="21.6328125" style="932" customWidth="1"/>
    <col min="6403" max="6403" width="27.90625" style="932" customWidth="1"/>
    <col min="6404" max="6404" width="33.90625" style="932" customWidth="1"/>
    <col min="6405" max="6405" width="60" style="932" customWidth="1"/>
    <col min="6406" max="6406" width="164.08984375" style="932" customWidth="1"/>
    <col min="6407" max="6407" width="24.453125" style="932" customWidth="1"/>
    <col min="6408" max="6408" width="10.6328125" style="932" bestFit="1" customWidth="1"/>
    <col min="6409" max="6657" width="9.08984375" style="932"/>
    <col min="6658" max="6658" width="21.6328125" style="932" customWidth="1"/>
    <col min="6659" max="6659" width="27.90625" style="932" customWidth="1"/>
    <col min="6660" max="6660" width="33.90625" style="932" customWidth="1"/>
    <col min="6661" max="6661" width="60" style="932" customWidth="1"/>
    <col min="6662" max="6662" width="164.08984375" style="932" customWidth="1"/>
    <col min="6663" max="6663" width="24.453125" style="932" customWidth="1"/>
    <col min="6664" max="6664" width="10.6328125" style="932" bestFit="1" customWidth="1"/>
    <col min="6665" max="6913" width="9.08984375" style="932"/>
    <col min="6914" max="6914" width="21.6328125" style="932" customWidth="1"/>
    <col min="6915" max="6915" width="27.90625" style="932" customWidth="1"/>
    <col min="6916" max="6916" width="33.90625" style="932" customWidth="1"/>
    <col min="6917" max="6917" width="60" style="932" customWidth="1"/>
    <col min="6918" max="6918" width="164.08984375" style="932" customWidth="1"/>
    <col min="6919" max="6919" width="24.453125" style="932" customWidth="1"/>
    <col min="6920" max="6920" width="10.6328125" style="932" bestFit="1" customWidth="1"/>
    <col min="6921" max="7169" width="9.08984375" style="932"/>
    <col min="7170" max="7170" width="21.6328125" style="932" customWidth="1"/>
    <col min="7171" max="7171" width="27.90625" style="932" customWidth="1"/>
    <col min="7172" max="7172" width="33.90625" style="932" customWidth="1"/>
    <col min="7173" max="7173" width="60" style="932" customWidth="1"/>
    <col min="7174" max="7174" width="164.08984375" style="932" customWidth="1"/>
    <col min="7175" max="7175" width="24.453125" style="932" customWidth="1"/>
    <col min="7176" max="7176" width="10.6328125" style="932" bestFit="1" customWidth="1"/>
    <col min="7177" max="7425" width="9.08984375" style="932"/>
    <col min="7426" max="7426" width="21.6328125" style="932" customWidth="1"/>
    <col min="7427" max="7427" width="27.90625" style="932" customWidth="1"/>
    <col min="7428" max="7428" width="33.90625" style="932" customWidth="1"/>
    <col min="7429" max="7429" width="60" style="932" customWidth="1"/>
    <col min="7430" max="7430" width="164.08984375" style="932" customWidth="1"/>
    <col min="7431" max="7431" width="24.453125" style="932" customWidth="1"/>
    <col min="7432" max="7432" width="10.6328125" style="932" bestFit="1" customWidth="1"/>
    <col min="7433" max="7681" width="9.08984375" style="932"/>
    <col min="7682" max="7682" width="21.6328125" style="932" customWidth="1"/>
    <col min="7683" max="7683" width="27.90625" style="932" customWidth="1"/>
    <col min="7684" max="7684" width="33.90625" style="932" customWidth="1"/>
    <col min="7685" max="7685" width="60" style="932" customWidth="1"/>
    <col min="7686" max="7686" width="164.08984375" style="932" customWidth="1"/>
    <col min="7687" max="7687" width="24.453125" style="932" customWidth="1"/>
    <col min="7688" max="7688" width="10.6328125" style="932" bestFit="1" customWidth="1"/>
    <col min="7689" max="7937" width="9.08984375" style="932"/>
    <col min="7938" max="7938" width="21.6328125" style="932" customWidth="1"/>
    <col min="7939" max="7939" width="27.90625" style="932" customWidth="1"/>
    <col min="7940" max="7940" width="33.90625" style="932" customWidth="1"/>
    <col min="7941" max="7941" width="60" style="932" customWidth="1"/>
    <col min="7942" max="7942" width="164.08984375" style="932" customWidth="1"/>
    <col min="7943" max="7943" width="24.453125" style="932" customWidth="1"/>
    <col min="7944" max="7944" width="10.6328125" style="932" bestFit="1" customWidth="1"/>
    <col min="7945" max="8193" width="9.08984375" style="932"/>
    <col min="8194" max="8194" width="21.6328125" style="932" customWidth="1"/>
    <col min="8195" max="8195" width="27.90625" style="932" customWidth="1"/>
    <col min="8196" max="8196" width="33.90625" style="932" customWidth="1"/>
    <col min="8197" max="8197" width="60" style="932" customWidth="1"/>
    <col min="8198" max="8198" width="164.08984375" style="932" customWidth="1"/>
    <col min="8199" max="8199" width="24.453125" style="932" customWidth="1"/>
    <col min="8200" max="8200" width="10.6328125" style="932" bestFit="1" customWidth="1"/>
    <col min="8201" max="8449" width="9.08984375" style="932"/>
    <col min="8450" max="8450" width="21.6328125" style="932" customWidth="1"/>
    <col min="8451" max="8451" width="27.90625" style="932" customWidth="1"/>
    <col min="8452" max="8452" width="33.90625" style="932" customWidth="1"/>
    <col min="8453" max="8453" width="60" style="932" customWidth="1"/>
    <col min="8454" max="8454" width="164.08984375" style="932" customWidth="1"/>
    <col min="8455" max="8455" width="24.453125" style="932" customWidth="1"/>
    <col min="8456" max="8456" width="10.6328125" style="932" bestFit="1" customWidth="1"/>
    <col min="8457" max="8705" width="9.08984375" style="932"/>
    <col min="8706" max="8706" width="21.6328125" style="932" customWidth="1"/>
    <col min="8707" max="8707" width="27.90625" style="932" customWidth="1"/>
    <col min="8708" max="8708" width="33.90625" style="932" customWidth="1"/>
    <col min="8709" max="8709" width="60" style="932" customWidth="1"/>
    <col min="8710" max="8710" width="164.08984375" style="932" customWidth="1"/>
    <col min="8711" max="8711" width="24.453125" style="932" customWidth="1"/>
    <col min="8712" max="8712" width="10.6328125" style="932" bestFit="1" customWidth="1"/>
    <col min="8713" max="8961" width="9.08984375" style="932"/>
    <col min="8962" max="8962" width="21.6328125" style="932" customWidth="1"/>
    <col min="8963" max="8963" width="27.90625" style="932" customWidth="1"/>
    <col min="8964" max="8964" width="33.90625" style="932" customWidth="1"/>
    <col min="8965" max="8965" width="60" style="932" customWidth="1"/>
    <col min="8966" max="8966" width="164.08984375" style="932" customWidth="1"/>
    <col min="8967" max="8967" width="24.453125" style="932" customWidth="1"/>
    <col min="8968" max="8968" width="10.6328125" style="932" bestFit="1" customWidth="1"/>
    <col min="8969" max="9217" width="9.08984375" style="932"/>
    <col min="9218" max="9218" width="21.6328125" style="932" customWidth="1"/>
    <col min="9219" max="9219" width="27.90625" style="932" customWidth="1"/>
    <col min="9220" max="9220" width="33.90625" style="932" customWidth="1"/>
    <col min="9221" max="9221" width="60" style="932" customWidth="1"/>
    <col min="9222" max="9222" width="164.08984375" style="932" customWidth="1"/>
    <col min="9223" max="9223" width="24.453125" style="932" customWidth="1"/>
    <col min="9224" max="9224" width="10.6328125" style="932" bestFit="1" customWidth="1"/>
    <col min="9225" max="9473" width="9.08984375" style="932"/>
    <col min="9474" max="9474" width="21.6328125" style="932" customWidth="1"/>
    <col min="9475" max="9475" width="27.90625" style="932" customWidth="1"/>
    <col min="9476" max="9476" width="33.90625" style="932" customWidth="1"/>
    <col min="9477" max="9477" width="60" style="932" customWidth="1"/>
    <col min="9478" max="9478" width="164.08984375" style="932" customWidth="1"/>
    <col min="9479" max="9479" width="24.453125" style="932" customWidth="1"/>
    <col min="9480" max="9480" width="10.6328125" style="932" bestFit="1" customWidth="1"/>
    <col min="9481" max="9729" width="9.08984375" style="932"/>
    <col min="9730" max="9730" width="21.6328125" style="932" customWidth="1"/>
    <col min="9731" max="9731" width="27.90625" style="932" customWidth="1"/>
    <col min="9732" max="9732" width="33.90625" style="932" customWidth="1"/>
    <col min="9733" max="9733" width="60" style="932" customWidth="1"/>
    <col min="9734" max="9734" width="164.08984375" style="932" customWidth="1"/>
    <col min="9735" max="9735" width="24.453125" style="932" customWidth="1"/>
    <col min="9736" max="9736" width="10.6328125" style="932" bestFit="1" customWidth="1"/>
    <col min="9737" max="9985" width="9.08984375" style="932"/>
    <col min="9986" max="9986" width="21.6328125" style="932" customWidth="1"/>
    <col min="9987" max="9987" width="27.90625" style="932" customWidth="1"/>
    <col min="9988" max="9988" width="33.90625" style="932" customWidth="1"/>
    <col min="9989" max="9989" width="60" style="932" customWidth="1"/>
    <col min="9990" max="9990" width="164.08984375" style="932" customWidth="1"/>
    <col min="9991" max="9991" width="24.453125" style="932" customWidth="1"/>
    <col min="9992" max="9992" width="10.6328125" style="932" bestFit="1" customWidth="1"/>
    <col min="9993" max="10241" width="9.08984375" style="932"/>
    <col min="10242" max="10242" width="21.6328125" style="932" customWidth="1"/>
    <col min="10243" max="10243" width="27.90625" style="932" customWidth="1"/>
    <col min="10244" max="10244" width="33.90625" style="932" customWidth="1"/>
    <col min="10245" max="10245" width="60" style="932" customWidth="1"/>
    <col min="10246" max="10246" width="164.08984375" style="932" customWidth="1"/>
    <col min="10247" max="10247" width="24.453125" style="932" customWidth="1"/>
    <col min="10248" max="10248" width="10.6328125" style="932" bestFit="1" customWidth="1"/>
    <col min="10249" max="10497" width="9.08984375" style="932"/>
    <col min="10498" max="10498" width="21.6328125" style="932" customWidth="1"/>
    <col min="10499" max="10499" width="27.90625" style="932" customWidth="1"/>
    <col min="10500" max="10500" width="33.90625" style="932" customWidth="1"/>
    <col min="10501" max="10501" width="60" style="932" customWidth="1"/>
    <col min="10502" max="10502" width="164.08984375" style="932" customWidth="1"/>
    <col min="10503" max="10503" width="24.453125" style="932" customWidth="1"/>
    <col min="10504" max="10504" width="10.6328125" style="932" bestFit="1" customWidth="1"/>
    <col min="10505" max="10753" width="9.08984375" style="932"/>
    <col min="10754" max="10754" width="21.6328125" style="932" customWidth="1"/>
    <col min="10755" max="10755" width="27.90625" style="932" customWidth="1"/>
    <col min="10756" max="10756" width="33.90625" style="932" customWidth="1"/>
    <col min="10757" max="10757" width="60" style="932" customWidth="1"/>
    <col min="10758" max="10758" width="164.08984375" style="932" customWidth="1"/>
    <col min="10759" max="10759" width="24.453125" style="932" customWidth="1"/>
    <col min="10760" max="10760" width="10.6328125" style="932" bestFit="1" customWidth="1"/>
    <col min="10761" max="11009" width="9.08984375" style="932"/>
    <col min="11010" max="11010" width="21.6328125" style="932" customWidth="1"/>
    <col min="11011" max="11011" width="27.90625" style="932" customWidth="1"/>
    <col min="11012" max="11012" width="33.90625" style="932" customWidth="1"/>
    <col min="11013" max="11013" width="60" style="932" customWidth="1"/>
    <col min="11014" max="11014" width="164.08984375" style="932" customWidth="1"/>
    <col min="11015" max="11015" width="24.453125" style="932" customWidth="1"/>
    <col min="11016" max="11016" width="10.6328125" style="932" bestFit="1" customWidth="1"/>
    <col min="11017" max="11265" width="9.08984375" style="932"/>
    <col min="11266" max="11266" width="21.6328125" style="932" customWidth="1"/>
    <col min="11267" max="11267" width="27.90625" style="932" customWidth="1"/>
    <col min="11268" max="11268" width="33.90625" style="932" customWidth="1"/>
    <col min="11269" max="11269" width="60" style="932" customWidth="1"/>
    <col min="11270" max="11270" width="164.08984375" style="932" customWidth="1"/>
    <col min="11271" max="11271" width="24.453125" style="932" customWidth="1"/>
    <col min="11272" max="11272" width="10.6328125" style="932" bestFit="1" customWidth="1"/>
    <col min="11273" max="11521" width="9.08984375" style="932"/>
    <col min="11522" max="11522" width="21.6328125" style="932" customWidth="1"/>
    <col min="11523" max="11523" width="27.90625" style="932" customWidth="1"/>
    <col min="11524" max="11524" width="33.90625" style="932" customWidth="1"/>
    <col min="11525" max="11525" width="60" style="932" customWidth="1"/>
    <col min="11526" max="11526" width="164.08984375" style="932" customWidth="1"/>
    <col min="11527" max="11527" width="24.453125" style="932" customWidth="1"/>
    <col min="11528" max="11528" width="10.6328125" style="932" bestFit="1" customWidth="1"/>
    <col min="11529" max="11777" width="9.08984375" style="932"/>
    <col min="11778" max="11778" width="21.6328125" style="932" customWidth="1"/>
    <col min="11779" max="11779" width="27.90625" style="932" customWidth="1"/>
    <col min="11780" max="11780" width="33.90625" style="932" customWidth="1"/>
    <col min="11781" max="11781" width="60" style="932" customWidth="1"/>
    <col min="11782" max="11782" width="164.08984375" style="932" customWidth="1"/>
    <col min="11783" max="11783" width="24.453125" style="932" customWidth="1"/>
    <col min="11784" max="11784" width="10.6328125" style="932" bestFit="1" customWidth="1"/>
    <col min="11785" max="12033" width="9.08984375" style="932"/>
    <col min="12034" max="12034" width="21.6328125" style="932" customWidth="1"/>
    <col min="12035" max="12035" width="27.90625" style="932" customWidth="1"/>
    <col min="12036" max="12036" width="33.90625" style="932" customWidth="1"/>
    <col min="12037" max="12037" width="60" style="932" customWidth="1"/>
    <col min="12038" max="12038" width="164.08984375" style="932" customWidth="1"/>
    <col min="12039" max="12039" width="24.453125" style="932" customWidth="1"/>
    <col min="12040" max="12040" width="10.6328125" style="932" bestFit="1" customWidth="1"/>
    <col min="12041" max="12289" width="9.08984375" style="932"/>
    <col min="12290" max="12290" width="21.6328125" style="932" customWidth="1"/>
    <col min="12291" max="12291" width="27.90625" style="932" customWidth="1"/>
    <col min="12292" max="12292" width="33.90625" style="932" customWidth="1"/>
    <col min="12293" max="12293" width="60" style="932" customWidth="1"/>
    <col min="12294" max="12294" width="164.08984375" style="932" customWidth="1"/>
    <col min="12295" max="12295" width="24.453125" style="932" customWidth="1"/>
    <col min="12296" max="12296" width="10.6328125" style="932" bestFit="1" customWidth="1"/>
    <col min="12297" max="12545" width="9.08984375" style="932"/>
    <col min="12546" max="12546" width="21.6328125" style="932" customWidth="1"/>
    <col min="12547" max="12547" width="27.90625" style="932" customWidth="1"/>
    <col min="12548" max="12548" width="33.90625" style="932" customWidth="1"/>
    <col min="12549" max="12549" width="60" style="932" customWidth="1"/>
    <col min="12550" max="12550" width="164.08984375" style="932" customWidth="1"/>
    <col min="12551" max="12551" width="24.453125" style="932" customWidth="1"/>
    <col min="12552" max="12552" width="10.6328125" style="932" bestFit="1" customWidth="1"/>
    <col min="12553" max="12801" width="9.08984375" style="932"/>
    <col min="12802" max="12802" width="21.6328125" style="932" customWidth="1"/>
    <col min="12803" max="12803" width="27.90625" style="932" customWidth="1"/>
    <col min="12804" max="12804" width="33.90625" style="932" customWidth="1"/>
    <col min="12805" max="12805" width="60" style="932" customWidth="1"/>
    <col min="12806" max="12806" width="164.08984375" style="932" customWidth="1"/>
    <col min="12807" max="12807" width="24.453125" style="932" customWidth="1"/>
    <col min="12808" max="12808" width="10.6328125" style="932" bestFit="1" customWidth="1"/>
    <col min="12809" max="13057" width="9.08984375" style="932"/>
    <col min="13058" max="13058" width="21.6328125" style="932" customWidth="1"/>
    <col min="13059" max="13059" width="27.90625" style="932" customWidth="1"/>
    <col min="13060" max="13060" width="33.90625" style="932" customWidth="1"/>
    <col min="13061" max="13061" width="60" style="932" customWidth="1"/>
    <col min="13062" max="13062" width="164.08984375" style="932" customWidth="1"/>
    <col min="13063" max="13063" width="24.453125" style="932" customWidth="1"/>
    <col min="13064" max="13064" width="10.6328125" style="932" bestFit="1" customWidth="1"/>
    <col min="13065" max="13313" width="9.08984375" style="932"/>
    <col min="13314" max="13314" width="21.6328125" style="932" customWidth="1"/>
    <col min="13315" max="13315" width="27.90625" style="932" customWidth="1"/>
    <col min="13316" max="13316" width="33.90625" style="932" customWidth="1"/>
    <col min="13317" max="13317" width="60" style="932" customWidth="1"/>
    <col min="13318" max="13318" width="164.08984375" style="932" customWidth="1"/>
    <col min="13319" max="13319" width="24.453125" style="932" customWidth="1"/>
    <col min="13320" max="13320" width="10.6328125" style="932" bestFit="1" customWidth="1"/>
    <col min="13321" max="13569" width="9.08984375" style="932"/>
    <col min="13570" max="13570" width="21.6328125" style="932" customWidth="1"/>
    <col min="13571" max="13571" width="27.90625" style="932" customWidth="1"/>
    <col min="13572" max="13572" width="33.90625" style="932" customWidth="1"/>
    <col min="13573" max="13573" width="60" style="932" customWidth="1"/>
    <col min="13574" max="13574" width="164.08984375" style="932" customWidth="1"/>
    <col min="13575" max="13575" width="24.453125" style="932" customWidth="1"/>
    <col min="13576" max="13576" width="10.6328125" style="932" bestFit="1" customWidth="1"/>
    <col min="13577" max="13825" width="9.08984375" style="932"/>
    <col min="13826" max="13826" width="21.6328125" style="932" customWidth="1"/>
    <col min="13827" max="13827" width="27.90625" style="932" customWidth="1"/>
    <col min="13828" max="13828" width="33.90625" style="932" customWidth="1"/>
    <col min="13829" max="13829" width="60" style="932" customWidth="1"/>
    <col min="13830" max="13830" width="164.08984375" style="932" customWidth="1"/>
    <col min="13831" max="13831" width="24.453125" style="932" customWidth="1"/>
    <col min="13832" max="13832" width="10.6328125" style="932" bestFit="1" customWidth="1"/>
    <col min="13833" max="14081" width="9.08984375" style="932"/>
    <col min="14082" max="14082" width="21.6328125" style="932" customWidth="1"/>
    <col min="14083" max="14083" width="27.90625" style="932" customWidth="1"/>
    <col min="14084" max="14084" width="33.90625" style="932" customWidth="1"/>
    <col min="14085" max="14085" width="60" style="932" customWidth="1"/>
    <col min="14086" max="14086" width="164.08984375" style="932" customWidth="1"/>
    <col min="14087" max="14087" width="24.453125" style="932" customWidth="1"/>
    <col min="14088" max="14088" width="10.6328125" style="932" bestFit="1" customWidth="1"/>
    <col min="14089" max="14337" width="9.08984375" style="932"/>
    <col min="14338" max="14338" width="21.6328125" style="932" customWidth="1"/>
    <col min="14339" max="14339" width="27.90625" style="932" customWidth="1"/>
    <col min="14340" max="14340" width="33.90625" style="932" customWidth="1"/>
    <col min="14341" max="14341" width="60" style="932" customWidth="1"/>
    <col min="14342" max="14342" width="164.08984375" style="932" customWidth="1"/>
    <col min="14343" max="14343" width="24.453125" style="932" customWidth="1"/>
    <col min="14344" max="14344" width="10.6328125" style="932" bestFit="1" customWidth="1"/>
    <col min="14345" max="14593" width="9.08984375" style="932"/>
    <col min="14594" max="14594" width="21.6328125" style="932" customWidth="1"/>
    <col min="14595" max="14595" width="27.90625" style="932" customWidth="1"/>
    <col min="14596" max="14596" width="33.90625" style="932" customWidth="1"/>
    <col min="14597" max="14597" width="60" style="932" customWidth="1"/>
    <col min="14598" max="14598" width="164.08984375" style="932" customWidth="1"/>
    <col min="14599" max="14599" width="24.453125" style="932" customWidth="1"/>
    <col min="14600" max="14600" width="10.6328125" style="932" bestFit="1" customWidth="1"/>
    <col min="14601" max="14849" width="9.08984375" style="932"/>
    <col min="14850" max="14850" width="21.6328125" style="932" customWidth="1"/>
    <col min="14851" max="14851" width="27.90625" style="932" customWidth="1"/>
    <col min="14852" max="14852" width="33.90625" style="932" customWidth="1"/>
    <col min="14853" max="14853" width="60" style="932" customWidth="1"/>
    <col min="14854" max="14854" width="164.08984375" style="932" customWidth="1"/>
    <col min="14855" max="14855" width="24.453125" style="932" customWidth="1"/>
    <col min="14856" max="14856" width="10.6328125" style="932" bestFit="1" customWidth="1"/>
    <col min="14857" max="15105" width="9.08984375" style="932"/>
    <col min="15106" max="15106" width="21.6328125" style="932" customWidth="1"/>
    <col min="15107" max="15107" width="27.90625" style="932" customWidth="1"/>
    <col min="15108" max="15108" width="33.90625" style="932" customWidth="1"/>
    <col min="15109" max="15109" width="60" style="932" customWidth="1"/>
    <col min="15110" max="15110" width="164.08984375" style="932" customWidth="1"/>
    <col min="15111" max="15111" width="24.453125" style="932" customWidth="1"/>
    <col min="15112" max="15112" width="10.6328125" style="932" bestFit="1" customWidth="1"/>
    <col min="15113" max="15361" width="9.08984375" style="932"/>
    <col min="15362" max="15362" width="21.6328125" style="932" customWidth="1"/>
    <col min="15363" max="15363" width="27.90625" style="932" customWidth="1"/>
    <col min="15364" max="15364" width="33.90625" style="932" customWidth="1"/>
    <col min="15365" max="15365" width="60" style="932" customWidth="1"/>
    <col min="15366" max="15366" width="164.08984375" style="932" customWidth="1"/>
    <col min="15367" max="15367" width="24.453125" style="932" customWidth="1"/>
    <col min="15368" max="15368" width="10.6328125" style="932" bestFit="1" customWidth="1"/>
    <col min="15369" max="15617" width="9.08984375" style="932"/>
    <col min="15618" max="15618" width="21.6328125" style="932" customWidth="1"/>
    <col min="15619" max="15619" width="27.90625" style="932" customWidth="1"/>
    <col min="15620" max="15620" width="33.90625" style="932" customWidth="1"/>
    <col min="15621" max="15621" width="60" style="932" customWidth="1"/>
    <col min="15622" max="15622" width="164.08984375" style="932" customWidth="1"/>
    <col min="15623" max="15623" width="24.453125" style="932" customWidth="1"/>
    <col min="15624" max="15624" width="10.6328125" style="932" bestFit="1" customWidth="1"/>
    <col min="15625" max="15873" width="9.08984375" style="932"/>
    <col min="15874" max="15874" width="21.6328125" style="932" customWidth="1"/>
    <col min="15875" max="15875" width="27.90625" style="932" customWidth="1"/>
    <col min="15876" max="15876" width="33.90625" style="932" customWidth="1"/>
    <col min="15877" max="15877" width="60" style="932" customWidth="1"/>
    <col min="15878" max="15878" width="164.08984375" style="932" customWidth="1"/>
    <col min="15879" max="15879" width="24.453125" style="932" customWidth="1"/>
    <col min="15880" max="15880" width="10.6328125" style="932" bestFit="1" customWidth="1"/>
    <col min="15881" max="16129" width="9.08984375" style="932"/>
    <col min="16130" max="16130" width="21.6328125" style="932" customWidth="1"/>
    <col min="16131" max="16131" width="27.90625" style="932" customWidth="1"/>
    <col min="16132" max="16132" width="33.90625" style="932" customWidth="1"/>
    <col min="16133" max="16133" width="60" style="932" customWidth="1"/>
    <col min="16134" max="16134" width="164.08984375" style="932" customWidth="1"/>
    <col min="16135" max="16135" width="24.453125" style="932" customWidth="1"/>
    <col min="16136" max="16136" width="10.6328125" style="932" bestFit="1" customWidth="1"/>
    <col min="16137" max="16384" width="9.08984375" style="932"/>
  </cols>
  <sheetData>
    <row r="1" spans="2:12" x14ac:dyDescent="0.3">
      <c r="C1" s="952"/>
      <c r="D1" s="952"/>
    </row>
    <row r="2" spans="2:12" x14ac:dyDescent="0.3">
      <c r="C2" s="93"/>
      <c r="D2" s="93"/>
      <c r="E2" s="909" t="str">
        <f>Index!B2</f>
        <v xml:space="preserve">      Maharashtra State Power Generation Company Ltd.</v>
      </c>
      <c r="F2" s="93"/>
      <c r="G2" s="93"/>
      <c r="H2" s="93"/>
      <c r="I2" s="93"/>
    </row>
    <row r="3" spans="2:12" x14ac:dyDescent="0.3">
      <c r="C3" s="504"/>
      <c r="D3" s="504"/>
      <c r="E3" s="930" t="s">
        <v>1094</v>
      </c>
      <c r="F3" s="504"/>
      <c r="G3" s="504"/>
      <c r="H3" s="504"/>
      <c r="I3" s="504"/>
    </row>
    <row r="4" spans="2:12" x14ac:dyDescent="0.3">
      <c r="C4" s="504"/>
      <c r="D4" s="504"/>
      <c r="E4" s="930" t="s">
        <v>1095</v>
      </c>
      <c r="F4" s="504"/>
      <c r="G4" s="504"/>
      <c r="H4" s="504"/>
      <c r="I4" s="504"/>
    </row>
    <row r="5" spans="2:12" x14ac:dyDescent="0.3">
      <c r="B5" s="953"/>
      <c r="C5" s="953"/>
      <c r="D5" s="953"/>
    </row>
    <row r="6" spans="2:12" s="955" customFormat="1" ht="42" x14ac:dyDescent="0.25">
      <c r="B6" s="954" t="s">
        <v>37</v>
      </c>
      <c r="C6" s="954" t="s">
        <v>1096</v>
      </c>
      <c r="D6" s="954" t="s">
        <v>1097</v>
      </c>
      <c r="E6" s="954" t="s">
        <v>1098</v>
      </c>
      <c r="F6" s="954" t="s">
        <v>1099</v>
      </c>
    </row>
    <row r="7" spans="2:12" s="955" customFormat="1" x14ac:dyDescent="0.25">
      <c r="B7" s="1822" t="s">
        <v>1100</v>
      </c>
      <c r="C7" s="1823"/>
      <c r="D7" s="1823"/>
      <c r="E7" s="1823"/>
      <c r="F7" s="1824"/>
    </row>
    <row r="8" spans="2:12" s="955" customFormat="1" x14ac:dyDescent="0.25">
      <c r="B8" s="1825"/>
      <c r="C8" s="1826"/>
      <c r="D8" s="1826"/>
      <c r="E8" s="1826"/>
      <c r="F8" s="1827"/>
    </row>
    <row r="9" spans="2:12" s="955" customFormat="1" x14ac:dyDescent="0.25">
      <c r="B9" s="1825"/>
      <c r="C9" s="1826"/>
      <c r="D9" s="1826"/>
      <c r="E9" s="1826"/>
      <c r="F9" s="1827"/>
    </row>
    <row r="10" spans="2:12" s="955" customFormat="1" x14ac:dyDescent="0.25">
      <c r="B10" s="1825"/>
      <c r="C10" s="1826"/>
      <c r="D10" s="1826"/>
      <c r="E10" s="1826"/>
      <c r="F10" s="1827"/>
    </row>
    <row r="11" spans="2:12" s="955" customFormat="1" x14ac:dyDescent="0.25">
      <c r="B11" s="1825"/>
      <c r="C11" s="1826"/>
      <c r="D11" s="1826"/>
      <c r="E11" s="1826"/>
      <c r="F11" s="1827"/>
    </row>
    <row r="12" spans="2:12" s="955" customFormat="1" x14ac:dyDescent="0.25">
      <c r="B12" s="1828"/>
      <c r="C12" s="1829"/>
      <c r="D12" s="1829"/>
      <c r="E12" s="1829"/>
      <c r="F12" s="1830"/>
    </row>
    <row r="13" spans="2:12" s="955" customFormat="1" x14ac:dyDescent="0.3">
      <c r="B13" s="956"/>
      <c r="C13" s="587"/>
      <c r="D13" s="957"/>
      <c r="E13" s="956"/>
      <c r="F13" s="587"/>
      <c r="G13" s="958"/>
      <c r="H13" s="588"/>
      <c r="I13" s="957"/>
      <c r="J13" s="959"/>
      <c r="L13" s="960"/>
    </row>
    <row r="14" spans="2:12" x14ac:dyDescent="0.3">
      <c r="B14" s="932" t="s">
        <v>1101</v>
      </c>
    </row>
    <row r="29" spans="3:3" ht="29.4" customHeight="1" x14ac:dyDescent="0.3">
      <c r="C29" s="961"/>
    </row>
  </sheetData>
  <mergeCells count="1">
    <mergeCell ref="B7:F12"/>
  </mergeCells>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G29"/>
  <sheetViews>
    <sheetView showGridLines="0" view="pageBreakPreview" zoomScale="80" zoomScaleNormal="75" zoomScaleSheetLayoutView="80" workbookViewId="0">
      <selection activeCell="C2" sqref="C2"/>
    </sheetView>
  </sheetViews>
  <sheetFormatPr defaultColWidth="9.08984375" defaultRowHeight="14" x14ac:dyDescent="0.3"/>
  <cols>
    <col min="1" max="1" width="9.08984375" style="932"/>
    <col min="2" max="2" width="62.08984375" style="932" customWidth="1"/>
    <col min="3" max="3" width="24.54296875" style="932" customWidth="1"/>
    <col min="4" max="4" width="19.54296875" style="932" customWidth="1"/>
    <col min="5" max="5" width="18.453125" style="932" customWidth="1"/>
    <col min="6" max="6" width="21.6328125" style="932" customWidth="1"/>
    <col min="7" max="7" width="21.36328125" style="932" customWidth="1"/>
    <col min="8" max="258" width="9.08984375" style="932"/>
    <col min="259" max="259" width="110.36328125" style="932" customWidth="1"/>
    <col min="260" max="260" width="43.54296875" style="932" customWidth="1"/>
    <col min="261" max="261" width="35.54296875" style="932" customWidth="1"/>
    <col min="262" max="262" width="36" style="932" customWidth="1"/>
    <col min="263" max="263" width="34.90625" style="932" customWidth="1"/>
    <col min="264" max="514" width="9.08984375" style="932"/>
    <col min="515" max="515" width="110.36328125" style="932" customWidth="1"/>
    <col min="516" max="516" width="43.54296875" style="932" customWidth="1"/>
    <col min="517" max="517" width="35.54296875" style="932" customWidth="1"/>
    <col min="518" max="518" width="36" style="932" customWidth="1"/>
    <col min="519" max="519" width="34.90625" style="932" customWidth="1"/>
    <col min="520" max="770" width="9.08984375" style="932"/>
    <col min="771" max="771" width="110.36328125" style="932" customWidth="1"/>
    <col min="772" max="772" width="43.54296875" style="932" customWidth="1"/>
    <col min="773" max="773" width="35.54296875" style="932" customWidth="1"/>
    <col min="774" max="774" width="36" style="932" customWidth="1"/>
    <col min="775" max="775" width="34.90625" style="932" customWidth="1"/>
    <col min="776" max="1026" width="9.08984375" style="932"/>
    <col min="1027" max="1027" width="110.36328125" style="932" customWidth="1"/>
    <col min="1028" max="1028" width="43.54296875" style="932" customWidth="1"/>
    <col min="1029" max="1029" width="35.54296875" style="932" customWidth="1"/>
    <col min="1030" max="1030" width="36" style="932" customWidth="1"/>
    <col min="1031" max="1031" width="34.90625" style="932" customWidth="1"/>
    <col min="1032" max="1282" width="9.08984375" style="932"/>
    <col min="1283" max="1283" width="110.36328125" style="932" customWidth="1"/>
    <col min="1284" max="1284" width="43.54296875" style="932" customWidth="1"/>
    <col min="1285" max="1285" width="35.54296875" style="932" customWidth="1"/>
    <col min="1286" max="1286" width="36" style="932" customWidth="1"/>
    <col min="1287" max="1287" width="34.90625" style="932" customWidth="1"/>
    <col min="1288" max="1538" width="9.08984375" style="932"/>
    <col min="1539" max="1539" width="110.36328125" style="932" customWidth="1"/>
    <col min="1540" max="1540" width="43.54296875" style="932" customWidth="1"/>
    <col min="1541" max="1541" width="35.54296875" style="932" customWidth="1"/>
    <col min="1542" max="1542" width="36" style="932" customWidth="1"/>
    <col min="1543" max="1543" width="34.90625" style="932" customWidth="1"/>
    <col min="1544" max="1794" width="9.08984375" style="932"/>
    <col min="1795" max="1795" width="110.36328125" style="932" customWidth="1"/>
    <col min="1796" max="1796" width="43.54296875" style="932" customWidth="1"/>
    <col min="1797" max="1797" width="35.54296875" style="932" customWidth="1"/>
    <col min="1798" max="1798" width="36" style="932" customWidth="1"/>
    <col min="1799" max="1799" width="34.90625" style="932" customWidth="1"/>
    <col min="1800" max="2050" width="9.08984375" style="932"/>
    <col min="2051" max="2051" width="110.36328125" style="932" customWidth="1"/>
    <col min="2052" max="2052" width="43.54296875" style="932" customWidth="1"/>
    <col min="2053" max="2053" width="35.54296875" style="932" customWidth="1"/>
    <col min="2054" max="2054" width="36" style="932" customWidth="1"/>
    <col min="2055" max="2055" width="34.90625" style="932" customWidth="1"/>
    <col min="2056" max="2306" width="9.08984375" style="932"/>
    <col min="2307" max="2307" width="110.36328125" style="932" customWidth="1"/>
    <col min="2308" max="2308" width="43.54296875" style="932" customWidth="1"/>
    <col min="2309" max="2309" width="35.54296875" style="932" customWidth="1"/>
    <col min="2310" max="2310" width="36" style="932" customWidth="1"/>
    <col min="2311" max="2311" width="34.90625" style="932" customWidth="1"/>
    <col min="2312" max="2562" width="9.08984375" style="932"/>
    <col min="2563" max="2563" width="110.36328125" style="932" customWidth="1"/>
    <col min="2564" max="2564" width="43.54296875" style="932" customWidth="1"/>
    <col min="2565" max="2565" width="35.54296875" style="932" customWidth="1"/>
    <col min="2566" max="2566" width="36" style="932" customWidth="1"/>
    <col min="2567" max="2567" width="34.90625" style="932" customWidth="1"/>
    <col min="2568" max="2818" width="9.08984375" style="932"/>
    <col min="2819" max="2819" width="110.36328125" style="932" customWidth="1"/>
    <col min="2820" max="2820" width="43.54296875" style="932" customWidth="1"/>
    <col min="2821" max="2821" width="35.54296875" style="932" customWidth="1"/>
    <col min="2822" max="2822" width="36" style="932" customWidth="1"/>
    <col min="2823" max="2823" width="34.90625" style="932" customWidth="1"/>
    <col min="2824" max="3074" width="9.08984375" style="932"/>
    <col min="3075" max="3075" width="110.36328125" style="932" customWidth="1"/>
    <col min="3076" max="3076" width="43.54296875" style="932" customWidth="1"/>
    <col min="3077" max="3077" width="35.54296875" style="932" customWidth="1"/>
    <col min="3078" max="3078" width="36" style="932" customWidth="1"/>
    <col min="3079" max="3079" width="34.90625" style="932" customWidth="1"/>
    <col min="3080" max="3330" width="9.08984375" style="932"/>
    <col min="3331" max="3331" width="110.36328125" style="932" customWidth="1"/>
    <col min="3332" max="3332" width="43.54296875" style="932" customWidth="1"/>
    <col min="3333" max="3333" width="35.54296875" style="932" customWidth="1"/>
    <col min="3334" max="3334" width="36" style="932" customWidth="1"/>
    <col min="3335" max="3335" width="34.90625" style="932" customWidth="1"/>
    <col min="3336" max="3586" width="9.08984375" style="932"/>
    <col min="3587" max="3587" width="110.36328125" style="932" customWidth="1"/>
    <col min="3588" max="3588" width="43.54296875" style="932" customWidth="1"/>
    <col min="3589" max="3589" width="35.54296875" style="932" customWidth="1"/>
    <col min="3590" max="3590" width="36" style="932" customWidth="1"/>
    <col min="3591" max="3591" width="34.90625" style="932" customWidth="1"/>
    <col min="3592" max="3842" width="9.08984375" style="932"/>
    <col min="3843" max="3843" width="110.36328125" style="932" customWidth="1"/>
    <col min="3844" max="3844" width="43.54296875" style="932" customWidth="1"/>
    <col min="3845" max="3845" width="35.54296875" style="932" customWidth="1"/>
    <col min="3846" max="3846" width="36" style="932" customWidth="1"/>
    <col min="3847" max="3847" width="34.90625" style="932" customWidth="1"/>
    <col min="3848" max="4098" width="9.08984375" style="932"/>
    <col min="4099" max="4099" width="110.36328125" style="932" customWidth="1"/>
    <col min="4100" max="4100" width="43.54296875" style="932" customWidth="1"/>
    <col min="4101" max="4101" width="35.54296875" style="932" customWidth="1"/>
    <col min="4102" max="4102" width="36" style="932" customWidth="1"/>
    <col min="4103" max="4103" width="34.90625" style="932" customWidth="1"/>
    <col min="4104" max="4354" width="9.08984375" style="932"/>
    <col min="4355" max="4355" width="110.36328125" style="932" customWidth="1"/>
    <col min="4356" max="4356" width="43.54296875" style="932" customWidth="1"/>
    <col min="4357" max="4357" width="35.54296875" style="932" customWidth="1"/>
    <col min="4358" max="4358" width="36" style="932" customWidth="1"/>
    <col min="4359" max="4359" width="34.90625" style="932" customWidth="1"/>
    <col min="4360" max="4610" width="9.08984375" style="932"/>
    <col min="4611" max="4611" width="110.36328125" style="932" customWidth="1"/>
    <col min="4612" max="4612" width="43.54296875" style="932" customWidth="1"/>
    <col min="4613" max="4613" width="35.54296875" style="932" customWidth="1"/>
    <col min="4614" max="4614" width="36" style="932" customWidth="1"/>
    <col min="4615" max="4615" width="34.90625" style="932" customWidth="1"/>
    <col min="4616" max="4866" width="9.08984375" style="932"/>
    <col min="4867" max="4867" width="110.36328125" style="932" customWidth="1"/>
    <col min="4868" max="4868" width="43.54296875" style="932" customWidth="1"/>
    <col min="4869" max="4869" width="35.54296875" style="932" customWidth="1"/>
    <col min="4870" max="4870" width="36" style="932" customWidth="1"/>
    <col min="4871" max="4871" width="34.90625" style="932" customWidth="1"/>
    <col min="4872" max="5122" width="9.08984375" style="932"/>
    <col min="5123" max="5123" width="110.36328125" style="932" customWidth="1"/>
    <col min="5124" max="5124" width="43.54296875" style="932" customWidth="1"/>
    <col min="5125" max="5125" width="35.54296875" style="932" customWidth="1"/>
    <col min="5126" max="5126" width="36" style="932" customWidth="1"/>
    <col min="5127" max="5127" width="34.90625" style="932" customWidth="1"/>
    <col min="5128" max="5378" width="9.08984375" style="932"/>
    <col min="5379" max="5379" width="110.36328125" style="932" customWidth="1"/>
    <col min="5380" max="5380" width="43.54296875" style="932" customWidth="1"/>
    <col min="5381" max="5381" width="35.54296875" style="932" customWidth="1"/>
    <col min="5382" max="5382" width="36" style="932" customWidth="1"/>
    <col min="5383" max="5383" width="34.90625" style="932" customWidth="1"/>
    <col min="5384" max="5634" width="9.08984375" style="932"/>
    <col min="5635" max="5635" width="110.36328125" style="932" customWidth="1"/>
    <col min="5636" max="5636" width="43.54296875" style="932" customWidth="1"/>
    <col min="5637" max="5637" width="35.54296875" style="932" customWidth="1"/>
    <col min="5638" max="5638" width="36" style="932" customWidth="1"/>
    <col min="5639" max="5639" width="34.90625" style="932" customWidth="1"/>
    <col min="5640" max="5890" width="9.08984375" style="932"/>
    <col min="5891" max="5891" width="110.36328125" style="932" customWidth="1"/>
    <col min="5892" max="5892" width="43.54296875" style="932" customWidth="1"/>
    <col min="5893" max="5893" width="35.54296875" style="932" customWidth="1"/>
    <col min="5894" max="5894" width="36" style="932" customWidth="1"/>
    <col min="5895" max="5895" width="34.90625" style="932" customWidth="1"/>
    <col min="5896" max="6146" width="9.08984375" style="932"/>
    <col min="6147" max="6147" width="110.36328125" style="932" customWidth="1"/>
    <col min="6148" max="6148" width="43.54296875" style="932" customWidth="1"/>
    <col min="6149" max="6149" width="35.54296875" style="932" customWidth="1"/>
    <col min="6150" max="6150" width="36" style="932" customWidth="1"/>
    <col min="6151" max="6151" width="34.90625" style="932" customWidth="1"/>
    <col min="6152" max="6402" width="9.08984375" style="932"/>
    <col min="6403" max="6403" width="110.36328125" style="932" customWidth="1"/>
    <col min="6404" max="6404" width="43.54296875" style="932" customWidth="1"/>
    <col min="6405" max="6405" width="35.54296875" style="932" customWidth="1"/>
    <col min="6406" max="6406" width="36" style="932" customWidth="1"/>
    <col min="6407" max="6407" width="34.90625" style="932" customWidth="1"/>
    <col min="6408" max="6658" width="9.08984375" style="932"/>
    <col min="6659" max="6659" width="110.36328125" style="932" customWidth="1"/>
    <col min="6660" max="6660" width="43.54296875" style="932" customWidth="1"/>
    <col min="6661" max="6661" width="35.54296875" style="932" customWidth="1"/>
    <col min="6662" max="6662" width="36" style="932" customWidth="1"/>
    <col min="6663" max="6663" width="34.90625" style="932" customWidth="1"/>
    <col min="6664" max="6914" width="9.08984375" style="932"/>
    <col min="6915" max="6915" width="110.36328125" style="932" customWidth="1"/>
    <col min="6916" max="6916" width="43.54296875" style="932" customWidth="1"/>
    <col min="6917" max="6917" width="35.54296875" style="932" customWidth="1"/>
    <col min="6918" max="6918" width="36" style="932" customWidth="1"/>
    <col min="6919" max="6919" width="34.90625" style="932" customWidth="1"/>
    <col min="6920" max="7170" width="9.08984375" style="932"/>
    <col min="7171" max="7171" width="110.36328125" style="932" customWidth="1"/>
    <col min="7172" max="7172" width="43.54296875" style="932" customWidth="1"/>
    <col min="7173" max="7173" width="35.54296875" style="932" customWidth="1"/>
    <col min="7174" max="7174" width="36" style="932" customWidth="1"/>
    <col min="7175" max="7175" width="34.90625" style="932" customWidth="1"/>
    <col min="7176" max="7426" width="9.08984375" style="932"/>
    <col min="7427" max="7427" width="110.36328125" style="932" customWidth="1"/>
    <col min="7428" max="7428" width="43.54296875" style="932" customWidth="1"/>
    <col min="7429" max="7429" width="35.54296875" style="932" customWidth="1"/>
    <col min="7430" max="7430" width="36" style="932" customWidth="1"/>
    <col min="7431" max="7431" width="34.90625" style="932" customWidth="1"/>
    <col min="7432" max="7682" width="9.08984375" style="932"/>
    <col min="7683" max="7683" width="110.36328125" style="932" customWidth="1"/>
    <col min="7684" max="7684" width="43.54296875" style="932" customWidth="1"/>
    <col min="7685" max="7685" width="35.54296875" style="932" customWidth="1"/>
    <col min="7686" max="7686" width="36" style="932" customWidth="1"/>
    <col min="7687" max="7687" width="34.90625" style="932" customWidth="1"/>
    <col min="7688" max="7938" width="9.08984375" style="932"/>
    <col min="7939" max="7939" width="110.36328125" style="932" customWidth="1"/>
    <col min="7940" max="7940" width="43.54296875" style="932" customWidth="1"/>
    <col min="7941" max="7941" width="35.54296875" style="932" customWidth="1"/>
    <col min="7942" max="7942" width="36" style="932" customWidth="1"/>
    <col min="7943" max="7943" width="34.90625" style="932" customWidth="1"/>
    <col min="7944" max="8194" width="9.08984375" style="932"/>
    <col min="8195" max="8195" width="110.36328125" style="932" customWidth="1"/>
    <col min="8196" max="8196" width="43.54296875" style="932" customWidth="1"/>
    <col min="8197" max="8197" width="35.54296875" style="932" customWidth="1"/>
    <col min="8198" max="8198" width="36" style="932" customWidth="1"/>
    <col min="8199" max="8199" width="34.90625" style="932" customWidth="1"/>
    <col min="8200" max="8450" width="9.08984375" style="932"/>
    <col min="8451" max="8451" width="110.36328125" style="932" customWidth="1"/>
    <col min="8452" max="8452" width="43.54296875" style="932" customWidth="1"/>
    <col min="8453" max="8453" width="35.54296875" style="932" customWidth="1"/>
    <col min="8454" max="8454" width="36" style="932" customWidth="1"/>
    <col min="8455" max="8455" width="34.90625" style="932" customWidth="1"/>
    <col min="8456" max="8706" width="9.08984375" style="932"/>
    <col min="8707" max="8707" width="110.36328125" style="932" customWidth="1"/>
    <col min="8708" max="8708" width="43.54296875" style="932" customWidth="1"/>
    <col min="8709" max="8709" width="35.54296875" style="932" customWidth="1"/>
    <col min="8710" max="8710" width="36" style="932" customWidth="1"/>
    <col min="8711" max="8711" width="34.90625" style="932" customWidth="1"/>
    <col min="8712" max="8962" width="9.08984375" style="932"/>
    <col min="8963" max="8963" width="110.36328125" style="932" customWidth="1"/>
    <col min="8964" max="8964" width="43.54296875" style="932" customWidth="1"/>
    <col min="8965" max="8965" width="35.54296875" style="932" customWidth="1"/>
    <col min="8966" max="8966" width="36" style="932" customWidth="1"/>
    <col min="8967" max="8967" width="34.90625" style="932" customWidth="1"/>
    <col min="8968" max="9218" width="9.08984375" style="932"/>
    <col min="9219" max="9219" width="110.36328125" style="932" customWidth="1"/>
    <col min="9220" max="9220" width="43.54296875" style="932" customWidth="1"/>
    <col min="9221" max="9221" width="35.54296875" style="932" customWidth="1"/>
    <col min="9222" max="9222" width="36" style="932" customWidth="1"/>
    <col min="9223" max="9223" width="34.90625" style="932" customWidth="1"/>
    <col min="9224" max="9474" width="9.08984375" style="932"/>
    <col min="9475" max="9475" width="110.36328125" style="932" customWidth="1"/>
    <col min="9476" max="9476" width="43.54296875" style="932" customWidth="1"/>
    <col min="9477" max="9477" width="35.54296875" style="932" customWidth="1"/>
    <col min="9478" max="9478" width="36" style="932" customWidth="1"/>
    <col min="9479" max="9479" width="34.90625" style="932" customWidth="1"/>
    <col min="9480" max="9730" width="9.08984375" style="932"/>
    <col min="9731" max="9731" width="110.36328125" style="932" customWidth="1"/>
    <col min="9732" max="9732" width="43.54296875" style="932" customWidth="1"/>
    <col min="9733" max="9733" width="35.54296875" style="932" customWidth="1"/>
    <col min="9734" max="9734" width="36" style="932" customWidth="1"/>
    <col min="9735" max="9735" width="34.90625" style="932" customWidth="1"/>
    <col min="9736" max="9986" width="9.08984375" style="932"/>
    <col min="9987" max="9987" width="110.36328125" style="932" customWidth="1"/>
    <col min="9988" max="9988" width="43.54296875" style="932" customWidth="1"/>
    <col min="9989" max="9989" width="35.54296875" style="932" customWidth="1"/>
    <col min="9990" max="9990" width="36" style="932" customWidth="1"/>
    <col min="9991" max="9991" width="34.90625" style="932" customWidth="1"/>
    <col min="9992" max="10242" width="9.08984375" style="932"/>
    <col min="10243" max="10243" width="110.36328125" style="932" customWidth="1"/>
    <col min="10244" max="10244" width="43.54296875" style="932" customWidth="1"/>
    <col min="10245" max="10245" width="35.54296875" style="932" customWidth="1"/>
    <col min="10246" max="10246" width="36" style="932" customWidth="1"/>
    <col min="10247" max="10247" width="34.90625" style="932" customWidth="1"/>
    <col min="10248" max="10498" width="9.08984375" style="932"/>
    <col min="10499" max="10499" width="110.36328125" style="932" customWidth="1"/>
    <col min="10500" max="10500" width="43.54296875" style="932" customWidth="1"/>
    <col min="10501" max="10501" width="35.54296875" style="932" customWidth="1"/>
    <col min="10502" max="10502" width="36" style="932" customWidth="1"/>
    <col min="10503" max="10503" width="34.90625" style="932" customWidth="1"/>
    <col min="10504" max="10754" width="9.08984375" style="932"/>
    <col min="10755" max="10755" width="110.36328125" style="932" customWidth="1"/>
    <col min="10756" max="10756" width="43.54296875" style="932" customWidth="1"/>
    <col min="10757" max="10757" width="35.54296875" style="932" customWidth="1"/>
    <col min="10758" max="10758" width="36" style="932" customWidth="1"/>
    <col min="10759" max="10759" width="34.90625" style="932" customWidth="1"/>
    <col min="10760" max="11010" width="9.08984375" style="932"/>
    <col min="11011" max="11011" width="110.36328125" style="932" customWidth="1"/>
    <col min="11012" max="11012" width="43.54296875" style="932" customWidth="1"/>
    <col min="11013" max="11013" width="35.54296875" style="932" customWidth="1"/>
    <col min="11014" max="11014" width="36" style="932" customWidth="1"/>
    <col min="11015" max="11015" width="34.90625" style="932" customWidth="1"/>
    <col min="11016" max="11266" width="9.08984375" style="932"/>
    <col min="11267" max="11267" width="110.36328125" style="932" customWidth="1"/>
    <col min="11268" max="11268" width="43.54296875" style="932" customWidth="1"/>
    <col min="11269" max="11269" width="35.54296875" style="932" customWidth="1"/>
    <col min="11270" max="11270" width="36" style="932" customWidth="1"/>
    <col min="11271" max="11271" width="34.90625" style="932" customWidth="1"/>
    <col min="11272" max="11522" width="9.08984375" style="932"/>
    <col min="11523" max="11523" width="110.36328125" style="932" customWidth="1"/>
    <col min="11524" max="11524" width="43.54296875" style="932" customWidth="1"/>
    <col min="11525" max="11525" width="35.54296875" style="932" customWidth="1"/>
    <col min="11526" max="11526" width="36" style="932" customWidth="1"/>
    <col min="11527" max="11527" width="34.90625" style="932" customWidth="1"/>
    <col min="11528" max="11778" width="9.08984375" style="932"/>
    <col min="11779" max="11779" width="110.36328125" style="932" customWidth="1"/>
    <col min="11780" max="11780" width="43.54296875" style="932" customWidth="1"/>
    <col min="11781" max="11781" width="35.54296875" style="932" customWidth="1"/>
    <col min="11782" max="11782" width="36" style="932" customWidth="1"/>
    <col min="11783" max="11783" width="34.90625" style="932" customWidth="1"/>
    <col min="11784" max="12034" width="9.08984375" style="932"/>
    <col min="12035" max="12035" width="110.36328125" style="932" customWidth="1"/>
    <col min="12036" max="12036" width="43.54296875" style="932" customWidth="1"/>
    <col min="12037" max="12037" width="35.54296875" style="932" customWidth="1"/>
    <col min="12038" max="12038" width="36" style="932" customWidth="1"/>
    <col min="12039" max="12039" width="34.90625" style="932" customWidth="1"/>
    <col min="12040" max="12290" width="9.08984375" style="932"/>
    <col min="12291" max="12291" width="110.36328125" style="932" customWidth="1"/>
    <col min="12292" max="12292" width="43.54296875" style="932" customWidth="1"/>
    <col min="12293" max="12293" width="35.54296875" style="932" customWidth="1"/>
    <col min="12294" max="12294" width="36" style="932" customWidth="1"/>
    <col min="12295" max="12295" width="34.90625" style="932" customWidth="1"/>
    <col min="12296" max="12546" width="9.08984375" style="932"/>
    <col min="12547" max="12547" width="110.36328125" style="932" customWidth="1"/>
    <col min="12548" max="12548" width="43.54296875" style="932" customWidth="1"/>
    <col min="12549" max="12549" width="35.54296875" style="932" customWidth="1"/>
    <col min="12550" max="12550" width="36" style="932" customWidth="1"/>
    <col min="12551" max="12551" width="34.90625" style="932" customWidth="1"/>
    <col min="12552" max="12802" width="9.08984375" style="932"/>
    <col min="12803" max="12803" width="110.36328125" style="932" customWidth="1"/>
    <col min="12804" max="12804" width="43.54296875" style="932" customWidth="1"/>
    <col min="12805" max="12805" width="35.54296875" style="932" customWidth="1"/>
    <col min="12806" max="12806" width="36" style="932" customWidth="1"/>
    <col min="12807" max="12807" width="34.90625" style="932" customWidth="1"/>
    <col min="12808" max="13058" width="9.08984375" style="932"/>
    <col min="13059" max="13059" width="110.36328125" style="932" customWidth="1"/>
    <col min="13060" max="13060" width="43.54296875" style="932" customWidth="1"/>
    <col min="13061" max="13061" width="35.54296875" style="932" customWidth="1"/>
    <col min="13062" max="13062" width="36" style="932" customWidth="1"/>
    <col min="13063" max="13063" width="34.90625" style="932" customWidth="1"/>
    <col min="13064" max="13314" width="9.08984375" style="932"/>
    <col min="13315" max="13315" width="110.36328125" style="932" customWidth="1"/>
    <col min="13316" max="13316" width="43.54296875" style="932" customWidth="1"/>
    <col min="13317" max="13317" width="35.54296875" style="932" customWidth="1"/>
    <col min="13318" max="13318" width="36" style="932" customWidth="1"/>
    <col min="13319" max="13319" width="34.90625" style="932" customWidth="1"/>
    <col min="13320" max="13570" width="9.08984375" style="932"/>
    <col min="13571" max="13571" width="110.36328125" style="932" customWidth="1"/>
    <col min="13572" max="13572" width="43.54296875" style="932" customWidth="1"/>
    <col min="13573" max="13573" width="35.54296875" style="932" customWidth="1"/>
    <col min="13574" max="13574" width="36" style="932" customWidth="1"/>
    <col min="13575" max="13575" width="34.90625" style="932" customWidth="1"/>
    <col min="13576" max="13826" width="9.08984375" style="932"/>
    <col min="13827" max="13827" width="110.36328125" style="932" customWidth="1"/>
    <col min="13828" max="13828" width="43.54296875" style="932" customWidth="1"/>
    <col min="13829" max="13829" width="35.54296875" style="932" customWidth="1"/>
    <col min="13830" max="13830" width="36" style="932" customWidth="1"/>
    <col min="13831" max="13831" width="34.90625" style="932" customWidth="1"/>
    <col min="13832" max="14082" width="9.08984375" style="932"/>
    <col min="14083" max="14083" width="110.36328125" style="932" customWidth="1"/>
    <col min="14084" max="14084" width="43.54296875" style="932" customWidth="1"/>
    <col min="14085" max="14085" width="35.54296875" style="932" customWidth="1"/>
    <col min="14086" max="14086" width="36" style="932" customWidth="1"/>
    <col min="14087" max="14087" width="34.90625" style="932" customWidth="1"/>
    <col min="14088" max="14338" width="9.08984375" style="932"/>
    <col min="14339" max="14339" width="110.36328125" style="932" customWidth="1"/>
    <col min="14340" max="14340" width="43.54296875" style="932" customWidth="1"/>
    <col min="14341" max="14341" width="35.54296875" style="932" customWidth="1"/>
    <col min="14342" max="14342" width="36" style="932" customWidth="1"/>
    <col min="14343" max="14343" width="34.90625" style="932" customWidth="1"/>
    <col min="14344" max="14594" width="9.08984375" style="932"/>
    <col min="14595" max="14595" width="110.36328125" style="932" customWidth="1"/>
    <col min="14596" max="14596" width="43.54296875" style="932" customWidth="1"/>
    <col min="14597" max="14597" width="35.54296875" style="932" customWidth="1"/>
    <col min="14598" max="14598" width="36" style="932" customWidth="1"/>
    <col min="14599" max="14599" width="34.90625" style="932" customWidth="1"/>
    <col min="14600" max="14850" width="9.08984375" style="932"/>
    <col min="14851" max="14851" width="110.36328125" style="932" customWidth="1"/>
    <col min="14852" max="14852" width="43.54296875" style="932" customWidth="1"/>
    <col min="14853" max="14853" width="35.54296875" style="932" customWidth="1"/>
    <col min="14854" max="14854" width="36" style="932" customWidth="1"/>
    <col min="14855" max="14855" width="34.90625" style="932" customWidth="1"/>
    <col min="14856" max="15106" width="9.08984375" style="932"/>
    <col min="15107" max="15107" width="110.36328125" style="932" customWidth="1"/>
    <col min="15108" max="15108" width="43.54296875" style="932" customWidth="1"/>
    <col min="15109" max="15109" width="35.54296875" style="932" customWidth="1"/>
    <col min="15110" max="15110" width="36" style="932" customWidth="1"/>
    <col min="15111" max="15111" width="34.90625" style="932" customWidth="1"/>
    <col min="15112" max="15362" width="9.08984375" style="932"/>
    <col min="15363" max="15363" width="110.36328125" style="932" customWidth="1"/>
    <col min="15364" max="15364" width="43.54296875" style="932" customWidth="1"/>
    <col min="15365" max="15365" width="35.54296875" style="932" customWidth="1"/>
    <col min="15366" max="15366" width="36" style="932" customWidth="1"/>
    <col min="15367" max="15367" width="34.90625" style="932" customWidth="1"/>
    <col min="15368" max="15618" width="9.08984375" style="932"/>
    <col min="15619" max="15619" width="110.36328125" style="932" customWidth="1"/>
    <col min="15620" max="15620" width="43.54296875" style="932" customWidth="1"/>
    <col min="15621" max="15621" width="35.54296875" style="932" customWidth="1"/>
    <col min="15622" max="15622" width="36" style="932" customWidth="1"/>
    <col min="15623" max="15623" width="34.90625" style="932" customWidth="1"/>
    <col min="15624" max="15874" width="9.08984375" style="932"/>
    <col min="15875" max="15875" width="110.36328125" style="932" customWidth="1"/>
    <col min="15876" max="15876" width="43.54296875" style="932" customWidth="1"/>
    <col min="15877" max="15877" width="35.54296875" style="932" customWidth="1"/>
    <col min="15878" max="15878" width="36" style="932" customWidth="1"/>
    <col min="15879" max="15879" width="34.90625" style="932" customWidth="1"/>
    <col min="15880" max="16130" width="9.08984375" style="932"/>
    <col min="16131" max="16131" width="110.36328125" style="932" customWidth="1"/>
    <col min="16132" max="16132" width="43.54296875" style="932" customWidth="1"/>
    <col min="16133" max="16133" width="35.54296875" style="932" customWidth="1"/>
    <col min="16134" max="16134" width="36" style="932" customWidth="1"/>
    <col min="16135" max="16135" width="34.90625" style="932" customWidth="1"/>
    <col min="16136" max="16384" width="9.08984375" style="932"/>
  </cols>
  <sheetData>
    <row r="2" spans="2:7" x14ac:dyDescent="0.3">
      <c r="B2" s="22"/>
      <c r="C2" s="909" t="str">
        <f>Index!B2</f>
        <v xml:space="preserve">      Maharashtra State Power Generation Company Ltd.</v>
      </c>
      <c r="D2" s="22"/>
      <c r="E2" s="22"/>
      <c r="F2" s="22"/>
      <c r="G2" s="22"/>
    </row>
    <row r="3" spans="2:7" x14ac:dyDescent="0.3">
      <c r="B3" s="962"/>
      <c r="C3" s="930" t="s">
        <v>1094</v>
      </c>
      <c r="D3" s="962"/>
      <c r="E3" s="962"/>
      <c r="F3" s="962"/>
      <c r="G3" s="962"/>
    </row>
    <row r="4" spans="2:7" x14ac:dyDescent="0.3">
      <c r="B4" s="962"/>
      <c r="C4" s="930" t="s">
        <v>1102</v>
      </c>
      <c r="D4" s="962"/>
      <c r="E4" s="962"/>
      <c r="F4" s="962"/>
      <c r="G4" s="962"/>
    </row>
    <row r="5" spans="2:7" x14ac:dyDescent="0.3">
      <c r="B5" s="22"/>
      <c r="C5" s="930"/>
      <c r="D5" s="22"/>
      <c r="E5" s="22"/>
      <c r="F5" s="22"/>
      <c r="G5" s="21" t="s">
        <v>10</v>
      </c>
    </row>
    <row r="6" spans="2:7" s="966" customFormat="1" ht="61.5" customHeight="1" x14ac:dyDescent="0.25">
      <c r="B6" s="963" t="s">
        <v>37</v>
      </c>
      <c r="C6" s="964" t="s">
        <v>1103</v>
      </c>
      <c r="D6" s="964" t="s">
        <v>1104</v>
      </c>
      <c r="E6" s="964" t="s">
        <v>1105</v>
      </c>
      <c r="F6" s="965" t="s">
        <v>1106</v>
      </c>
      <c r="G6" s="964" t="s">
        <v>1107</v>
      </c>
    </row>
    <row r="7" spans="2:7" x14ac:dyDescent="0.3">
      <c r="B7" s="967" t="s">
        <v>1108</v>
      </c>
      <c r="C7" s="1831" t="s">
        <v>1100</v>
      </c>
      <c r="D7" s="1832"/>
      <c r="E7" s="1832"/>
      <c r="F7" s="1832"/>
      <c r="G7" s="1833"/>
    </row>
    <row r="8" spans="2:7" x14ac:dyDescent="0.3">
      <c r="B8" s="968" t="s">
        <v>1109</v>
      </c>
      <c r="C8" s="1834"/>
      <c r="D8" s="1835"/>
      <c r="E8" s="1835"/>
      <c r="F8" s="1835"/>
      <c r="G8" s="1836"/>
    </row>
    <row r="9" spans="2:7" x14ac:dyDescent="0.3">
      <c r="B9" s="968" t="s">
        <v>1110</v>
      </c>
      <c r="C9" s="1834"/>
      <c r="D9" s="1835"/>
      <c r="E9" s="1835"/>
      <c r="F9" s="1835"/>
      <c r="G9" s="1836"/>
    </row>
    <row r="10" spans="2:7" x14ac:dyDescent="0.3">
      <c r="B10" s="968" t="s">
        <v>1106</v>
      </c>
      <c r="C10" s="1834"/>
      <c r="D10" s="1835"/>
      <c r="E10" s="1835"/>
      <c r="F10" s="1835"/>
      <c r="G10" s="1836"/>
    </row>
    <row r="11" spans="2:7" x14ac:dyDescent="0.3">
      <c r="B11" s="967" t="s">
        <v>1111</v>
      </c>
      <c r="C11" s="1834"/>
      <c r="D11" s="1835"/>
      <c r="E11" s="1835"/>
      <c r="F11" s="1835"/>
      <c r="G11" s="1836"/>
    </row>
    <row r="12" spans="2:7" x14ac:dyDescent="0.3">
      <c r="B12" s="968"/>
      <c r="C12" s="1834"/>
      <c r="D12" s="1835"/>
      <c r="E12" s="1835"/>
      <c r="F12" s="1835"/>
      <c r="G12" s="1836"/>
    </row>
    <row r="13" spans="2:7" x14ac:dyDescent="0.3">
      <c r="B13" s="967" t="s">
        <v>1112</v>
      </c>
      <c r="C13" s="1834"/>
      <c r="D13" s="1835"/>
      <c r="E13" s="1835"/>
      <c r="F13" s="1835"/>
      <c r="G13" s="1836"/>
    </row>
    <row r="14" spans="2:7" x14ac:dyDescent="0.3">
      <c r="B14" s="968" t="s">
        <v>1109</v>
      </c>
      <c r="C14" s="1834"/>
      <c r="D14" s="1835"/>
      <c r="E14" s="1835"/>
      <c r="F14" s="1835"/>
      <c r="G14" s="1836"/>
    </row>
    <row r="15" spans="2:7" x14ac:dyDescent="0.3">
      <c r="B15" s="968" t="s">
        <v>1110</v>
      </c>
      <c r="C15" s="1834"/>
      <c r="D15" s="1835"/>
      <c r="E15" s="1835"/>
      <c r="F15" s="1835"/>
      <c r="G15" s="1836"/>
    </row>
    <row r="16" spans="2:7" x14ac:dyDescent="0.3">
      <c r="B16" s="968" t="s">
        <v>1106</v>
      </c>
      <c r="C16" s="1834"/>
      <c r="D16" s="1835"/>
      <c r="E16" s="1835"/>
      <c r="F16" s="1835"/>
      <c r="G16" s="1836"/>
    </row>
    <row r="17" spans="2:7" x14ac:dyDescent="0.3">
      <c r="B17" s="967" t="s">
        <v>1113</v>
      </c>
      <c r="C17" s="1834"/>
      <c r="D17" s="1835"/>
      <c r="E17" s="1835"/>
      <c r="F17" s="1835"/>
      <c r="G17" s="1836"/>
    </row>
    <row r="18" spans="2:7" x14ac:dyDescent="0.3">
      <c r="B18" s="968"/>
      <c r="C18" s="1834"/>
      <c r="D18" s="1835"/>
      <c r="E18" s="1835"/>
      <c r="F18" s="1835"/>
      <c r="G18" s="1836"/>
    </row>
    <row r="19" spans="2:7" x14ac:dyDescent="0.3">
      <c r="B19" s="967" t="s">
        <v>1114</v>
      </c>
      <c r="C19" s="1837"/>
      <c r="D19" s="1838"/>
      <c r="E19" s="1838"/>
      <c r="F19" s="1838"/>
      <c r="G19" s="1839"/>
    </row>
    <row r="21" spans="2:7" x14ac:dyDescent="0.3">
      <c r="B21" s="932" t="s">
        <v>1115</v>
      </c>
    </row>
    <row r="29" spans="2:7" ht="29.4" customHeight="1" x14ac:dyDescent="0.3">
      <c r="C29" s="961"/>
    </row>
  </sheetData>
  <mergeCells count="1">
    <mergeCell ref="C7:G19"/>
  </mergeCells>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showGridLines="0" view="pageBreakPreview" zoomScale="96" zoomScaleNormal="68" zoomScaleSheetLayoutView="96" workbookViewId="0">
      <selection activeCell="H3" sqref="H3"/>
    </sheetView>
  </sheetViews>
  <sheetFormatPr defaultColWidth="9.08984375" defaultRowHeight="14" x14ac:dyDescent="0.3"/>
  <cols>
    <col min="1" max="1" width="14.54296875" style="972" customWidth="1"/>
    <col min="2" max="2" width="14.453125" style="969" customWidth="1"/>
    <col min="3" max="3" width="58.08984375" style="977" customWidth="1"/>
    <col min="4" max="17" width="15.36328125" style="972" customWidth="1"/>
    <col min="18" max="18" width="16.08984375" style="972" customWidth="1"/>
    <col min="19" max="19" width="15.36328125" style="972" customWidth="1"/>
    <col min="20" max="20" width="15.36328125" style="973" customWidth="1"/>
    <col min="21" max="21" width="15.36328125" style="974" customWidth="1"/>
    <col min="22" max="22" width="19.453125" style="972" customWidth="1"/>
    <col min="23" max="259" width="9.08984375" style="972"/>
    <col min="260" max="260" width="14.54296875" style="972" customWidth="1"/>
    <col min="261" max="261" width="14.453125" style="972" customWidth="1"/>
    <col min="262" max="262" width="58.08984375" style="972" customWidth="1"/>
    <col min="263" max="263" width="30.453125" style="972" customWidth="1"/>
    <col min="264" max="264" width="27.36328125" style="972" customWidth="1"/>
    <col min="265" max="265" width="30.90625" style="972" customWidth="1"/>
    <col min="266" max="266" width="24.90625" style="972" customWidth="1"/>
    <col min="267" max="267" width="27.36328125" style="972" customWidth="1"/>
    <col min="268" max="268" width="32" style="972" customWidth="1"/>
    <col min="269" max="269" width="25.54296875" style="972" customWidth="1"/>
    <col min="270" max="270" width="27.36328125" style="972" customWidth="1"/>
    <col min="271" max="271" width="31.453125" style="972" customWidth="1"/>
    <col min="272" max="272" width="30.54296875" style="972" customWidth="1"/>
    <col min="273" max="273" width="27.36328125" style="972" customWidth="1"/>
    <col min="274" max="274" width="32.54296875" style="972" customWidth="1"/>
    <col min="275" max="275" width="30.453125" style="972" customWidth="1"/>
    <col min="276" max="276" width="24.36328125" style="972" customWidth="1"/>
    <col min="277" max="277" width="28" style="972" customWidth="1"/>
    <col min="278" max="278" width="19.453125" style="972" customWidth="1"/>
    <col min="279" max="515" width="9.08984375" style="972"/>
    <col min="516" max="516" width="14.54296875" style="972" customWidth="1"/>
    <col min="517" max="517" width="14.453125" style="972" customWidth="1"/>
    <col min="518" max="518" width="58.08984375" style="972" customWidth="1"/>
    <col min="519" max="519" width="30.453125" style="972" customWidth="1"/>
    <col min="520" max="520" width="27.36328125" style="972" customWidth="1"/>
    <col min="521" max="521" width="30.90625" style="972" customWidth="1"/>
    <col min="522" max="522" width="24.90625" style="972" customWidth="1"/>
    <col min="523" max="523" width="27.36328125" style="972" customWidth="1"/>
    <col min="524" max="524" width="32" style="972" customWidth="1"/>
    <col min="525" max="525" width="25.54296875" style="972" customWidth="1"/>
    <col min="526" max="526" width="27.36328125" style="972" customWidth="1"/>
    <col min="527" max="527" width="31.453125" style="972" customWidth="1"/>
    <col min="528" max="528" width="30.54296875" style="972" customWidth="1"/>
    <col min="529" max="529" width="27.36328125" style="972" customWidth="1"/>
    <col min="530" max="530" width="32.54296875" style="972" customWidth="1"/>
    <col min="531" max="531" width="30.453125" style="972" customWidth="1"/>
    <col min="532" max="532" width="24.36328125" style="972" customWidth="1"/>
    <col min="533" max="533" width="28" style="972" customWidth="1"/>
    <col min="534" max="534" width="19.453125" style="972" customWidth="1"/>
    <col min="535" max="771" width="9.08984375" style="972"/>
    <col min="772" max="772" width="14.54296875" style="972" customWidth="1"/>
    <col min="773" max="773" width="14.453125" style="972" customWidth="1"/>
    <col min="774" max="774" width="58.08984375" style="972" customWidth="1"/>
    <col min="775" max="775" width="30.453125" style="972" customWidth="1"/>
    <col min="776" max="776" width="27.36328125" style="972" customWidth="1"/>
    <col min="777" max="777" width="30.90625" style="972" customWidth="1"/>
    <col min="778" max="778" width="24.90625" style="972" customWidth="1"/>
    <col min="779" max="779" width="27.36328125" style="972" customWidth="1"/>
    <col min="780" max="780" width="32" style="972" customWidth="1"/>
    <col min="781" max="781" width="25.54296875" style="972" customWidth="1"/>
    <col min="782" max="782" width="27.36328125" style="972" customWidth="1"/>
    <col min="783" max="783" width="31.453125" style="972" customWidth="1"/>
    <col min="784" max="784" width="30.54296875" style="972" customWidth="1"/>
    <col min="785" max="785" width="27.36328125" style="972" customWidth="1"/>
    <col min="786" max="786" width="32.54296875" style="972" customWidth="1"/>
    <col min="787" max="787" width="30.453125" style="972" customWidth="1"/>
    <col min="788" max="788" width="24.36328125" style="972" customWidth="1"/>
    <col min="789" max="789" width="28" style="972" customWidth="1"/>
    <col min="790" max="790" width="19.453125" style="972" customWidth="1"/>
    <col min="791" max="1027" width="9.08984375" style="972"/>
    <col min="1028" max="1028" width="14.54296875" style="972" customWidth="1"/>
    <col min="1029" max="1029" width="14.453125" style="972" customWidth="1"/>
    <col min="1030" max="1030" width="58.08984375" style="972" customWidth="1"/>
    <col min="1031" max="1031" width="30.453125" style="972" customWidth="1"/>
    <col min="1032" max="1032" width="27.36328125" style="972" customWidth="1"/>
    <col min="1033" max="1033" width="30.90625" style="972" customWidth="1"/>
    <col min="1034" max="1034" width="24.90625" style="972" customWidth="1"/>
    <col min="1035" max="1035" width="27.36328125" style="972" customWidth="1"/>
    <col min="1036" max="1036" width="32" style="972" customWidth="1"/>
    <col min="1037" max="1037" width="25.54296875" style="972" customWidth="1"/>
    <col min="1038" max="1038" width="27.36328125" style="972" customWidth="1"/>
    <col min="1039" max="1039" width="31.453125" style="972" customWidth="1"/>
    <col min="1040" max="1040" width="30.54296875" style="972" customWidth="1"/>
    <col min="1041" max="1041" width="27.36328125" style="972" customWidth="1"/>
    <col min="1042" max="1042" width="32.54296875" style="972" customWidth="1"/>
    <col min="1043" max="1043" width="30.453125" style="972" customWidth="1"/>
    <col min="1044" max="1044" width="24.36328125" style="972" customWidth="1"/>
    <col min="1045" max="1045" width="28" style="972" customWidth="1"/>
    <col min="1046" max="1046" width="19.453125" style="972" customWidth="1"/>
    <col min="1047" max="1283" width="9.08984375" style="972"/>
    <col min="1284" max="1284" width="14.54296875" style="972" customWidth="1"/>
    <col min="1285" max="1285" width="14.453125" style="972" customWidth="1"/>
    <col min="1286" max="1286" width="58.08984375" style="972" customWidth="1"/>
    <col min="1287" max="1287" width="30.453125" style="972" customWidth="1"/>
    <col min="1288" max="1288" width="27.36328125" style="972" customWidth="1"/>
    <col min="1289" max="1289" width="30.90625" style="972" customWidth="1"/>
    <col min="1290" max="1290" width="24.90625" style="972" customWidth="1"/>
    <col min="1291" max="1291" width="27.36328125" style="972" customWidth="1"/>
    <col min="1292" max="1292" width="32" style="972" customWidth="1"/>
    <col min="1293" max="1293" width="25.54296875" style="972" customWidth="1"/>
    <col min="1294" max="1294" width="27.36328125" style="972" customWidth="1"/>
    <col min="1295" max="1295" width="31.453125" style="972" customWidth="1"/>
    <col min="1296" max="1296" width="30.54296875" style="972" customWidth="1"/>
    <col min="1297" max="1297" width="27.36328125" style="972" customWidth="1"/>
    <col min="1298" max="1298" width="32.54296875" style="972" customWidth="1"/>
    <col min="1299" max="1299" width="30.453125" style="972" customWidth="1"/>
    <col min="1300" max="1300" width="24.36328125" style="972" customWidth="1"/>
    <col min="1301" max="1301" width="28" style="972" customWidth="1"/>
    <col min="1302" max="1302" width="19.453125" style="972" customWidth="1"/>
    <col min="1303" max="1539" width="9.08984375" style="972"/>
    <col min="1540" max="1540" width="14.54296875" style="972" customWidth="1"/>
    <col min="1541" max="1541" width="14.453125" style="972" customWidth="1"/>
    <col min="1542" max="1542" width="58.08984375" style="972" customWidth="1"/>
    <col min="1543" max="1543" width="30.453125" style="972" customWidth="1"/>
    <col min="1544" max="1544" width="27.36328125" style="972" customWidth="1"/>
    <col min="1545" max="1545" width="30.90625" style="972" customWidth="1"/>
    <col min="1546" max="1546" width="24.90625" style="972" customWidth="1"/>
    <col min="1547" max="1547" width="27.36328125" style="972" customWidth="1"/>
    <col min="1548" max="1548" width="32" style="972" customWidth="1"/>
    <col min="1549" max="1549" width="25.54296875" style="972" customWidth="1"/>
    <col min="1550" max="1550" width="27.36328125" style="972" customWidth="1"/>
    <col min="1551" max="1551" width="31.453125" style="972" customWidth="1"/>
    <col min="1552" max="1552" width="30.54296875" style="972" customWidth="1"/>
    <col min="1553" max="1553" width="27.36328125" style="972" customWidth="1"/>
    <col min="1554" max="1554" width="32.54296875" style="972" customWidth="1"/>
    <col min="1555" max="1555" width="30.453125" style="972" customWidth="1"/>
    <col min="1556" max="1556" width="24.36328125" style="972" customWidth="1"/>
    <col min="1557" max="1557" width="28" style="972" customWidth="1"/>
    <col min="1558" max="1558" width="19.453125" style="972" customWidth="1"/>
    <col min="1559" max="1795" width="9.08984375" style="972"/>
    <col min="1796" max="1796" width="14.54296875" style="972" customWidth="1"/>
    <col min="1797" max="1797" width="14.453125" style="972" customWidth="1"/>
    <col min="1798" max="1798" width="58.08984375" style="972" customWidth="1"/>
    <col min="1799" max="1799" width="30.453125" style="972" customWidth="1"/>
    <col min="1800" max="1800" width="27.36328125" style="972" customWidth="1"/>
    <col min="1801" max="1801" width="30.90625" style="972" customWidth="1"/>
    <col min="1802" max="1802" width="24.90625" style="972" customWidth="1"/>
    <col min="1803" max="1803" width="27.36328125" style="972" customWidth="1"/>
    <col min="1804" max="1804" width="32" style="972" customWidth="1"/>
    <col min="1805" max="1805" width="25.54296875" style="972" customWidth="1"/>
    <col min="1806" max="1806" width="27.36328125" style="972" customWidth="1"/>
    <col min="1807" max="1807" width="31.453125" style="972" customWidth="1"/>
    <col min="1808" max="1808" width="30.54296875" style="972" customWidth="1"/>
    <col min="1809" max="1809" width="27.36328125" style="972" customWidth="1"/>
    <col min="1810" max="1810" width="32.54296875" style="972" customWidth="1"/>
    <col min="1811" max="1811" width="30.453125" style="972" customWidth="1"/>
    <col min="1812" max="1812" width="24.36328125" style="972" customWidth="1"/>
    <col min="1813" max="1813" width="28" style="972" customWidth="1"/>
    <col min="1814" max="1814" width="19.453125" style="972" customWidth="1"/>
    <col min="1815" max="2051" width="9.08984375" style="972"/>
    <col min="2052" max="2052" width="14.54296875" style="972" customWidth="1"/>
    <col min="2053" max="2053" width="14.453125" style="972" customWidth="1"/>
    <col min="2054" max="2054" width="58.08984375" style="972" customWidth="1"/>
    <col min="2055" max="2055" width="30.453125" style="972" customWidth="1"/>
    <col min="2056" max="2056" width="27.36328125" style="972" customWidth="1"/>
    <col min="2057" max="2057" width="30.90625" style="972" customWidth="1"/>
    <col min="2058" max="2058" width="24.90625" style="972" customWidth="1"/>
    <col min="2059" max="2059" width="27.36328125" style="972" customWidth="1"/>
    <col min="2060" max="2060" width="32" style="972" customWidth="1"/>
    <col min="2061" max="2061" width="25.54296875" style="972" customWidth="1"/>
    <col min="2062" max="2062" width="27.36328125" style="972" customWidth="1"/>
    <col min="2063" max="2063" width="31.453125" style="972" customWidth="1"/>
    <col min="2064" max="2064" width="30.54296875" style="972" customWidth="1"/>
    <col min="2065" max="2065" width="27.36328125" style="972" customWidth="1"/>
    <col min="2066" max="2066" width="32.54296875" style="972" customWidth="1"/>
    <col min="2067" max="2067" width="30.453125" style="972" customWidth="1"/>
    <col min="2068" max="2068" width="24.36328125" style="972" customWidth="1"/>
    <col min="2069" max="2069" width="28" style="972" customWidth="1"/>
    <col min="2070" max="2070" width="19.453125" style="972" customWidth="1"/>
    <col min="2071" max="2307" width="9.08984375" style="972"/>
    <col min="2308" max="2308" width="14.54296875" style="972" customWidth="1"/>
    <col min="2309" max="2309" width="14.453125" style="972" customWidth="1"/>
    <col min="2310" max="2310" width="58.08984375" style="972" customWidth="1"/>
    <col min="2311" max="2311" width="30.453125" style="972" customWidth="1"/>
    <col min="2312" max="2312" width="27.36328125" style="972" customWidth="1"/>
    <col min="2313" max="2313" width="30.90625" style="972" customWidth="1"/>
    <col min="2314" max="2314" width="24.90625" style="972" customWidth="1"/>
    <col min="2315" max="2315" width="27.36328125" style="972" customWidth="1"/>
    <col min="2316" max="2316" width="32" style="972" customWidth="1"/>
    <col min="2317" max="2317" width="25.54296875" style="972" customWidth="1"/>
    <col min="2318" max="2318" width="27.36328125" style="972" customWidth="1"/>
    <col min="2319" max="2319" width="31.453125" style="972" customWidth="1"/>
    <col min="2320" max="2320" width="30.54296875" style="972" customWidth="1"/>
    <col min="2321" max="2321" width="27.36328125" style="972" customWidth="1"/>
    <col min="2322" max="2322" width="32.54296875" style="972" customWidth="1"/>
    <col min="2323" max="2323" width="30.453125" style="972" customWidth="1"/>
    <col min="2324" max="2324" width="24.36328125" style="972" customWidth="1"/>
    <col min="2325" max="2325" width="28" style="972" customWidth="1"/>
    <col min="2326" max="2326" width="19.453125" style="972" customWidth="1"/>
    <col min="2327" max="2563" width="9.08984375" style="972"/>
    <col min="2564" max="2564" width="14.54296875" style="972" customWidth="1"/>
    <col min="2565" max="2565" width="14.453125" style="972" customWidth="1"/>
    <col min="2566" max="2566" width="58.08984375" style="972" customWidth="1"/>
    <col min="2567" max="2567" width="30.453125" style="972" customWidth="1"/>
    <col min="2568" max="2568" width="27.36328125" style="972" customWidth="1"/>
    <col min="2569" max="2569" width="30.90625" style="972" customWidth="1"/>
    <col min="2570" max="2570" width="24.90625" style="972" customWidth="1"/>
    <col min="2571" max="2571" width="27.36328125" style="972" customWidth="1"/>
    <col min="2572" max="2572" width="32" style="972" customWidth="1"/>
    <col min="2573" max="2573" width="25.54296875" style="972" customWidth="1"/>
    <col min="2574" max="2574" width="27.36328125" style="972" customWidth="1"/>
    <col min="2575" max="2575" width="31.453125" style="972" customWidth="1"/>
    <col min="2576" max="2576" width="30.54296875" style="972" customWidth="1"/>
    <col min="2577" max="2577" width="27.36328125" style="972" customWidth="1"/>
    <col min="2578" max="2578" width="32.54296875" style="972" customWidth="1"/>
    <col min="2579" max="2579" width="30.453125" style="972" customWidth="1"/>
    <col min="2580" max="2580" width="24.36328125" style="972" customWidth="1"/>
    <col min="2581" max="2581" width="28" style="972" customWidth="1"/>
    <col min="2582" max="2582" width="19.453125" style="972" customWidth="1"/>
    <col min="2583" max="2819" width="9.08984375" style="972"/>
    <col min="2820" max="2820" width="14.54296875" style="972" customWidth="1"/>
    <col min="2821" max="2821" width="14.453125" style="972" customWidth="1"/>
    <col min="2822" max="2822" width="58.08984375" style="972" customWidth="1"/>
    <col min="2823" max="2823" width="30.453125" style="972" customWidth="1"/>
    <col min="2824" max="2824" width="27.36328125" style="972" customWidth="1"/>
    <col min="2825" max="2825" width="30.90625" style="972" customWidth="1"/>
    <col min="2826" max="2826" width="24.90625" style="972" customWidth="1"/>
    <col min="2827" max="2827" width="27.36328125" style="972" customWidth="1"/>
    <col min="2828" max="2828" width="32" style="972" customWidth="1"/>
    <col min="2829" max="2829" width="25.54296875" style="972" customWidth="1"/>
    <col min="2830" max="2830" width="27.36328125" style="972" customWidth="1"/>
    <col min="2831" max="2831" width="31.453125" style="972" customWidth="1"/>
    <col min="2832" max="2832" width="30.54296875" style="972" customWidth="1"/>
    <col min="2833" max="2833" width="27.36328125" style="972" customWidth="1"/>
    <col min="2834" max="2834" width="32.54296875" style="972" customWidth="1"/>
    <col min="2835" max="2835" width="30.453125" style="972" customWidth="1"/>
    <col min="2836" max="2836" width="24.36328125" style="972" customWidth="1"/>
    <col min="2837" max="2837" width="28" style="972" customWidth="1"/>
    <col min="2838" max="2838" width="19.453125" style="972" customWidth="1"/>
    <col min="2839" max="3075" width="9.08984375" style="972"/>
    <col min="3076" max="3076" width="14.54296875" style="972" customWidth="1"/>
    <col min="3077" max="3077" width="14.453125" style="972" customWidth="1"/>
    <col min="3078" max="3078" width="58.08984375" style="972" customWidth="1"/>
    <col min="3079" max="3079" width="30.453125" style="972" customWidth="1"/>
    <col min="3080" max="3080" width="27.36328125" style="972" customWidth="1"/>
    <col min="3081" max="3081" width="30.90625" style="972" customWidth="1"/>
    <col min="3082" max="3082" width="24.90625" style="972" customWidth="1"/>
    <col min="3083" max="3083" width="27.36328125" style="972" customWidth="1"/>
    <col min="3084" max="3084" width="32" style="972" customWidth="1"/>
    <col min="3085" max="3085" width="25.54296875" style="972" customWidth="1"/>
    <col min="3086" max="3086" width="27.36328125" style="972" customWidth="1"/>
    <col min="3087" max="3087" width="31.453125" style="972" customWidth="1"/>
    <col min="3088" max="3088" width="30.54296875" style="972" customWidth="1"/>
    <col min="3089" max="3089" width="27.36328125" style="972" customWidth="1"/>
    <col min="3090" max="3090" width="32.54296875" style="972" customWidth="1"/>
    <col min="3091" max="3091" width="30.453125" style="972" customWidth="1"/>
    <col min="3092" max="3092" width="24.36328125" style="972" customWidth="1"/>
    <col min="3093" max="3093" width="28" style="972" customWidth="1"/>
    <col min="3094" max="3094" width="19.453125" style="972" customWidth="1"/>
    <col min="3095" max="3331" width="9.08984375" style="972"/>
    <col min="3332" max="3332" width="14.54296875" style="972" customWidth="1"/>
    <col min="3333" max="3333" width="14.453125" style="972" customWidth="1"/>
    <col min="3334" max="3334" width="58.08984375" style="972" customWidth="1"/>
    <col min="3335" max="3335" width="30.453125" style="972" customWidth="1"/>
    <col min="3336" max="3336" width="27.36328125" style="972" customWidth="1"/>
    <col min="3337" max="3337" width="30.90625" style="972" customWidth="1"/>
    <col min="3338" max="3338" width="24.90625" style="972" customWidth="1"/>
    <col min="3339" max="3339" width="27.36328125" style="972" customWidth="1"/>
    <col min="3340" max="3340" width="32" style="972" customWidth="1"/>
    <col min="3341" max="3341" width="25.54296875" style="972" customWidth="1"/>
    <col min="3342" max="3342" width="27.36328125" style="972" customWidth="1"/>
    <col min="3343" max="3343" width="31.453125" style="972" customWidth="1"/>
    <col min="3344" max="3344" width="30.54296875" style="972" customWidth="1"/>
    <col min="3345" max="3345" width="27.36328125" style="972" customWidth="1"/>
    <col min="3346" max="3346" width="32.54296875" style="972" customWidth="1"/>
    <col min="3347" max="3347" width="30.453125" style="972" customWidth="1"/>
    <col min="3348" max="3348" width="24.36328125" style="972" customWidth="1"/>
    <col min="3349" max="3349" width="28" style="972" customWidth="1"/>
    <col min="3350" max="3350" width="19.453125" style="972" customWidth="1"/>
    <col min="3351" max="3587" width="9.08984375" style="972"/>
    <col min="3588" max="3588" width="14.54296875" style="972" customWidth="1"/>
    <col min="3589" max="3589" width="14.453125" style="972" customWidth="1"/>
    <col min="3590" max="3590" width="58.08984375" style="972" customWidth="1"/>
    <col min="3591" max="3591" width="30.453125" style="972" customWidth="1"/>
    <col min="3592" max="3592" width="27.36328125" style="972" customWidth="1"/>
    <col min="3593" max="3593" width="30.90625" style="972" customWidth="1"/>
    <col min="3594" max="3594" width="24.90625" style="972" customWidth="1"/>
    <col min="3595" max="3595" width="27.36328125" style="972" customWidth="1"/>
    <col min="3596" max="3596" width="32" style="972" customWidth="1"/>
    <col min="3597" max="3597" width="25.54296875" style="972" customWidth="1"/>
    <col min="3598" max="3598" width="27.36328125" style="972" customWidth="1"/>
    <col min="3599" max="3599" width="31.453125" style="972" customWidth="1"/>
    <col min="3600" max="3600" width="30.54296875" style="972" customWidth="1"/>
    <col min="3601" max="3601" width="27.36328125" style="972" customWidth="1"/>
    <col min="3602" max="3602" width="32.54296875" style="972" customWidth="1"/>
    <col min="3603" max="3603" width="30.453125" style="972" customWidth="1"/>
    <col min="3604" max="3604" width="24.36328125" style="972" customWidth="1"/>
    <col min="3605" max="3605" width="28" style="972" customWidth="1"/>
    <col min="3606" max="3606" width="19.453125" style="972" customWidth="1"/>
    <col min="3607" max="3843" width="9.08984375" style="972"/>
    <col min="3844" max="3844" width="14.54296875" style="972" customWidth="1"/>
    <col min="3845" max="3845" width="14.453125" style="972" customWidth="1"/>
    <col min="3846" max="3846" width="58.08984375" style="972" customWidth="1"/>
    <col min="3847" max="3847" width="30.453125" style="972" customWidth="1"/>
    <col min="3848" max="3848" width="27.36328125" style="972" customWidth="1"/>
    <col min="3849" max="3849" width="30.90625" style="972" customWidth="1"/>
    <col min="3850" max="3850" width="24.90625" style="972" customWidth="1"/>
    <col min="3851" max="3851" width="27.36328125" style="972" customWidth="1"/>
    <col min="3852" max="3852" width="32" style="972" customWidth="1"/>
    <col min="3853" max="3853" width="25.54296875" style="972" customWidth="1"/>
    <col min="3854" max="3854" width="27.36328125" style="972" customWidth="1"/>
    <col min="3855" max="3855" width="31.453125" style="972" customWidth="1"/>
    <col min="3856" max="3856" width="30.54296875" style="972" customWidth="1"/>
    <col min="3857" max="3857" width="27.36328125" style="972" customWidth="1"/>
    <col min="3858" max="3858" width="32.54296875" style="972" customWidth="1"/>
    <col min="3859" max="3859" width="30.453125" style="972" customWidth="1"/>
    <col min="3860" max="3860" width="24.36328125" style="972" customWidth="1"/>
    <col min="3861" max="3861" width="28" style="972" customWidth="1"/>
    <col min="3862" max="3862" width="19.453125" style="972" customWidth="1"/>
    <col min="3863" max="4099" width="9.08984375" style="972"/>
    <col min="4100" max="4100" width="14.54296875" style="972" customWidth="1"/>
    <col min="4101" max="4101" width="14.453125" style="972" customWidth="1"/>
    <col min="4102" max="4102" width="58.08984375" style="972" customWidth="1"/>
    <col min="4103" max="4103" width="30.453125" style="972" customWidth="1"/>
    <col min="4104" max="4104" width="27.36328125" style="972" customWidth="1"/>
    <col min="4105" max="4105" width="30.90625" style="972" customWidth="1"/>
    <col min="4106" max="4106" width="24.90625" style="972" customWidth="1"/>
    <col min="4107" max="4107" width="27.36328125" style="972" customWidth="1"/>
    <col min="4108" max="4108" width="32" style="972" customWidth="1"/>
    <col min="4109" max="4109" width="25.54296875" style="972" customWidth="1"/>
    <col min="4110" max="4110" width="27.36328125" style="972" customWidth="1"/>
    <col min="4111" max="4111" width="31.453125" style="972" customWidth="1"/>
    <col min="4112" max="4112" width="30.54296875" style="972" customWidth="1"/>
    <col min="4113" max="4113" width="27.36328125" style="972" customWidth="1"/>
    <col min="4114" max="4114" width="32.54296875" style="972" customWidth="1"/>
    <col min="4115" max="4115" width="30.453125" style="972" customWidth="1"/>
    <col min="4116" max="4116" width="24.36328125" style="972" customWidth="1"/>
    <col min="4117" max="4117" width="28" style="972" customWidth="1"/>
    <col min="4118" max="4118" width="19.453125" style="972" customWidth="1"/>
    <col min="4119" max="4355" width="9.08984375" style="972"/>
    <col min="4356" max="4356" width="14.54296875" style="972" customWidth="1"/>
    <col min="4357" max="4357" width="14.453125" style="972" customWidth="1"/>
    <col min="4358" max="4358" width="58.08984375" style="972" customWidth="1"/>
    <col min="4359" max="4359" width="30.453125" style="972" customWidth="1"/>
    <col min="4360" max="4360" width="27.36328125" style="972" customWidth="1"/>
    <col min="4361" max="4361" width="30.90625" style="972" customWidth="1"/>
    <col min="4362" max="4362" width="24.90625" style="972" customWidth="1"/>
    <col min="4363" max="4363" width="27.36328125" style="972" customWidth="1"/>
    <col min="4364" max="4364" width="32" style="972" customWidth="1"/>
    <col min="4365" max="4365" width="25.54296875" style="972" customWidth="1"/>
    <col min="4366" max="4366" width="27.36328125" style="972" customWidth="1"/>
    <col min="4367" max="4367" width="31.453125" style="972" customWidth="1"/>
    <col min="4368" max="4368" width="30.54296875" style="972" customWidth="1"/>
    <col min="4369" max="4369" width="27.36328125" style="972" customWidth="1"/>
    <col min="4370" max="4370" width="32.54296875" style="972" customWidth="1"/>
    <col min="4371" max="4371" width="30.453125" style="972" customWidth="1"/>
    <col min="4372" max="4372" width="24.36328125" style="972" customWidth="1"/>
    <col min="4373" max="4373" width="28" style="972" customWidth="1"/>
    <col min="4374" max="4374" width="19.453125" style="972" customWidth="1"/>
    <col min="4375" max="4611" width="9.08984375" style="972"/>
    <col min="4612" max="4612" width="14.54296875" style="972" customWidth="1"/>
    <col min="4613" max="4613" width="14.453125" style="972" customWidth="1"/>
    <col min="4614" max="4614" width="58.08984375" style="972" customWidth="1"/>
    <col min="4615" max="4615" width="30.453125" style="972" customWidth="1"/>
    <col min="4616" max="4616" width="27.36328125" style="972" customWidth="1"/>
    <col min="4617" max="4617" width="30.90625" style="972" customWidth="1"/>
    <col min="4618" max="4618" width="24.90625" style="972" customWidth="1"/>
    <col min="4619" max="4619" width="27.36328125" style="972" customWidth="1"/>
    <col min="4620" max="4620" width="32" style="972" customWidth="1"/>
    <col min="4621" max="4621" width="25.54296875" style="972" customWidth="1"/>
    <col min="4622" max="4622" width="27.36328125" style="972" customWidth="1"/>
    <col min="4623" max="4623" width="31.453125" style="972" customWidth="1"/>
    <col min="4624" max="4624" width="30.54296875" style="972" customWidth="1"/>
    <col min="4625" max="4625" width="27.36328125" style="972" customWidth="1"/>
    <col min="4626" max="4626" width="32.54296875" style="972" customWidth="1"/>
    <col min="4627" max="4627" width="30.453125" style="972" customWidth="1"/>
    <col min="4628" max="4628" width="24.36328125" style="972" customWidth="1"/>
    <col min="4629" max="4629" width="28" style="972" customWidth="1"/>
    <col min="4630" max="4630" width="19.453125" style="972" customWidth="1"/>
    <col min="4631" max="4867" width="9.08984375" style="972"/>
    <col min="4868" max="4868" width="14.54296875" style="972" customWidth="1"/>
    <col min="4869" max="4869" width="14.453125" style="972" customWidth="1"/>
    <col min="4870" max="4870" width="58.08984375" style="972" customWidth="1"/>
    <col min="4871" max="4871" width="30.453125" style="972" customWidth="1"/>
    <col min="4872" max="4872" width="27.36328125" style="972" customWidth="1"/>
    <col min="4873" max="4873" width="30.90625" style="972" customWidth="1"/>
    <col min="4874" max="4874" width="24.90625" style="972" customWidth="1"/>
    <col min="4875" max="4875" width="27.36328125" style="972" customWidth="1"/>
    <col min="4876" max="4876" width="32" style="972" customWidth="1"/>
    <col min="4877" max="4877" width="25.54296875" style="972" customWidth="1"/>
    <col min="4878" max="4878" width="27.36328125" style="972" customWidth="1"/>
    <col min="4879" max="4879" width="31.453125" style="972" customWidth="1"/>
    <col min="4880" max="4880" width="30.54296875" style="972" customWidth="1"/>
    <col min="4881" max="4881" width="27.36328125" style="972" customWidth="1"/>
    <col min="4882" max="4882" width="32.54296875" style="972" customWidth="1"/>
    <col min="4883" max="4883" width="30.453125" style="972" customWidth="1"/>
    <col min="4884" max="4884" width="24.36328125" style="972" customWidth="1"/>
    <col min="4885" max="4885" width="28" style="972" customWidth="1"/>
    <col min="4886" max="4886" width="19.453125" style="972" customWidth="1"/>
    <col min="4887" max="5123" width="9.08984375" style="972"/>
    <col min="5124" max="5124" width="14.54296875" style="972" customWidth="1"/>
    <col min="5125" max="5125" width="14.453125" style="972" customWidth="1"/>
    <col min="5126" max="5126" width="58.08984375" style="972" customWidth="1"/>
    <col min="5127" max="5127" width="30.453125" style="972" customWidth="1"/>
    <col min="5128" max="5128" width="27.36328125" style="972" customWidth="1"/>
    <col min="5129" max="5129" width="30.90625" style="972" customWidth="1"/>
    <col min="5130" max="5130" width="24.90625" style="972" customWidth="1"/>
    <col min="5131" max="5131" width="27.36328125" style="972" customWidth="1"/>
    <col min="5132" max="5132" width="32" style="972" customWidth="1"/>
    <col min="5133" max="5133" width="25.54296875" style="972" customWidth="1"/>
    <col min="5134" max="5134" width="27.36328125" style="972" customWidth="1"/>
    <col min="5135" max="5135" width="31.453125" style="972" customWidth="1"/>
    <col min="5136" max="5136" width="30.54296875" style="972" customWidth="1"/>
    <col min="5137" max="5137" width="27.36328125" style="972" customWidth="1"/>
    <col min="5138" max="5138" width="32.54296875" style="972" customWidth="1"/>
    <col min="5139" max="5139" width="30.453125" style="972" customWidth="1"/>
    <col min="5140" max="5140" width="24.36328125" style="972" customWidth="1"/>
    <col min="5141" max="5141" width="28" style="972" customWidth="1"/>
    <col min="5142" max="5142" width="19.453125" style="972" customWidth="1"/>
    <col min="5143" max="5379" width="9.08984375" style="972"/>
    <col min="5380" max="5380" width="14.54296875" style="972" customWidth="1"/>
    <col min="5381" max="5381" width="14.453125" style="972" customWidth="1"/>
    <col min="5382" max="5382" width="58.08984375" style="972" customWidth="1"/>
    <col min="5383" max="5383" width="30.453125" style="972" customWidth="1"/>
    <col min="5384" max="5384" width="27.36328125" style="972" customWidth="1"/>
    <col min="5385" max="5385" width="30.90625" style="972" customWidth="1"/>
    <col min="5386" max="5386" width="24.90625" style="972" customWidth="1"/>
    <col min="5387" max="5387" width="27.36328125" style="972" customWidth="1"/>
    <col min="5388" max="5388" width="32" style="972" customWidth="1"/>
    <col min="5389" max="5389" width="25.54296875" style="972" customWidth="1"/>
    <col min="5390" max="5390" width="27.36328125" style="972" customWidth="1"/>
    <col min="5391" max="5391" width="31.453125" style="972" customWidth="1"/>
    <col min="5392" max="5392" width="30.54296875" style="972" customWidth="1"/>
    <col min="5393" max="5393" width="27.36328125" style="972" customWidth="1"/>
    <col min="5394" max="5394" width="32.54296875" style="972" customWidth="1"/>
    <col min="5395" max="5395" width="30.453125" style="972" customWidth="1"/>
    <col min="5396" max="5396" width="24.36328125" style="972" customWidth="1"/>
    <col min="5397" max="5397" width="28" style="972" customWidth="1"/>
    <col min="5398" max="5398" width="19.453125" style="972" customWidth="1"/>
    <col min="5399" max="5635" width="9.08984375" style="972"/>
    <col min="5636" max="5636" width="14.54296875" style="972" customWidth="1"/>
    <col min="5637" max="5637" width="14.453125" style="972" customWidth="1"/>
    <col min="5638" max="5638" width="58.08984375" style="972" customWidth="1"/>
    <col min="5639" max="5639" width="30.453125" style="972" customWidth="1"/>
    <col min="5640" max="5640" width="27.36328125" style="972" customWidth="1"/>
    <col min="5641" max="5641" width="30.90625" style="972" customWidth="1"/>
    <col min="5642" max="5642" width="24.90625" style="972" customWidth="1"/>
    <col min="5643" max="5643" width="27.36328125" style="972" customWidth="1"/>
    <col min="5644" max="5644" width="32" style="972" customWidth="1"/>
    <col min="5645" max="5645" width="25.54296875" style="972" customWidth="1"/>
    <col min="5646" max="5646" width="27.36328125" style="972" customWidth="1"/>
    <col min="5647" max="5647" width="31.453125" style="972" customWidth="1"/>
    <col min="5648" max="5648" width="30.54296875" style="972" customWidth="1"/>
    <col min="5649" max="5649" width="27.36328125" style="972" customWidth="1"/>
    <col min="5650" max="5650" width="32.54296875" style="972" customWidth="1"/>
    <col min="5651" max="5651" width="30.453125" style="972" customWidth="1"/>
    <col min="5652" max="5652" width="24.36328125" style="972" customWidth="1"/>
    <col min="5653" max="5653" width="28" style="972" customWidth="1"/>
    <col min="5654" max="5654" width="19.453125" style="972" customWidth="1"/>
    <col min="5655" max="5891" width="9.08984375" style="972"/>
    <col min="5892" max="5892" width="14.54296875" style="972" customWidth="1"/>
    <col min="5893" max="5893" width="14.453125" style="972" customWidth="1"/>
    <col min="5894" max="5894" width="58.08984375" style="972" customWidth="1"/>
    <col min="5895" max="5895" width="30.453125" style="972" customWidth="1"/>
    <col min="5896" max="5896" width="27.36328125" style="972" customWidth="1"/>
    <col min="5897" max="5897" width="30.90625" style="972" customWidth="1"/>
    <col min="5898" max="5898" width="24.90625" style="972" customWidth="1"/>
    <col min="5899" max="5899" width="27.36328125" style="972" customWidth="1"/>
    <col min="5900" max="5900" width="32" style="972" customWidth="1"/>
    <col min="5901" max="5901" width="25.54296875" style="972" customWidth="1"/>
    <col min="5902" max="5902" width="27.36328125" style="972" customWidth="1"/>
    <col min="5903" max="5903" width="31.453125" style="972" customWidth="1"/>
    <col min="5904" max="5904" width="30.54296875" style="972" customWidth="1"/>
    <col min="5905" max="5905" width="27.36328125" style="972" customWidth="1"/>
    <col min="5906" max="5906" width="32.54296875" style="972" customWidth="1"/>
    <col min="5907" max="5907" width="30.453125" style="972" customWidth="1"/>
    <col min="5908" max="5908" width="24.36328125" style="972" customWidth="1"/>
    <col min="5909" max="5909" width="28" style="972" customWidth="1"/>
    <col min="5910" max="5910" width="19.453125" style="972" customWidth="1"/>
    <col min="5911" max="6147" width="9.08984375" style="972"/>
    <col min="6148" max="6148" width="14.54296875" style="972" customWidth="1"/>
    <col min="6149" max="6149" width="14.453125" style="972" customWidth="1"/>
    <col min="6150" max="6150" width="58.08984375" style="972" customWidth="1"/>
    <col min="6151" max="6151" width="30.453125" style="972" customWidth="1"/>
    <col min="6152" max="6152" width="27.36328125" style="972" customWidth="1"/>
    <col min="6153" max="6153" width="30.90625" style="972" customWidth="1"/>
    <col min="6154" max="6154" width="24.90625" style="972" customWidth="1"/>
    <col min="6155" max="6155" width="27.36328125" style="972" customWidth="1"/>
    <col min="6156" max="6156" width="32" style="972" customWidth="1"/>
    <col min="6157" max="6157" width="25.54296875" style="972" customWidth="1"/>
    <col min="6158" max="6158" width="27.36328125" style="972" customWidth="1"/>
    <col min="6159" max="6159" width="31.453125" style="972" customWidth="1"/>
    <col min="6160" max="6160" width="30.54296875" style="972" customWidth="1"/>
    <col min="6161" max="6161" width="27.36328125" style="972" customWidth="1"/>
    <col min="6162" max="6162" width="32.54296875" style="972" customWidth="1"/>
    <col min="6163" max="6163" width="30.453125" style="972" customWidth="1"/>
    <col min="6164" max="6164" width="24.36328125" style="972" customWidth="1"/>
    <col min="6165" max="6165" width="28" style="972" customWidth="1"/>
    <col min="6166" max="6166" width="19.453125" style="972" customWidth="1"/>
    <col min="6167" max="6403" width="9.08984375" style="972"/>
    <col min="6404" max="6404" width="14.54296875" style="972" customWidth="1"/>
    <col min="6405" max="6405" width="14.453125" style="972" customWidth="1"/>
    <col min="6406" max="6406" width="58.08984375" style="972" customWidth="1"/>
    <col min="6407" max="6407" width="30.453125" style="972" customWidth="1"/>
    <col min="6408" max="6408" width="27.36328125" style="972" customWidth="1"/>
    <col min="6409" max="6409" width="30.90625" style="972" customWidth="1"/>
    <col min="6410" max="6410" width="24.90625" style="972" customWidth="1"/>
    <col min="6411" max="6411" width="27.36328125" style="972" customWidth="1"/>
    <col min="6412" max="6412" width="32" style="972" customWidth="1"/>
    <col min="6413" max="6413" width="25.54296875" style="972" customWidth="1"/>
    <col min="6414" max="6414" width="27.36328125" style="972" customWidth="1"/>
    <col min="6415" max="6415" width="31.453125" style="972" customWidth="1"/>
    <col min="6416" max="6416" width="30.54296875" style="972" customWidth="1"/>
    <col min="6417" max="6417" width="27.36328125" style="972" customWidth="1"/>
    <col min="6418" max="6418" width="32.54296875" style="972" customWidth="1"/>
    <col min="6419" max="6419" width="30.453125" style="972" customWidth="1"/>
    <col min="6420" max="6420" width="24.36328125" style="972" customWidth="1"/>
    <col min="6421" max="6421" width="28" style="972" customWidth="1"/>
    <col min="6422" max="6422" width="19.453125" style="972" customWidth="1"/>
    <col min="6423" max="6659" width="9.08984375" style="972"/>
    <col min="6660" max="6660" width="14.54296875" style="972" customWidth="1"/>
    <col min="6661" max="6661" width="14.453125" style="972" customWidth="1"/>
    <col min="6662" max="6662" width="58.08984375" style="972" customWidth="1"/>
    <col min="6663" max="6663" width="30.453125" style="972" customWidth="1"/>
    <col min="6664" max="6664" width="27.36328125" style="972" customWidth="1"/>
    <col min="6665" max="6665" width="30.90625" style="972" customWidth="1"/>
    <col min="6666" max="6666" width="24.90625" style="972" customWidth="1"/>
    <col min="6667" max="6667" width="27.36328125" style="972" customWidth="1"/>
    <col min="6668" max="6668" width="32" style="972" customWidth="1"/>
    <col min="6669" max="6669" width="25.54296875" style="972" customWidth="1"/>
    <col min="6670" max="6670" width="27.36328125" style="972" customWidth="1"/>
    <col min="6671" max="6671" width="31.453125" style="972" customWidth="1"/>
    <col min="6672" max="6672" width="30.54296875" style="972" customWidth="1"/>
    <col min="6673" max="6673" width="27.36328125" style="972" customWidth="1"/>
    <col min="6674" max="6674" width="32.54296875" style="972" customWidth="1"/>
    <col min="6675" max="6675" width="30.453125" style="972" customWidth="1"/>
    <col min="6676" max="6676" width="24.36328125" style="972" customWidth="1"/>
    <col min="6677" max="6677" width="28" style="972" customWidth="1"/>
    <col min="6678" max="6678" width="19.453125" style="972" customWidth="1"/>
    <col min="6679" max="6915" width="9.08984375" style="972"/>
    <col min="6916" max="6916" width="14.54296875" style="972" customWidth="1"/>
    <col min="6917" max="6917" width="14.453125" style="972" customWidth="1"/>
    <col min="6918" max="6918" width="58.08984375" style="972" customWidth="1"/>
    <col min="6919" max="6919" width="30.453125" style="972" customWidth="1"/>
    <col min="6920" max="6920" width="27.36328125" style="972" customWidth="1"/>
    <col min="6921" max="6921" width="30.90625" style="972" customWidth="1"/>
    <col min="6922" max="6922" width="24.90625" style="972" customWidth="1"/>
    <col min="6923" max="6923" width="27.36328125" style="972" customWidth="1"/>
    <col min="6924" max="6924" width="32" style="972" customWidth="1"/>
    <col min="6925" max="6925" width="25.54296875" style="972" customWidth="1"/>
    <col min="6926" max="6926" width="27.36328125" style="972" customWidth="1"/>
    <col min="6927" max="6927" width="31.453125" style="972" customWidth="1"/>
    <col min="6928" max="6928" width="30.54296875" style="972" customWidth="1"/>
    <col min="6929" max="6929" width="27.36328125" style="972" customWidth="1"/>
    <col min="6930" max="6930" width="32.54296875" style="972" customWidth="1"/>
    <col min="6931" max="6931" width="30.453125" style="972" customWidth="1"/>
    <col min="6932" max="6932" width="24.36328125" style="972" customWidth="1"/>
    <col min="6933" max="6933" width="28" style="972" customWidth="1"/>
    <col min="6934" max="6934" width="19.453125" style="972" customWidth="1"/>
    <col min="6935" max="7171" width="9.08984375" style="972"/>
    <col min="7172" max="7172" width="14.54296875" style="972" customWidth="1"/>
    <col min="7173" max="7173" width="14.453125" style="972" customWidth="1"/>
    <col min="7174" max="7174" width="58.08984375" style="972" customWidth="1"/>
    <col min="7175" max="7175" width="30.453125" style="972" customWidth="1"/>
    <col min="7176" max="7176" width="27.36328125" style="972" customWidth="1"/>
    <col min="7177" max="7177" width="30.90625" style="972" customWidth="1"/>
    <col min="7178" max="7178" width="24.90625" style="972" customWidth="1"/>
    <col min="7179" max="7179" width="27.36328125" style="972" customWidth="1"/>
    <col min="7180" max="7180" width="32" style="972" customWidth="1"/>
    <col min="7181" max="7181" width="25.54296875" style="972" customWidth="1"/>
    <col min="7182" max="7182" width="27.36328125" style="972" customWidth="1"/>
    <col min="7183" max="7183" width="31.453125" style="972" customWidth="1"/>
    <col min="7184" max="7184" width="30.54296875" style="972" customWidth="1"/>
    <col min="7185" max="7185" width="27.36328125" style="972" customWidth="1"/>
    <col min="7186" max="7186" width="32.54296875" style="972" customWidth="1"/>
    <col min="7187" max="7187" width="30.453125" style="972" customWidth="1"/>
    <col min="7188" max="7188" width="24.36328125" style="972" customWidth="1"/>
    <col min="7189" max="7189" width="28" style="972" customWidth="1"/>
    <col min="7190" max="7190" width="19.453125" style="972" customWidth="1"/>
    <col min="7191" max="7427" width="9.08984375" style="972"/>
    <col min="7428" max="7428" width="14.54296875" style="972" customWidth="1"/>
    <col min="7429" max="7429" width="14.453125" style="972" customWidth="1"/>
    <col min="7430" max="7430" width="58.08984375" style="972" customWidth="1"/>
    <col min="7431" max="7431" width="30.453125" style="972" customWidth="1"/>
    <col min="7432" max="7432" width="27.36328125" style="972" customWidth="1"/>
    <col min="7433" max="7433" width="30.90625" style="972" customWidth="1"/>
    <col min="7434" max="7434" width="24.90625" style="972" customWidth="1"/>
    <col min="7435" max="7435" width="27.36328125" style="972" customWidth="1"/>
    <col min="7436" max="7436" width="32" style="972" customWidth="1"/>
    <col min="7437" max="7437" width="25.54296875" style="972" customWidth="1"/>
    <col min="7438" max="7438" width="27.36328125" style="972" customWidth="1"/>
    <col min="7439" max="7439" width="31.453125" style="972" customWidth="1"/>
    <col min="7440" max="7440" width="30.54296875" style="972" customWidth="1"/>
    <col min="7441" max="7441" width="27.36328125" style="972" customWidth="1"/>
    <col min="7442" max="7442" width="32.54296875" style="972" customWidth="1"/>
    <col min="7443" max="7443" width="30.453125" style="972" customWidth="1"/>
    <col min="7444" max="7444" width="24.36328125" style="972" customWidth="1"/>
    <col min="7445" max="7445" width="28" style="972" customWidth="1"/>
    <col min="7446" max="7446" width="19.453125" style="972" customWidth="1"/>
    <col min="7447" max="7683" width="9.08984375" style="972"/>
    <col min="7684" max="7684" width="14.54296875" style="972" customWidth="1"/>
    <col min="7685" max="7685" width="14.453125" style="972" customWidth="1"/>
    <col min="7686" max="7686" width="58.08984375" style="972" customWidth="1"/>
    <col min="7687" max="7687" width="30.453125" style="972" customWidth="1"/>
    <col min="7688" max="7688" width="27.36328125" style="972" customWidth="1"/>
    <col min="7689" max="7689" width="30.90625" style="972" customWidth="1"/>
    <col min="7690" max="7690" width="24.90625" style="972" customWidth="1"/>
    <col min="7691" max="7691" width="27.36328125" style="972" customWidth="1"/>
    <col min="7692" max="7692" width="32" style="972" customWidth="1"/>
    <col min="7693" max="7693" width="25.54296875" style="972" customWidth="1"/>
    <col min="7694" max="7694" width="27.36328125" style="972" customWidth="1"/>
    <col min="7695" max="7695" width="31.453125" style="972" customWidth="1"/>
    <col min="7696" max="7696" width="30.54296875" style="972" customWidth="1"/>
    <col min="7697" max="7697" width="27.36328125" style="972" customWidth="1"/>
    <col min="7698" max="7698" width="32.54296875" style="972" customWidth="1"/>
    <col min="7699" max="7699" width="30.453125" style="972" customWidth="1"/>
    <col min="7700" max="7700" width="24.36328125" style="972" customWidth="1"/>
    <col min="7701" max="7701" width="28" style="972" customWidth="1"/>
    <col min="7702" max="7702" width="19.453125" style="972" customWidth="1"/>
    <col min="7703" max="7939" width="9.08984375" style="972"/>
    <col min="7940" max="7940" width="14.54296875" style="972" customWidth="1"/>
    <col min="7941" max="7941" width="14.453125" style="972" customWidth="1"/>
    <col min="7942" max="7942" width="58.08984375" style="972" customWidth="1"/>
    <col min="7943" max="7943" width="30.453125" style="972" customWidth="1"/>
    <col min="7944" max="7944" width="27.36328125" style="972" customWidth="1"/>
    <col min="7945" max="7945" width="30.90625" style="972" customWidth="1"/>
    <col min="7946" max="7946" width="24.90625" style="972" customWidth="1"/>
    <col min="7947" max="7947" width="27.36328125" style="972" customWidth="1"/>
    <col min="7948" max="7948" width="32" style="972" customWidth="1"/>
    <col min="7949" max="7949" width="25.54296875" style="972" customWidth="1"/>
    <col min="7950" max="7950" width="27.36328125" style="972" customWidth="1"/>
    <col min="7951" max="7951" width="31.453125" style="972" customWidth="1"/>
    <col min="7952" max="7952" width="30.54296875" style="972" customWidth="1"/>
    <col min="7953" max="7953" width="27.36328125" style="972" customWidth="1"/>
    <col min="7954" max="7954" width="32.54296875" style="972" customWidth="1"/>
    <col min="7955" max="7955" width="30.453125" style="972" customWidth="1"/>
    <col min="7956" max="7956" width="24.36328125" style="972" customWidth="1"/>
    <col min="7957" max="7957" width="28" style="972" customWidth="1"/>
    <col min="7958" max="7958" width="19.453125" style="972" customWidth="1"/>
    <col min="7959" max="8195" width="9.08984375" style="972"/>
    <col min="8196" max="8196" width="14.54296875" style="972" customWidth="1"/>
    <col min="8197" max="8197" width="14.453125" style="972" customWidth="1"/>
    <col min="8198" max="8198" width="58.08984375" style="972" customWidth="1"/>
    <col min="8199" max="8199" width="30.453125" style="972" customWidth="1"/>
    <col min="8200" max="8200" width="27.36328125" style="972" customWidth="1"/>
    <col min="8201" max="8201" width="30.90625" style="972" customWidth="1"/>
    <col min="8202" max="8202" width="24.90625" style="972" customWidth="1"/>
    <col min="8203" max="8203" width="27.36328125" style="972" customWidth="1"/>
    <col min="8204" max="8204" width="32" style="972" customWidth="1"/>
    <col min="8205" max="8205" width="25.54296875" style="972" customWidth="1"/>
    <col min="8206" max="8206" width="27.36328125" style="972" customWidth="1"/>
    <col min="8207" max="8207" width="31.453125" style="972" customWidth="1"/>
    <col min="8208" max="8208" width="30.54296875" style="972" customWidth="1"/>
    <col min="8209" max="8209" width="27.36328125" style="972" customWidth="1"/>
    <col min="8210" max="8210" width="32.54296875" style="972" customWidth="1"/>
    <col min="8211" max="8211" width="30.453125" style="972" customWidth="1"/>
    <col min="8212" max="8212" width="24.36328125" style="972" customWidth="1"/>
    <col min="8213" max="8213" width="28" style="972" customWidth="1"/>
    <col min="8214" max="8214" width="19.453125" style="972" customWidth="1"/>
    <col min="8215" max="8451" width="9.08984375" style="972"/>
    <col min="8452" max="8452" width="14.54296875" style="972" customWidth="1"/>
    <col min="8453" max="8453" width="14.453125" style="972" customWidth="1"/>
    <col min="8454" max="8454" width="58.08984375" style="972" customWidth="1"/>
    <col min="8455" max="8455" width="30.453125" style="972" customWidth="1"/>
    <col min="8456" max="8456" width="27.36328125" style="972" customWidth="1"/>
    <col min="8457" max="8457" width="30.90625" style="972" customWidth="1"/>
    <col min="8458" max="8458" width="24.90625" style="972" customWidth="1"/>
    <col min="8459" max="8459" width="27.36328125" style="972" customWidth="1"/>
    <col min="8460" max="8460" width="32" style="972" customWidth="1"/>
    <col min="8461" max="8461" width="25.54296875" style="972" customWidth="1"/>
    <col min="8462" max="8462" width="27.36328125" style="972" customWidth="1"/>
    <col min="8463" max="8463" width="31.453125" style="972" customWidth="1"/>
    <col min="8464" max="8464" width="30.54296875" style="972" customWidth="1"/>
    <col min="8465" max="8465" width="27.36328125" style="972" customWidth="1"/>
    <col min="8466" max="8466" width="32.54296875" style="972" customWidth="1"/>
    <col min="8467" max="8467" width="30.453125" style="972" customWidth="1"/>
    <col min="8468" max="8468" width="24.36328125" style="972" customWidth="1"/>
    <col min="8469" max="8469" width="28" style="972" customWidth="1"/>
    <col min="8470" max="8470" width="19.453125" style="972" customWidth="1"/>
    <col min="8471" max="8707" width="9.08984375" style="972"/>
    <col min="8708" max="8708" width="14.54296875" style="972" customWidth="1"/>
    <col min="8709" max="8709" width="14.453125" style="972" customWidth="1"/>
    <col min="8710" max="8710" width="58.08984375" style="972" customWidth="1"/>
    <col min="8711" max="8711" width="30.453125" style="972" customWidth="1"/>
    <col min="8712" max="8712" width="27.36328125" style="972" customWidth="1"/>
    <col min="8713" max="8713" width="30.90625" style="972" customWidth="1"/>
    <col min="8714" max="8714" width="24.90625" style="972" customWidth="1"/>
    <col min="8715" max="8715" width="27.36328125" style="972" customWidth="1"/>
    <col min="8716" max="8716" width="32" style="972" customWidth="1"/>
    <col min="8717" max="8717" width="25.54296875" style="972" customWidth="1"/>
    <col min="8718" max="8718" width="27.36328125" style="972" customWidth="1"/>
    <col min="8719" max="8719" width="31.453125" style="972" customWidth="1"/>
    <col min="8720" max="8720" width="30.54296875" style="972" customWidth="1"/>
    <col min="8721" max="8721" width="27.36328125" style="972" customWidth="1"/>
    <col min="8722" max="8722" width="32.54296875" style="972" customWidth="1"/>
    <col min="8723" max="8723" width="30.453125" style="972" customWidth="1"/>
    <col min="8724" max="8724" width="24.36328125" style="972" customWidth="1"/>
    <col min="8725" max="8725" width="28" style="972" customWidth="1"/>
    <col min="8726" max="8726" width="19.453125" style="972" customWidth="1"/>
    <col min="8727" max="8963" width="9.08984375" style="972"/>
    <col min="8964" max="8964" width="14.54296875" style="972" customWidth="1"/>
    <col min="8965" max="8965" width="14.453125" style="972" customWidth="1"/>
    <col min="8966" max="8966" width="58.08984375" style="972" customWidth="1"/>
    <col min="8967" max="8967" width="30.453125" style="972" customWidth="1"/>
    <col min="8968" max="8968" width="27.36328125" style="972" customWidth="1"/>
    <col min="8969" max="8969" width="30.90625" style="972" customWidth="1"/>
    <col min="8970" max="8970" width="24.90625" style="972" customWidth="1"/>
    <col min="8971" max="8971" width="27.36328125" style="972" customWidth="1"/>
    <col min="8972" max="8972" width="32" style="972" customWidth="1"/>
    <col min="8973" max="8973" width="25.54296875" style="972" customWidth="1"/>
    <col min="8974" max="8974" width="27.36328125" style="972" customWidth="1"/>
    <col min="8975" max="8975" width="31.453125" style="972" customWidth="1"/>
    <col min="8976" max="8976" width="30.54296875" style="972" customWidth="1"/>
    <col min="8977" max="8977" width="27.36328125" style="972" customWidth="1"/>
    <col min="8978" max="8978" width="32.54296875" style="972" customWidth="1"/>
    <col min="8979" max="8979" width="30.453125" style="972" customWidth="1"/>
    <col min="8980" max="8980" width="24.36328125" style="972" customWidth="1"/>
    <col min="8981" max="8981" width="28" style="972" customWidth="1"/>
    <col min="8982" max="8982" width="19.453125" style="972" customWidth="1"/>
    <col min="8983" max="9219" width="9.08984375" style="972"/>
    <col min="9220" max="9220" width="14.54296875" style="972" customWidth="1"/>
    <col min="9221" max="9221" width="14.453125" style="972" customWidth="1"/>
    <col min="9222" max="9222" width="58.08984375" style="972" customWidth="1"/>
    <col min="9223" max="9223" width="30.453125" style="972" customWidth="1"/>
    <col min="9224" max="9224" width="27.36328125" style="972" customWidth="1"/>
    <col min="9225" max="9225" width="30.90625" style="972" customWidth="1"/>
    <col min="9226" max="9226" width="24.90625" style="972" customWidth="1"/>
    <col min="9227" max="9227" width="27.36328125" style="972" customWidth="1"/>
    <col min="9228" max="9228" width="32" style="972" customWidth="1"/>
    <col min="9229" max="9229" width="25.54296875" style="972" customWidth="1"/>
    <col min="9230" max="9230" width="27.36328125" style="972" customWidth="1"/>
    <col min="9231" max="9231" width="31.453125" style="972" customWidth="1"/>
    <col min="9232" max="9232" width="30.54296875" style="972" customWidth="1"/>
    <col min="9233" max="9233" width="27.36328125" style="972" customWidth="1"/>
    <col min="9234" max="9234" width="32.54296875" style="972" customWidth="1"/>
    <col min="9235" max="9235" width="30.453125" style="972" customWidth="1"/>
    <col min="9236" max="9236" width="24.36328125" style="972" customWidth="1"/>
    <col min="9237" max="9237" width="28" style="972" customWidth="1"/>
    <col min="9238" max="9238" width="19.453125" style="972" customWidth="1"/>
    <col min="9239" max="9475" width="9.08984375" style="972"/>
    <col min="9476" max="9476" width="14.54296875" style="972" customWidth="1"/>
    <col min="9477" max="9477" width="14.453125" style="972" customWidth="1"/>
    <col min="9478" max="9478" width="58.08984375" style="972" customWidth="1"/>
    <col min="9479" max="9479" width="30.453125" style="972" customWidth="1"/>
    <col min="9480" max="9480" width="27.36328125" style="972" customWidth="1"/>
    <col min="9481" max="9481" width="30.90625" style="972" customWidth="1"/>
    <col min="9482" max="9482" width="24.90625" style="972" customWidth="1"/>
    <col min="9483" max="9483" width="27.36328125" style="972" customWidth="1"/>
    <col min="9484" max="9484" width="32" style="972" customWidth="1"/>
    <col min="9485" max="9485" width="25.54296875" style="972" customWidth="1"/>
    <col min="9486" max="9486" width="27.36328125" style="972" customWidth="1"/>
    <col min="9487" max="9487" width="31.453125" style="972" customWidth="1"/>
    <col min="9488" max="9488" width="30.54296875" style="972" customWidth="1"/>
    <col min="9489" max="9489" width="27.36328125" style="972" customWidth="1"/>
    <col min="9490" max="9490" width="32.54296875" style="972" customWidth="1"/>
    <col min="9491" max="9491" width="30.453125" style="972" customWidth="1"/>
    <col min="9492" max="9492" width="24.36328125" style="972" customWidth="1"/>
    <col min="9493" max="9493" width="28" style="972" customWidth="1"/>
    <col min="9494" max="9494" width="19.453125" style="972" customWidth="1"/>
    <col min="9495" max="9731" width="9.08984375" style="972"/>
    <col min="9732" max="9732" width="14.54296875" style="972" customWidth="1"/>
    <col min="9733" max="9733" width="14.453125" style="972" customWidth="1"/>
    <col min="9734" max="9734" width="58.08984375" style="972" customWidth="1"/>
    <col min="9735" max="9735" width="30.453125" style="972" customWidth="1"/>
    <col min="9736" max="9736" width="27.36328125" style="972" customWidth="1"/>
    <col min="9737" max="9737" width="30.90625" style="972" customWidth="1"/>
    <col min="9738" max="9738" width="24.90625" style="972" customWidth="1"/>
    <col min="9739" max="9739" width="27.36328125" style="972" customWidth="1"/>
    <col min="9740" max="9740" width="32" style="972" customWidth="1"/>
    <col min="9741" max="9741" width="25.54296875" style="972" customWidth="1"/>
    <col min="9742" max="9742" width="27.36328125" style="972" customWidth="1"/>
    <col min="9743" max="9743" width="31.453125" style="972" customWidth="1"/>
    <col min="9744" max="9744" width="30.54296875" style="972" customWidth="1"/>
    <col min="9745" max="9745" width="27.36328125" style="972" customWidth="1"/>
    <col min="9746" max="9746" width="32.54296875" style="972" customWidth="1"/>
    <col min="9747" max="9747" width="30.453125" style="972" customWidth="1"/>
    <col min="9748" max="9748" width="24.36328125" style="972" customWidth="1"/>
    <col min="9749" max="9749" width="28" style="972" customWidth="1"/>
    <col min="9750" max="9750" width="19.453125" style="972" customWidth="1"/>
    <col min="9751" max="9987" width="9.08984375" style="972"/>
    <col min="9988" max="9988" width="14.54296875" style="972" customWidth="1"/>
    <col min="9989" max="9989" width="14.453125" style="972" customWidth="1"/>
    <col min="9990" max="9990" width="58.08984375" style="972" customWidth="1"/>
    <col min="9991" max="9991" width="30.453125" style="972" customWidth="1"/>
    <col min="9992" max="9992" width="27.36328125" style="972" customWidth="1"/>
    <col min="9993" max="9993" width="30.90625" style="972" customWidth="1"/>
    <col min="9994" max="9994" width="24.90625" style="972" customWidth="1"/>
    <col min="9995" max="9995" width="27.36328125" style="972" customWidth="1"/>
    <col min="9996" max="9996" width="32" style="972" customWidth="1"/>
    <col min="9997" max="9997" width="25.54296875" style="972" customWidth="1"/>
    <col min="9998" max="9998" width="27.36328125" style="972" customWidth="1"/>
    <col min="9999" max="9999" width="31.453125" style="972" customWidth="1"/>
    <col min="10000" max="10000" width="30.54296875" style="972" customWidth="1"/>
    <col min="10001" max="10001" width="27.36328125" style="972" customWidth="1"/>
    <col min="10002" max="10002" width="32.54296875" style="972" customWidth="1"/>
    <col min="10003" max="10003" width="30.453125" style="972" customWidth="1"/>
    <col min="10004" max="10004" width="24.36328125" style="972" customWidth="1"/>
    <col min="10005" max="10005" width="28" style="972" customWidth="1"/>
    <col min="10006" max="10006" width="19.453125" style="972" customWidth="1"/>
    <col min="10007" max="10243" width="9.08984375" style="972"/>
    <col min="10244" max="10244" width="14.54296875" style="972" customWidth="1"/>
    <col min="10245" max="10245" width="14.453125" style="972" customWidth="1"/>
    <col min="10246" max="10246" width="58.08984375" style="972" customWidth="1"/>
    <col min="10247" max="10247" width="30.453125" style="972" customWidth="1"/>
    <col min="10248" max="10248" width="27.36328125" style="972" customWidth="1"/>
    <col min="10249" max="10249" width="30.90625" style="972" customWidth="1"/>
    <col min="10250" max="10250" width="24.90625" style="972" customWidth="1"/>
    <col min="10251" max="10251" width="27.36328125" style="972" customWidth="1"/>
    <col min="10252" max="10252" width="32" style="972" customWidth="1"/>
    <col min="10253" max="10253" width="25.54296875" style="972" customWidth="1"/>
    <col min="10254" max="10254" width="27.36328125" style="972" customWidth="1"/>
    <col min="10255" max="10255" width="31.453125" style="972" customWidth="1"/>
    <col min="10256" max="10256" width="30.54296875" style="972" customWidth="1"/>
    <col min="10257" max="10257" width="27.36328125" style="972" customWidth="1"/>
    <col min="10258" max="10258" width="32.54296875" style="972" customWidth="1"/>
    <col min="10259" max="10259" width="30.453125" style="972" customWidth="1"/>
    <col min="10260" max="10260" width="24.36328125" style="972" customWidth="1"/>
    <col min="10261" max="10261" width="28" style="972" customWidth="1"/>
    <col min="10262" max="10262" width="19.453125" style="972" customWidth="1"/>
    <col min="10263" max="10499" width="9.08984375" style="972"/>
    <col min="10500" max="10500" width="14.54296875" style="972" customWidth="1"/>
    <col min="10501" max="10501" width="14.453125" style="972" customWidth="1"/>
    <col min="10502" max="10502" width="58.08984375" style="972" customWidth="1"/>
    <col min="10503" max="10503" width="30.453125" style="972" customWidth="1"/>
    <col min="10504" max="10504" width="27.36328125" style="972" customWidth="1"/>
    <col min="10505" max="10505" width="30.90625" style="972" customWidth="1"/>
    <col min="10506" max="10506" width="24.90625" style="972" customWidth="1"/>
    <col min="10507" max="10507" width="27.36328125" style="972" customWidth="1"/>
    <col min="10508" max="10508" width="32" style="972" customWidth="1"/>
    <col min="10509" max="10509" width="25.54296875" style="972" customWidth="1"/>
    <col min="10510" max="10510" width="27.36328125" style="972" customWidth="1"/>
    <col min="10511" max="10511" width="31.453125" style="972" customWidth="1"/>
    <col min="10512" max="10512" width="30.54296875" style="972" customWidth="1"/>
    <col min="10513" max="10513" width="27.36328125" style="972" customWidth="1"/>
    <col min="10514" max="10514" width="32.54296875" style="972" customWidth="1"/>
    <col min="10515" max="10515" width="30.453125" style="972" customWidth="1"/>
    <col min="10516" max="10516" width="24.36328125" style="972" customWidth="1"/>
    <col min="10517" max="10517" width="28" style="972" customWidth="1"/>
    <col min="10518" max="10518" width="19.453125" style="972" customWidth="1"/>
    <col min="10519" max="10755" width="9.08984375" style="972"/>
    <col min="10756" max="10756" width="14.54296875" style="972" customWidth="1"/>
    <col min="10757" max="10757" width="14.453125" style="972" customWidth="1"/>
    <col min="10758" max="10758" width="58.08984375" style="972" customWidth="1"/>
    <col min="10759" max="10759" width="30.453125" style="972" customWidth="1"/>
    <col min="10760" max="10760" width="27.36328125" style="972" customWidth="1"/>
    <col min="10761" max="10761" width="30.90625" style="972" customWidth="1"/>
    <col min="10762" max="10762" width="24.90625" style="972" customWidth="1"/>
    <col min="10763" max="10763" width="27.36328125" style="972" customWidth="1"/>
    <col min="10764" max="10764" width="32" style="972" customWidth="1"/>
    <col min="10765" max="10765" width="25.54296875" style="972" customWidth="1"/>
    <col min="10766" max="10766" width="27.36328125" style="972" customWidth="1"/>
    <col min="10767" max="10767" width="31.453125" style="972" customWidth="1"/>
    <col min="10768" max="10768" width="30.54296875" style="972" customWidth="1"/>
    <col min="10769" max="10769" width="27.36328125" style="972" customWidth="1"/>
    <col min="10770" max="10770" width="32.54296875" style="972" customWidth="1"/>
    <col min="10771" max="10771" width="30.453125" style="972" customWidth="1"/>
    <col min="10772" max="10772" width="24.36328125" style="972" customWidth="1"/>
    <col min="10773" max="10773" width="28" style="972" customWidth="1"/>
    <col min="10774" max="10774" width="19.453125" style="972" customWidth="1"/>
    <col min="10775" max="11011" width="9.08984375" style="972"/>
    <col min="11012" max="11012" width="14.54296875" style="972" customWidth="1"/>
    <col min="11013" max="11013" width="14.453125" style="972" customWidth="1"/>
    <col min="11014" max="11014" width="58.08984375" style="972" customWidth="1"/>
    <col min="11015" max="11015" width="30.453125" style="972" customWidth="1"/>
    <col min="11016" max="11016" width="27.36328125" style="972" customWidth="1"/>
    <col min="11017" max="11017" width="30.90625" style="972" customWidth="1"/>
    <col min="11018" max="11018" width="24.90625" style="972" customWidth="1"/>
    <col min="11019" max="11019" width="27.36328125" style="972" customWidth="1"/>
    <col min="11020" max="11020" width="32" style="972" customWidth="1"/>
    <col min="11021" max="11021" width="25.54296875" style="972" customWidth="1"/>
    <col min="11022" max="11022" width="27.36328125" style="972" customWidth="1"/>
    <col min="11023" max="11023" width="31.453125" style="972" customWidth="1"/>
    <col min="11024" max="11024" width="30.54296875" style="972" customWidth="1"/>
    <col min="11025" max="11025" width="27.36328125" style="972" customWidth="1"/>
    <col min="11026" max="11026" width="32.54296875" style="972" customWidth="1"/>
    <col min="11027" max="11027" width="30.453125" style="972" customWidth="1"/>
    <col min="11028" max="11028" width="24.36328125" style="972" customWidth="1"/>
    <col min="11029" max="11029" width="28" style="972" customWidth="1"/>
    <col min="11030" max="11030" width="19.453125" style="972" customWidth="1"/>
    <col min="11031" max="11267" width="9.08984375" style="972"/>
    <col min="11268" max="11268" width="14.54296875" style="972" customWidth="1"/>
    <col min="11269" max="11269" width="14.453125" style="972" customWidth="1"/>
    <col min="11270" max="11270" width="58.08984375" style="972" customWidth="1"/>
    <col min="11271" max="11271" width="30.453125" style="972" customWidth="1"/>
    <col min="11272" max="11272" width="27.36328125" style="972" customWidth="1"/>
    <col min="11273" max="11273" width="30.90625" style="972" customWidth="1"/>
    <col min="11274" max="11274" width="24.90625" style="972" customWidth="1"/>
    <col min="11275" max="11275" width="27.36328125" style="972" customWidth="1"/>
    <col min="11276" max="11276" width="32" style="972" customWidth="1"/>
    <col min="11277" max="11277" width="25.54296875" style="972" customWidth="1"/>
    <col min="11278" max="11278" width="27.36328125" style="972" customWidth="1"/>
    <col min="11279" max="11279" width="31.453125" style="972" customWidth="1"/>
    <col min="11280" max="11280" width="30.54296875" style="972" customWidth="1"/>
    <col min="11281" max="11281" width="27.36328125" style="972" customWidth="1"/>
    <col min="11282" max="11282" width="32.54296875" style="972" customWidth="1"/>
    <col min="11283" max="11283" width="30.453125" style="972" customWidth="1"/>
    <col min="11284" max="11284" width="24.36328125" style="972" customWidth="1"/>
    <col min="11285" max="11285" width="28" style="972" customWidth="1"/>
    <col min="11286" max="11286" width="19.453125" style="972" customWidth="1"/>
    <col min="11287" max="11523" width="9.08984375" style="972"/>
    <col min="11524" max="11524" width="14.54296875" style="972" customWidth="1"/>
    <col min="11525" max="11525" width="14.453125" style="972" customWidth="1"/>
    <col min="11526" max="11526" width="58.08984375" style="972" customWidth="1"/>
    <col min="11527" max="11527" width="30.453125" style="972" customWidth="1"/>
    <col min="11528" max="11528" width="27.36328125" style="972" customWidth="1"/>
    <col min="11529" max="11529" width="30.90625" style="972" customWidth="1"/>
    <col min="11530" max="11530" width="24.90625" style="972" customWidth="1"/>
    <col min="11531" max="11531" width="27.36328125" style="972" customWidth="1"/>
    <col min="11532" max="11532" width="32" style="972" customWidth="1"/>
    <col min="11533" max="11533" width="25.54296875" style="972" customWidth="1"/>
    <col min="11534" max="11534" width="27.36328125" style="972" customWidth="1"/>
    <col min="11535" max="11535" width="31.453125" style="972" customWidth="1"/>
    <col min="11536" max="11536" width="30.54296875" style="972" customWidth="1"/>
    <col min="11537" max="11537" width="27.36328125" style="972" customWidth="1"/>
    <col min="11538" max="11538" width="32.54296875" style="972" customWidth="1"/>
    <col min="11539" max="11539" width="30.453125" style="972" customWidth="1"/>
    <col min="11540" max="11540" width="24.36328125" style="972" customWidth="1"/>
    <col min="11541" max="11541" width="28" style="972" customWidth="1"/>
    <col min="11542" max="11542" width="19.453125" style="972" customWidth="1"/>
    <col min="11543" max="11779" width="9.08984375" style="972"/>
    <col min="11780" max="11780" width="14.54296875" style="972" customWidth="1"/>
    <col min="11781" max="11781" width="14.453125" style="972" customWidth="1"/>
    <col min="11782" max="11782" width="58.08984375" style="972" customWidth="1"/>
    <col min="11783" max="11783" width="30.453125" style="972" customWidth="1"/>
    <col min="11784" max="11784" width="27.36328125" style="972" customWidth="1"/>
    <col min="11785" max="11785" width="30.90625" style="972" customWidth="1"/>
    <col min="11786" max="11786" width="24.90625" style="972" customWidth="1"/>
    <col min="11787" max="11787" width="27.36328125" style="972" customWidth="1"/>
    <col min="11788" max="11788" width="32" style="972" customWidth="1"/>
    <col min="11789" max="11789" width="25.54296875" style="972" customWidth="1"/>
    <col min="11790" max="11790" width="27.36328125" style="972" customWidth="1"/>
    <col min="11791" max="11791" width="31.453125" style="972" customWidth="1"/>
    <col min="11792" max="11792" width="30.54296875" style="972" customWidth="1"/>
    <col min="11793" max="11793" width="27.36328125" style="972" customWidth="1"/>
    <col min="11794" max="11794" width="32.54296875" style="972" customWidth="1"/>
    <col min="11795" max="11795" width="30.453125" style="972" customWidth="1"/>
    <col min="11796" max="11796" width="24.36328125" style="972" customWidth="1"/>
    <col min="11797" max="11797" width="28" style="972" customWidth="1"/>
    <col min="11798" max="11798" width="19.453125" style="972" customWidth="1"/>
    <col min="11799" max="12035" width="9.08984375" style="972"/>
    <col min="12036" max="12036" width="14.54296875" style="972" customWidth="1"/>
    <col min="12037" max="12037" width="14.453125" style="972" customWidth="1"/>
    <col min="12038" max="12038" width="58.08984375" style="972" customWidth="1"/>
    <col min="12039" max="12039" width="30.453125" style="972" customWidth="1"/>
    <col min="12040" max="12040" width="27.36328125" style="972" customWidth="1"/>
    <col min="12041" max="12041" width="30.90625" style="972" customWidth="1"/>
    <col min="12042" max="12042" width="24.90625" style="972" customWidth="1"/>
    <col min="12043" max="12043" width="27.36328125" style="972" customWidth="1"/>
    <col min="12044" max="12044" width="32" style="972" customWidth="1"/>
    <col min="12045" max="12045" width="25.54296875" style="972" customWidth="1"/>
    <col min="12046" max="12046" width="27.36328125" style="972" customWidth="1"/>
    <col min="12047" max="12047" width="31.453125" style="972" customWidth="1"/>
    <col min="12048" max="12048" width="30.54296875" style="972" customWidth="1"/>
    <col min="12049" max="12049" width="27.36328125" style="972" customWidth="1"/>
    <col min="12050" max="12050" width="32.54296875" style="972" customWidth="1"/>
    <col min="12051" max="12051" width="30.453125" style="972" customWidth="1"/>
    <col min="12052" max="12052" width="24.36328125" style="972" customWidth="1"/>
    <col min="12053" max="12053" width="28" style="972" customWidth="1"/>
    <col min="12054" max="12054" width="19.453125" style="972" customWidth="1"/>
    <col min="12055" max="12291" width="9.08984375" style="972"/>
    <col min="12292" max="12292" width="14.54296875" style="972" customWidth="1"/>
    <col min="12293" max="12293" width="14.453125" style="972" customWidth="1"/>
    <col min="12294" max="12294" width="58.08984375" style="972" customWidth="1"/>
    <col min="12295" max="12295" width="30.453125" style="972" customWidth="1"/>
    <col min="12296" max="12296" width="27.36328125" style="972" customWidth="1"/>
    <col min="12297" max="12297" width="30.90625" style="972" customWidth="1"/>
    <col min="12298" max="12298" width="24.90625" style="972" customWidth="1"/>
    <col min="12299" max="12299" width="27.36328125" style="972" customWidth="1"/>
    <col min="12300" max="12300" width="32" style="972" customWidth="1"/>
    <col min="12301" max="12301" width="25.54296875" style="972" customWidth="1"/>
    <col min="12302" max="12302" width="27.36328125" style="972" customWidth="1"/>
    <col min="12303" max="12303" width="31.453125" style="972" customWidth="1"/>
    <col min="12304" max="12304" width="30.54296875" style="972" customWidth="1"/>
    <col min="12305" max="12305" width="27.36328125" style="972" customWidth="1"/>
    <col min="12306" max="12306" width="32.54296875" style="972" customWidth="1"/>
    <col min="12307" max="12307" width="30.453125" style="972" customWidth="1"/>
    <col min="12308" max="12308" width="24.36328125" style="972" customWidth="1"/>
    <col min="12309" max="12309" width="28" style="972" customWidth="1"/>
    <col min="12310" max="12310" width="19.453125" style="972" customWidth="1"/>
    <col min="12311" max="12547" width="9.08984375" style="972"/>
    <col min="12548" max="12548" width="14.54296875" style="972" customWidth="1"/>
    <col min="12549" max="12549" width="14.453125" style="972" customWidth="1"/>
    <col min="12550" max="12550" width="58.08984375" style="972" customWidth="1"/>
    <col min="12551" max="12551" width="30.453125" style="972" customWidth="1"/>
    <col min="12552" max="12552" width="27.36328125" style="972" customWidth="1"/>
    <col min="12553" max="12553" width="30.90625" style="972" customWidth="1"/>
    <col min="12554" max="12554" width="24.90625" style="972" customWidth="1"/>
    <col min="12555" max="12555" width="27.36328125" style="972" customWidth="1"/>
    <col min="12556" max="12556" width="32" style="972" customWidth="1"/>
    <col min="12557" max="12557" width="25.54296875" style="972" customWidth="1"/>
    <col min="12558" max="12558" width="27.36328125" style="972" customWidth="1"/>
    <col min="12559" max="12559" width="31.453125" style="972" customWidth="1"/>
    <col min="12560" max="12560" width="30.54296875" style="972" customWidth="1"/>
    <col min="12561" max="12561" width="27.36328125" style="972" customWidth="1"/>
    <col min="12562" max="12562" width="32.54296875" style="972" customWidth="1"/>
    <col min="12563" max="12563" width="30.453125" style="972" customWidth="1"/>
    <col min="12564" max="12564" width="24.36328125" style="972" customWidth="1"/>
    <col min="12565" max="12565" width="28" style="972" customWidth="1"/>
    <col min="12566" max="12566" width="19.453125" style="972" customWidth="1"/>
    <col min="12567" max="12803" width="9.08984375" style="972"/>
    <col min="12804" max="12804" width="14.54296875" style="972" customWidth="1"/>
    <col min="12805" max="12805" width="14.453125" style="972" customWidth="1"/>
    <col min="12806" max="12806" width="58.08984375" style="972" customWidth="1"/>
    <col min="12807" max="12807" width="30.453125" style="972" customWidth="1"/>
    <col min="12808" max="12808" width="27.36328125" style="972" customWidth="1"/>
    <col min="12809" max="12809" width="30.90625" style="972" customWidth="1"/>
    <col min="12810" max="12810" width="24.90625" style="972" customWidth="1"/>
    <col min="12811" max="12811" width="27.36328125" style="972" customWidth="1"/>
    <col min="12812" max="12812" width="32" style="972" customWidth="1"/>
    <col min="12813" max="12813" width="25.54296875" style="972" customWidth="1"/>
    <col min="12814" max="12814" width="27.36328125" style="972" customWidth="1"/>
    <col min="12815" max="12815" width="31.453125" style="972" customWidth="1"/>
    <col min="12816" max="12816" width="30.54296875" style="972" customWidth="1"/>
    <col min="12817" max="12817" width="27.36328125" style="972" customWidth="1"/>
    <col min="12818" max="12818" width="32.54296875" style="972" customWidth="1"/>
    <col min="12819" max="12819" width="30.453125" style="972" customWidth="1"/>
    <col min="12820" max="12820" width="24.36328125" style="972" customWidth="1"/>
    <col min="12821" max="12821" width="28" style="972" customWidth="1"/>
    <col min="12822" max="12822" width="19.453125" style="972" customWidth="1"/>
    <col min="12823" max="13059" width="9.08984375" style="972"/>
    <col min="13060" max="13060" width="14.54296875" style="972" customWidth="1"/>
    <col min="13061" max="13061" width="14.453125" style="972" customWidth="1"/>
    <col min="13062" max="13062" width="58.08984375" style="972" customWidth="1"/>
    <col min="13063" max="13063" width="30.453125" style="972" customWidth="1"/>
    <col min="13064" max="13064" width="27.36328125" style="972" customWidth="1"/>
    <col min="13065" max="13065" width="30.90625" style="972" customWidth="1"/>
    <col min="13066" max="13066" width="24.90625" style="972" customWidth="1"/>
    <col min="13067" max="13067" width="27.36328125" style="972" customWidth="1"/>
    <col min="13068" max="13068" width="32" style="972" customWidth="1"/>
    <col min="13069" max="13069" width="25.54296875" style="972" customWidth="1"/>
    <col min="13070" max="13070" width="27.36328125" style="972" customWidth="1"/>
    <col min="13071" max="13071" width="31.453125" style="972" customWidth="1"/>
    <col min="13072" max="13072" width="30.54296875" style="972" customWidth="1"/>
    <col min="13073" max="13073" width="27.36328125" style="972" customWidth="1"/>
    <col min="13074" max="13074" width="32.54296875" style="972" customWidth="1"/>
    <col min="13075" max="13075" width="30.453125" style="972" customWidth="1"/>
    <col min="13076" max="13076" width="24.36328125" style="972" customWidth="1"/>
    <col min="13077" max="13077" width="28" style="972" customWidth="1"/>
    <col min="13078" max="13078" width="19.453125" style="972" customWidth="1"/>
    <col min="13079" max="13315" width="9.08984375" style="972"/>
    <col min="13316" max="13316" width="14.54296875" style="972" customWidth="1"/>
    <col min="13317" max="13317" width="14.453125" style="972" customWidth="1"/>
    <col min="13318" max="13318" width="58.08984375" style="972" customWidth="1"/>
    <col min="13319" max="13319" width="30.453125" style="972" customWidth="1"/>
    <col min="13320" max="13320" width="27.36328125" style="972" customWidth="1"/>
    <col min="13321" max="13321" width="30.90625" style="972" customWidth="1"/>
    <col min="13322" max="13322" width="24.90625" style="972" customWidth="1"/>
    <col min="13323" max="13323" width="27.36328125" style="972" customWidth="1"/>
    <col min="13324" max="13324" width="32" style="972" customWidth="1"/>
    <col min="13325" max="13325" width="25.54296875" style="972" customWidth="1"/>
    <col min="13326" max="13326" width="27.36328125" style="972" customWidth="1"/>
    <col min="13327" max="13327" width="31.453125" style="972" customWidth="1"/>
    <col min="13328" max="13328" width="30.54296875" style="972" customWidth="1"/>
    <col min="13329" max="13329" width="27.36328125" style="972" customWidth="1"/>
    <col min="13330" max="13330" width="32.54296875" style="972" customWidth="1"/>
    <col min="13331" max="13331" width="30.453125" style="972" customWidth="1"/>
    <col min="13332" max="13332" width="24.36328125" style="972" customWidth="1"/>
    <col min="13333" max="13333" width="28" style="972" customWidth="1"/>
    <col min="13334" max="13334" width="19.453125" style="972" customWidth="1"/>
    <col min="13335" max="13571" width="9.08984375" style="972"/>
    <col min="13572" max="13572" width="14.54296875" style="972" customWidth="1"/>
    <col min="13573" max="13573" width="14.453125" style="972" customWidth="1"/>
    <col min="13574" max="13574" width="58.08984375" style="972" customWidth="1"/>
    <col min="13575" max="13575" width="30.453125" style="972" customWidth="1"/>
    <col min="13576" max="13576" width="27.36328125" style="972" customWidth="1"/>
    <col min="13577" max="13577" width="30.90625" style="972" customWidth="1"/>
    <col min="13578" max="13578" width="24.90625" style="972" customWidth="1"/>
    <col min="13579" max="13579" width="27.36328125" style="972" customWidth="1"/>
    <col min="13580" max="13580" width="32" style="972" customWidth="1"/>
    <col min="13581" max="13581" width="25.54296875" style="972" customWidth="1"/>
    <col min="13582" max="13582" width="27.36328125" style="972" customWidth="1"/>
    <col min="13583" max="13583" width="31.453125" style="972" customWidth="1"/>
    <col min="13584" max="13584" width="30.54296875" style="972" customWidth="1"/>
    <col min="13585" max="13585" width="27.36328125" style="972" customWidth="1"/>
    <col min="13586" max="13586" width="32.54296875" style="972" customWidth="1"/>
    <col min="13587" max="13587" width="30.453125" style="972" customWidth="1"/>
    <col min="13588" max="13588" width="24.36328125" style="972" customWidth="1"/>
    <col min="13589" max="13589" width="28" style="972" customWidth="1"/>
    <col min="13590" max="13590" width="19.453125" style="972" customWidth="1"/>
    <col min="13591" max="13827" width="9.08984375" style="972"/>
    <col min="13828" max="13828" width="14.54296875" style="972" customWidth="1"/>
    <col min="13829" max="13829" width="14.453125" style="972" customWidth="1"/>
    <col min="13830" max="13830" width="58.08984375" style="972" customWidth="1"/>
    <col min="13831" max="13831" width="30.453125" style="972" customWidth="1"/>
    <col min="13832" max="13832" width="27.36328125" style="972" customWidth="1"/>
    <col min="13833" max="13833" width="30.90625" style="972" customWidth="1"/>
    <col min="13834" max="13834" width="24.90625" style="972" customWidth="1"/>
    <col min="13835" max="13835" width="27.36328125" style="972" customWidth="1"/>
    <col min="13836" max="13836" width="32" style="972" customWidth="1"/>
    <col min="13837" max="13837" width="25.54296875" style="972" customWidth="1"/>
    <col min="13838" max="13838" width="27.36328125" style="972" customWidth="1"/>
    <col min="13839" max="13839" width="31.453125" style="972" customWidth="1"/>
    <col min="13840" max="13840" width="30.54296875" style="972" customWidth="1"/>
    <col min="13841" max="13841" width="27.36328125" style="972" customWidth="1"/>
    <col min="13842" max="13842" width="32.54296875" style="972" customWidth="1"/>
    <col min="13843" max="13843" width="30.453125" style="972" customWidth="1"/>
    <col min="13844" max="13844" width="24.36328125" style="972" customWidth="1"/>
    <col min="13845" max="13845" width="28" style="972" customWidth="1"/>
    <col min="13846" max="13846" width="19.453125" style="972" customWidth="1"/>
    <col min="13847" max="14083" width="9.08984375" style="972"/>
    <col min="14084" max="14084" width="14.54296875" style="972" customWidth="1"/>
    <col min="14085" max="14085" width="14.453125" style="972" customWidth="1"/>
    <col min="14086" max="14086" width="58.08984375" style="972" customWidth="1"/>
    <col min="14087" max="14087" width="30.453125" style="972" customWidth="1"/>
    <col min="14088" max="14088" width="27.36328125" style="972" customWidth="1"/>
    <col min="14089" max="14089" width="30.90625" style="972" customWidth="1"/>
    <col min="14090" max="14090" width="24.90625" style="972" customWidth="1"/>
    <col min="14091" max="14091" width="27.36328125" style="972" customWidth="1"/>
    <col min="14092" max="14092" width="32" style="972" customWidth="1"/>
    <col min="14093" max="14093" width="25.54296875" style="972" customWidth="1"/>
    <col min="14094" max="14094" width="27.36328125" style="972" customWidth="1"/>
    <col min="14095" max="14095" width="31.453125" style="972" customWidth="1"/>
    <col min="14096" max="14096" width="30.54296875" style="972" customWidth="1"/>
    <col min="14097" max="14097" width="27.36328125" style="972" customWidth="1"/>
    <col min="14098" max="14098" width="32.54296875" style="972" customWidth="1"/>
    <col min="14099" max="14099" width="30.453125" style="972" customWidth="1"/>
    <col min="14100" max="14100" width="24.36328125" style="972" customWidth="1"/>
    <col min="14101" max="14101" width="28" style="972" customWidth="1"/>
    <col min="14102" max="14102" width="19.453125" style="972" customWidth="1"/>
    <col min="14103" max="14339" width="9.08984375" style="972"/>
    <col min="14340" max="14340" width="14.54296875" style="972" customWidth="1"/>
    <col min="14341" max="14341" width="14.453125" style="972" customWidth="1"/>
    <col min="14342" max="14342" width="58.08984375" style="972" customWidth="1"/>
    <col min="14343" max="14343" width="30.453125" style="972" customWidth="1"/>
    <col min="14344" max="14344" width="27.36328125" style="972" customWidth="1"/>
    <col min="14345" max="14345" width="30.90625" style="972" customWidth="1"/>
    <col min="14346" max="14346" width="24.90625" style="972" customWidth="1"/>
    <col min="14347" max="14347" width="27.36328125" style="972" customWidth="1"/>
    <col min="14348" max="14348" width="32" style="972" customWidth="1"/>
    <col min="14349" max="14349" width="25.54296875" style="972" customWidth="1"/>
    <col min="14350" max="14350" width="27.36328125" style="972" customWidth="1"/>
    <col min="14351" max="14351" width="31.453125" style="972" customWidth="1"/>
    <col min="14352" max="14352" width="30.54296875" style="972" customWidth="1"/>
    <col min="14353" max="14353" width="27.36328125" style="972" customWidth="1"/>
    <col min="14354" max="14354" width="32.54296875" style="972" customWidth="1"/>
    <col min="14355" max="14355" width="30.453125" style="972" customWidth="1"/>
    <col min="14356" max="14356" width="24.36328125" style="972" customWidth="1"/>
    <col min="14357" max="14357" width="28" style="972" customWidth="1"/>
    <col min="14358" max="14358" width="19.453125" style="972" customWidth="1"/>
    <col min="14359" max="14595" width="9.08984375" style="972"/>
    <col min="14596" max="14596" width="14.54296875" style="972" customWidth="1"/>
    <col min="14597" max="14597" width="14.453125" style="972" customWidth="1"/>
    <col min="14598" max="14598" width="58.08984375" style="972" customWidth="1"/>
    <col min="14599" max="14599" width="30.453125" style="972" customWidth="1"/>
    <col min="14600" max="14600" width="27.36328125" style="972" customWidth="1"/>
    <col min="14601" max="14601" width="30.90625" style="972" customWidth="1"/>
    <col min="14602" max="14602" width="24.90625" style="972" customWidth="1"/>
    <col min="14603" max="14603" width="27.36328125" style="972" customWidth="1"/>
    <col min="14604" max="14604" width="32" style="972" customWidth="1"/>
    <col min="14605" max="14605" width="25.54296875" style="972" customWidth="1"/>
    <col min="14606" max="14606" width="27.36328125" style="972" customWidth="1"/>
    <col min="14607" max="14607" width="31.453125" style="972" customWidth="1"/>
    <col min="14608" max="14608" width="30.54296875" style="972" customWidth="1"/>
    <col min="14609" max="14609" width="27.36328125" style="972" customWidth="1"/>
    <col min="14610" max="14610" width="32.54296875" style="972" customWidth="1"/>
    <col min="14611" max="14611" width="30.453125" style="972" customWidth="1"/>
    <col min="14612" max="14612" width="24.36328125" style="972" customWidth="1"/>
    <col min="14613" max="14613" width="28" style="972" customWidth="1"/>
    <col min="14614" max="14614" width="19.453125" style="972" customWidth="1"/>
    <col min="14615" max="14851" width="9.08984375" style="972"/>
    <col min="14852" max="14852" width="14.54296875" style="972" customWidth="1"/>
    <col min="14853" max="14853" width="14.453125" style="972" customWidth="1"/>
    <col min="14854" max="14854" width="58.08984375" style="972" customWidth="1"/>
    <col min="14855" max="14855" width="30.453125" style="972" customWidth="1"/>
    <col min="14856" max="14856" width="27.36328125" style="972" customWidth="1"/>
    <col min="14857" max="14857" width="30.90625" style="972" customWidth="1"/>
    <col min="14858" max="14858" width="24.90625" style="972" customWidth="1"/>
    <col min="14859" max="14859" width="27.36328125" style="972" customWidth="1"/>
    <col min="14860" max="14860" width="32" style="972" customWidth="1"/>
    <col min="14861" max="14861" width="25.54296875" style="972" customWidth="1"/>
    <col min="14862" max="14862" width="27.36328125" style="972" customWidth="1"/>
    <col min="14863" max="14863" width="31.453125" style="972" customWidth="1"/>
    <col min="14864" max="14864" width="30.54296875" style="972" customWidth="1"/>
    <col min="14865" max="14865" width="27.36328125" style="972" customWidth="1"/>
    <col min="14866" max="14866" width="32.54296875" style="972" customWidth="1"/>
    <col min="14867" max="14867" width="30.453125" style="972" customWidth="1"/>
    <col min="14868" max="14868" width="24.36328125" style="972" customWidth="1"/>
    <col min="14869" max="14869" width="28" style="972" customWidth="1"/>
    <col min="14870" max="14870" width="19.453125" style="972" customWidth="1"/>
    <col min="14871" max="15107" width="9.08984375" style="972"/>
    <col min="15108" max="15108" width="14.54296875" style="972" customWidth="1"/>
    <col min="15109" max="15109" width="14.453125" style="972" customWidth="1"/>
    <col min="15110" max="15110" width="58.08984375" style="972" customWidth="1"/>
    <col min="15111" max="15111" width="30.453125" style="972" customWidth="1"/>
    <col min="15112" max="15112" width="27.36328125" style="972" customWidth="1"/>
    <col min="15113" max="15113" width="30.90625" style="972" customWidth="1"/>
    <col min="15114" max="15114" width="24.90625" style="972" customWidth="1"/>
    <col min="15115" max="15115" width="27.36328125" style="972" customWidth="1"/>
    <col min="15116" max="15116" width="32" style="972" customWidth="1"/>
    <col min="15117" max="15117" width="25.54296875" style="972" customWidth="1"/>
    <col min="15118" max="15118" width="27.36328125" style="972" customWidth="1"/>
    <col min="15119" max="15119" width="31.453125" style="972" customWidth="1"/>
    <col min="15120" max="15120" width="30.54296875" style="972" customWidth="1"/>
    <col min="15121" max="15121" width="27.36328125" style="972" customWidth="1"/>
    <col min="15122" max="15122" width="32.54296875" style="972" customWidth="1"/>
    <col min="15123" max="15123" width="30.453125" style="972" customWidth="1"/>
    <col min="15124" max="15124" width="24.36328125" style="972" customWidth="1"/>
    <col min="15125" max="15125" width="28" style="972" customWidth="1"/>
    <col min="15126" max="15126" width="19.453125" style="972" customWidth="1"/>
    <col min="15127" max="15363" width="9.08984375" style="972"/>
    <col min="15364" max="15364" width="14.54296875" style="972" customWidth="1"/>
    <col min="15365" max="15365" width="14.453125" style="972" customWidth="1"/>
    <col min="15366" max="15366" width="58.08984375" style="972" customWidth="1"/>
    <col min="15367" max="15367" width="30.453125" style="972" customWidth="1"/>
    <col min="15368" max="15368" width="27.36328125" style="972" customWidth="1"/>
    <col min="15369" max="15369" width="30.90625" style="972" customWidth="1"/>
    <col min="15370" max="15370" width="24.90625" style="972" customWidth="1"/>
    <col min="15371" max="15371" width="27.36328125" style="972" customWidth="1"/>
    <col min="15372" max="15372" width="32" style="972" customWidth="1"/>
    <col min="15373" max="15373" width="25.54296875" style="972" customWidth="1"/>
    <col min="15374" max="15374" width="27.36328125" style="972" customWidth="1"/>
    <col min="15375" max="15375" width="31.453125" style="972" customWidth="1"/>
    <col min="15376" max="15376" width="30.54296875" style="972" customWidth="1"/>
    <col min="15377" max="15377" width="27.36328125" style="972" customWidth="1"/>
    <col min="15378" max="15378" width="32.54296875" style="972" customWidth="1"/>
    <col min="15379" max="15379" width="30.453125" style="972" customWidth="1"/>
    <col min="15380" max="15380" width="24.36328125" style="972" customWidth="1"/>
    <col min="15381" max="15381" width="28" style="972" customWidth="1"/>
    <col min="15382" max="15382" width="19.453125" style="972" customWidth="1"/>
    <col min="15383" max="15619" width="9.08984375" style="972"/>
    <col min="15620" max="15620" width="14.54296875" style="972" customWidth="1"/>
    <col min="15621" max="15621" width="14.453125" style="972" customWidth="1"/>
    <col min="15622" max="15622" width="58.08984375" style="972" customWidth="1"/>
    <col min="15623" max="15623" width="30.453125" style="972" customWidth="1"/>
    <col min="15624" max="15624" width="27.36328125" style="972" customWidth="1"/>
    <col min="15625" max="15625" width="30.90625" style="972" customWidth="1"/>
    <col min="15626" max="15626" width="24.90625" style="972" customWidth="1"/>
    <col min="15627" max="15627" width="27.36328125" style="972" customWidth="1"/>
    <col min="15628" max="15628" width="32" style="972" customWidth="1"/>
    <col min="15629" max="15629" width="25.54296875" style="972" customWidth="1"/>
    <col min="15630" max="15630" width="27.36328125" style="972" customWidth="1"/>
    <col min="15631" max="15631" width="31.453125" style="972" customWidth="1"/>
    <col min="15632" max="15632" width="30.54296875" style="972" customWidth="1"/>
    <col min="15633" max="15633" width="27.36328125" style="972" customWidth="1"/>
    <col min="15634" max="15634" width="32.54296875" style="972" customWidth="1"/>
    <col min="15635" max="15635" width="30.453125" style="972" customWidth="1"/>
    <col min="15636" max="15636" width="24.36328125" style="972" customWidth="1"/>
    <col min="15637" max="15637" width="28" style="972" customWidth="1"/>
    <col min="15638" max="15638" width="19.453125" style="972" customWidth="1"/>
    <col min="15639" max="15875" width="9.08984375" style="972"/>
    <col min="15876" max="15876" width="14.54296875" style="972" customWidth="1"/>
    <col min="15877" max="15877" width="14.453125" style="972" customWidth="1"/>
    <col min="15878" max="15878" width="58.08984375" style="972" customWidth="1"/>
    <col min="15879" max="15879" width="30.453125" style="972" customWidth="1"/>
    <col min="15880" max="15880" width="27.36328125" style="972" customWidth="1"/>
    <col min="15881" max="15881" width="30.90625" style="972" customWidth="1"/>
    <col min="15882" max="15882" width="24.90625" style="972" customWidth="1"/>
    <col min="15883" max="15883" width="27.36328125" style="972" customWidth="1"/>
    <col min="15884" max="15884" width="32" style="972" customWidth="1"/>
    <col min="15885" max="15885" width="25.54296875" style="972" customWidth="1"/>
    <col min="15886" max="15886" width="27.36328125" style="972" customWidth="1"/>
    <col min="15887" max="15887" width="31.453125" style="972" customWidth="1"/>
    <col min="15888" max="15888" width="30.54296875" style="972" customWidth="1"/>
    <col min="15889" max="15889" width="27.36328125" style="972" customWidth="1"/>
    <col min="15890" max="15890" width="32.54296875" style="972" customWidth="1"/>
    <col min="15891" max="15891" width="30.453125" style="972" customWidth="1"/>
    <col min="15892" max="15892" width="24.36328125" style="972" customWidth="1"/>
    <col min="15893" max="15893" width="28" style="972" customWidth="1"/>
    <col min="15894" max="15894" width="19.453125" style="972" customWidth="1"/>
    <col min="15895" max="16131" width="9.08984375" style="972"/>
    <col min="16132" max="16132" width="14.54296875" style="972" customWidth="1"/>
    <col min="16133" max="16133" width="14.453125" style="972" customWidth="1"/>
    <col min="16134" max="16134" width="58.08984375" style="972" customWidth="1"/>
    <col min="16135" max="16135" width="30.453125" style="972" customWidth="1"/>
    <col min="16136" max="16136" width="27.36328125" style="972" customWidth="1"/>
    <col min="16137" max="16137" width="30.90625" style="972" customWidth="1"/>
    <col min="16138" max="16138" width="24.90625" style="972" customWidth="1"/>
    <col min="16139" max="16139" width="27.36328125" style="972" customWidth="1"/>
    <col min="16140" max="16140" width="32" style="972" customWidth="1"/>
    <col min="16141" max="16141" width="25.54296875" style="972" customWidth="1"/>
    <col min="16142" max="16142" width="27.36328125" style="972" customWidth="1"/>
    <col min="16143" max="16143" width="31.453125" style="972" customWidth="1"/>
    <col min="16144" max="16144" width="30.54296875" style="972" customWidth="1"/>
    <col min="16145" max="16145" width="27.36328125" style="972" customWidth="1"/>
    <col min="16146" max="16146" width="32.54296875" style="972" customWidth="1"/>
    <col min="16147" max="16147" width="30.453125" style="972" customWidth="1"/>
    <col min="16148" max="16148" width="24.36328125" style="972" customWidth="1"/>
    <col min="16149" max="16149" width="28" style="972" customWidth="1"/>
    <col min="16150" max="16150" width="19.453125" style="972" customWidth="1"/>
    <col min="16151" max="16384" width="9.08984375" style="972"/>
  </cols>
  <sheetData>
    <row r="1" spans="2:21" x14ac:dyDescent="0.3">
      <c r="C1" s="970"/>
      <c r="D1" s="971"/>
      <c r="E1" s="971"/>
      <c r="F1" s="971"/>
      <c r="G1" s="971"/>
      <c r="K1" s="971"/>
      <c r="L1" s="971"/>
      <c r="M1" s="971"/>
    </row>
    <row r="2" spans="2:21" s="932" customFormat="1" x14ac:dyDescent="0.3">
      <c r="B2" s="22"/>
      <c r="C2" s="975"/>
      <c r="D2" s="22"/>
      <c r="E2" s="22"/>
      <c r="F2" s="22"/>
      <c r="G2" s="22"/>
      <c r="H2" s="909" t="str">
        <f>Index!$B$2</f>
        <v xml:space="preserve">      Maharashtra State Power Generation Company Ltd.</v>
      </c>
    </row>
    <row r="3" spans="2:21" s="932" customFormat="1" x14ac:dyDescent="0.3">
      <c r="B3" s="976"/>
      <c r="C3" s="975"/>
      <c r="D3" s="962"/>
      <c r="E3" s="962"/>
      <c r="F3" s="962"/>
      <c r="G3" s="962"/>
      <c r="H3" s="930" t="s">
        <v>1094</v>
      </c>
    </row>
    <row r="4" spans="2:21" s="932" customFormat="1" ht="15" customHeight="1" x14ac:dyDescent="0.3">
      <c r="B4" s="976"/>
      <c r="C4" s="975"/>
      <c r="D4" s="962"/>
      <c r="E4" s="962"/>
      <c r="F4" s="962"/>
      <c r="G4" s="962"/>
      <c r="H4" s="930" t="s">
        <v>1116</v>
      </c>
    </row>
    <row r="5" spans="2:21" ht="15" customHeight="1" x14ac:dyDescent="0.3">
      <c r="U5" s="978" t="s">
        <v>10</v>
      </c>
    </row>
    <row r="6" spans="2:21" s="979" customFormat="1" x14ac:dyDescent="0.3">
      <c r="B6" s="1849" t="s">
        <v>341</v>
      </c>
      <c r="C6" s="1849" t="s">
        <v>1117</v>
      </c>
      <c r="D6" s="1854" t="s">
        <v>1118</v>
      </c>
      <c r="E6" s="1855"/>
      <c r="F6" s="1855"/>
      <c r="G6" s="1855"/>
      <c r="H6" s="1855"/>
      <c r="I6" s="1855"/>
      <c r="J6" s="1855"/>
      <c r="K6" s="1855"/>
      <c r="L6" s="1855"/>
      <c r="M6" s="1855"/>
      <c r="N6" s="1855"/>
      <c r="O6" s="1855"/>
      <c r="P6" s="1855"/>
      <c r="Q6" s="1855"/>
      <c r="R6" s="1855"/>
      <c r="S6" s="1856"/>
      <c r="T6" s="1857" t="s">
        <v>1119</v>
      </c>
      <c r="U6" s="1860" t="s">
        <v>1120</v>
      </c>
    </row>
    <row r="7" spans="2:21" s="980" customFormat="1" x14ac:dyDescent="0.25">
      <c r="B7" s="1850"/>
      <c r="C7" s="1850"/>
      <c r="D7" s="1863" t="s">
        <v>1121</v>
      </c>
      <c r="E7" s="1863"/>
      <c r="F7" s="1863"/>
      <c r="G7" s="1863"/>
      <c r="H7" s="1863" t="s">
        <v>1122</v>
      </c>
      <c r="I7" s="1863"/>
      <c r="J7" s="1863"/>
      <c r="K7" s="1863" t="s">
        <v>1122</v>
      </c>
      <c r="L7" s="1863"/>
      <c r="M7" s="1863"/>
      <c r="N7" s="1863" t="s">
        <v>1123</v>
      </c>
      <c r="O7" s="1863"/>
      <c r="P7" s="1863"/>
      <c r="Q7" s="1863" t="s">
        <v>1124</v>
      </c>
      <c r="R7" s="1863"/>
      <c r="S7" s="1863"/>
      <c r="T7" s="1858"/>
      <c r="U7" s="1861"/>
    </row>
    <row r="8" spans="2:21" s="982" customFormat="1" ht="70" x14ac:dyDescent="0.25">
      <c r="B8" s="1851"/>
      <c r="C8" s="1850"/>
      <c r="D8" s="981" t="s">
        <v>1125</v>
      </c>
      <c r="E8" s="981" t="s">
        <v>1126</v>
      </c>
      <c r="F8" s="981" t="s">
        <v>1127</v>
      </c>
      <c r="G8" s="981" t="s">
        <v>1128</v>
      </c>
      <c r="H8" s="981" t="s">
        <v>1126</v>
      </c>
      <c r="I8" s="981" t="s">
        <v>1127</v>
      </c>
      <c r="J8" s="981" t="s">
        <v>1128</v>
      </c>
      <c r="K8" s="981" t="s">
        <v>1126</v>
      </c>
      <c r="L8" s="981" t="s">
        <v>1127</v>
      </c>
      <c r="M8" s="981" t="s">
        <v>1128</v>
      </c>
      <c r="N8" s="981" t="s">
        <v>24</v>
      </c>
      <c r="O8" s="981" t="s">
        <v>24</v>
      </c>
      <c r="P8" s="981" t="s">
        <v>24</v>
      </c>
      <c r="Q8" s="981" t="s">
        <v>1126</v>
      </c>
      <c r="R8" s="981" t="s">
        <v>1127</v>
      </c>
      <c r="S8" s="981" t="s">
        <v>1128</v>
      </c>
      <c r="T8" s="1859"/>
      <c r="U8" s="1861"/>
    </row>
    <row r="9" spans="2:21" s="982" customFormat="1" x14ac:dyDescent="0.25">
      <c r="B9" s="1852"/>
      <c r="C9" s="1853"/>
      <c r="D9" s="981"/>
      <c r="E9" s="981" t="s">
        <v>81</v>
      </c>
      <c r="F9" s="981" t="s">
        <v>82</v>
      </c>
      <c r="G9" s="981" t="s">
        <v>1129</v>
      </c>
      <c r="H9" s="981" t="s">
        <v>392</v>
      </c>
      <c r="I9" s="981" t="s">
        <v>410</v>
      </c>
      <c r="J9" s="981" t="s">
        <v>1130</v>
      </c>
      <c r="K9" s="981" t="s">
        <v>411</v>
      </c>
      <c r="L9" s="981" t="s">
        <v>412</v>
      </c>
      <c r="M9" s="981" t="s">
        <v>1131</v>
      </c>
      <c r="N9" s="981"/>
      <c r="O9" s="981"/>
      <c r="P9" s="981"/>
      <c r="Q9" s="981" t="s">
        <v>1132</v>
      </c>
      <c r="R9" s="981" t="s">
        <v>1133</v>
      </c>
      <c r="S9" s="981" t="s">
        <v>1134</v>
      </c>
      <c r="T9" s="983" t="s">
        <v>1135</v>
      </c>
      <c r="U9" s="1862"/>
    </row>
    <row r="10" spans="2:21" s="986" customFormat="1" x14ac:dyDescent="0.3">
      <c r="B10" s="984">
        <v>1</v>
      </c>
      <c r="C10" s="985" t="s">
        <v>1136</v>
      </c>
      <c r="D10" s="1840" t="s">
        <v>1100</v>
      </c>
      <c r="E10" s="1841"/>
      <c r="F10" s="1841"/>
      <c r="G10" s="1841"/>
      <c r="H10" s="1841"/>
      <c r="I10" s="1841"/>
      <c r="J10" s="1841"/>
      <c r="K10" s="1841"/>
      <c r="L10" s="1841"/>
      <c r="M10" s="1841"/>
      <c r="N10" s="1841"/>
      <c r="O10" s="1841"/>
      <c r="P10" s="1841"/>
      <c r="Q10" s="1841"/>
      <c r="R10" s="1841"/>
      <c r="S10" s="1841"/>
      <c r="T10" s="1841"/>
      <c r="U10" s="1842"/>
    </row>
    <row r="11" spans="2:21" x14ac:dyDescent="0.3">
      <c r="B11" s="987">
        <v>1.1000000000000001</v>
      </c>
      <c r="C11" s="988" t="s">
        <v>1137</v>
      </c>
      <c r="D11" s="1843"/>
      <c r="E11" s="1844"/>
      <c r="F11" s="1844"/>
      <c r="G11" s="1844"/>
      <c r="H11" s="1844"/>
      <c r="I11" s="1844"/>
      <c r="J11" s="1844"/>
      <c r="K11" s="1844"/>
      <c r="L11" s="1844"/>
      <c r="M11" s="1844"/>
      <c r="N11" s="1844"/>
      <c r="O11" s="1844"/>
      <c r="P11" s="1844"/>
      <c r="Q11" s="1844"/>
      <c r="R11" s="1844"/>
      <c r="S11" s="1844"/>
      <c r="T11" s="1844"/>
      <c r="U11" s="1845"/>
    </row>
    <row r="12" spans="2:21" x14ac:dyDescent="0.3">
      <c r="B12" s="987">
        <v>1.2</v>
      </c>
      <c r="C12" s="989" t="s">
        <v>1138</v>
      </c>
      <c r="D12" s="1843"/>
      <c r="E12" s="1844"/>
      <c r="F12" s="1844"/>
      <c r="G12" s="1844"/>
      <c r="H12" s="1844"/>
      <c r="I12" s="1844"/>
      <c r="J12" s="1844"/>
      <c r="K12" s="1844"/>
      <c r="L12" s="1844"/>
      <c r="M12" s="1844"/>
      <c r="N12" s="1844"/>
      <c r="O12" s="1844"/>
      <c r="P12" s="1844"/>
      <c r="Q12" s="1844"/>
      <c r="R12" s="1844"/>
      <c r="S12" s="1844"/>
      <c r="T12" s="1844"/>
      <c r="U12" s="1845"/>
    </row>
    <row r="13" spans="2:21" x14ac:dyDescent="0.3">
      <c r="B13" s="990">
        <v>1.3</v>
      </c>
      <c r="C13" s="989" t="s">
        <v>1139</v>
      </c>
      <c r="D13" s="1843"/>
      <c r="E13" s="1844"/>
      <c r="F13" s="1844"/>
      <c r="G13" s="1844"/>
      <c r="H13" s="1844"/>
      <c r="I13" s="1844"/>
      <c r="J13" s="1844"/>
      <c r="K13" s="1844"/>
      <c r="L13" s="1844"/>
      <c r="M13" s="1844"/>
      <c r="N13" s="1844"/>
      <c r="O13" s="1844"/>
      <c r="P13" s="1844"/>
      <c r="Q13" s="1844"/>
      <c r="R13" s="1844"/>
      <c r="S13" s="1844"/>
      <c r="T13" s="1844"/>
      <c r="U13" s="1845"/>
    </row>
    <row r="14" spans="2:21" s="986" customFormat="1" x14ac:dyDescent="0.3">
      <c r="B14" s="991"/>
      <c r="C14" s="992" t="s">
        <v>1140</v>
      </c>
      <c r="D14" s="1843"/>
      <c r="E14" s="1844"/>
      <c r="F14" s="1844"/>
      <c r="G14" s="1844"/>
      <c r="H14" s="1844"/>
      <c r="I14" s="1844"/>
      <c r="J14" s="1844"/>
      <c r="K14" s="1844"/>
      <c r="L14" s="1844"/>
      <c r="M14" s="1844"/>
      <c r="N14" s="1844"/>
      <c r="O14" s="1844"/>
      <c r="P14" s="1844"/>
      <c r="Q14" s="1844"/>
      <c r="R14" s="1844"/>
      <c r="S14" s="1844"/>
      <c r="T14" s="1844"/>
      <c r="U14" s="1845"/>
    </row>
    <row r="15" spans="2:21" s="986" customFormat="1" x14ac:dyDescent="0.3">
      <c r="B15" s="991"/>
      <c r="C15" s="992"/>
      <c r="D15" s="1843"/>
      <c r="E15" s="1844"/>
      <c r="F15" s="1844"/>
      <c r="G15" s="1844"/>
      <c r="H15" s="1844"/>
      <c r="I15" s="1844"/>
      <c r="J15" s="1844"/>
      <c r="K15" s="1844"/>
      <c r="L15" s="1844"/>
      <c r="M15" s="1844"/>
      <c r="N15" s="1844"/>
      <c r="O15" s="1844"/>
      <c r="P15" s="1844"/>
      <c r="Q15" s="1844"/>
      <c r="R15" s="1844"/>
      <c r="S15" s="1844"/>
      <c r="T15" s="1844"/>
      <c r="U15" s="1845"/>
    </row>
    <row r="16" spans="2:21" s="986" customFormat="1" x14ac:dyDescent="0.3">
      <c r="B16" s="993">
        <v>2</v>
      </c>
      <c r="C16" s="992" t="s">
        <v>1141</v>
      </c>
      <c r="D16" s="1843"/>
      <c r="E16" s="1844"/>
      <c r="F16" s="1844"/>
      <c r="G16" s="1844"/>
      <c r="H16" s="1844"/>
      <c r="I16" s="1844"/>
      <c r="J16" s="1844"/>
      <c r="K16" s="1844"/>
      <c r="L16" s="1844"/>
      <c r="M16" s="1844"/>
      <c r="N16" s="1844"/>
      <c r="O16" s="1844"/>
      <c r="P16" s="1844"/>
      <c r="Q16" s="1844"/>
      <c r="R16" s="1844"/>
      <c r="S16" s="1844"/>
      <c r="T16" s="1844"/>
      <c r="U16" s="1845"/>
    </row>
    <row r="17" spans="2:22" s="986" customFormat="1" x14ac:dyDescent="0.3">
      <c r="B17" s="993">
        <v>2.1</v>
      </c>
      <c r="C17" s="992" t="s">
        <v>1142</v>
      </c>
      <c r="D17" s="1843"/>
      <c r="E17" s="1844"/>
      <c r="F17" s="1844"/>
      <c r="G17" s="1844"/>
      <c r="H17" s="1844"/>
      <c r="I17" s="1844"/>
      <c r="J17" s="1844"/>
      <c r="K17" s="1844"/>
      <c r="L17" s="1844"/>
      <c r="M17" s="1844"/>
      <c r="N17" s="1844"/>
      <c r="O17" s="1844"/>
      <c r="P17" s="1844"/>
      <c r="Q17" s="1844"/>
      <c r="R17" s="1844"/>
      <c r="S17" s="1844"/>
      <c r="T17" s="1844"/>
      <c r="U17" s="1845"/>
    </row>
    <row r="18" spans="2:22" x14ac:dyDescent="0.3">
      <c r="B18" s="994" t="s">
        <v>109</v>
      </c>
      <c r="C18" s="995" t="s">
        <v>1143</v>
      </c>
      <c r="D18" s="1843"/>
      <c r="E18" s="1844"/>
      <c r="F18" s="1844"/>
      <c r="G18" s="1844"/>
      <c r="H18" s="1844"/>
      <c r="I18" s="1844"/>
      <c r="J18" s="1844"/>
      <c r="K18" s="1844"/>
      <c r="L18" s="1844"/>
      <c r="M18" s="1844"/>
      <c r="N18" s="1844"/>
      <c r="O18" s="1844"/>
      <c r="P18" s="1844"/>
      <c r="Q18" s="1844"/>
      <c r="R18" s="1844"/>
      <c r="S18" s="1844"/>
      <c r="T18" s="1844"/>
      <c r="U18" s="1845"/>
    </row>
    <row r="19" spans="2:22" x14ac:dyDescent="0.3">
      <c r="B19" s="994" t="s">
        <v>111</v>
      </c>
      <c r="C19" s="995" t="s">
        <v>1144</v>
      </c>
      <c r="D19" s="1843"/>
      <c r="E19" s="1844"/>
      <c r="F19" s="1844"/>
      <c r="G19" s="1844"/>
      <c r="H19" s="1844"/>
      <c r="I19" s="1844"/>
      <c r="J19" s="1844"/>
      <c r="K19" s="1844"/>
      <c r="L19" s="1844"/>
      <c r="M19" s="1844"/>
      <c r="N19" s="1844"/>
      <c r="O19" s="1844"/>
      <c r="P19" s="1844"/>
      <c r="Q19" s="1844"/>
      <c r="R19" s="1844"/>
      <c r="S19" s="1844"/>
      <c r="T19" s="1844"/>
      <c r="U19" s="1845"/>
    </row>
    <row r="20" spans="2:22" x14ac:dyDescent="0.3">
      <c r="B20" s="994" t="s">
        <v>113</v>
      </c>
      <c r="C20" s="995" t="s">
        <v>1145</v>
      </c>
      <c r="D20" s="1843"/>
      <c r="E20" s="1844"/>
      <c r="F20" s="1844"/>
      <c r="G20" s="1844"/>
      <c r="H20" s="1844"/>
      <c r="I20" s="1844"/>
      <c r="J20" s="1844"/>
      <c r="K20" s="1844"/>
      <c r="L20" s="1844"/>
      <c r="M20" s="1844"/>
      <c r="N20" s="1844"/>
      <c r="O20" s="1844"/>
      <c r="P20" s="1844"/>
      <c r="Q20" s="1844"/>
      <c r="R20" s="1844"/>
      <c r="S20" s="1844"/>
      <c r="T20" s="1844"/>
      <c r="U20" s="1845"/>
    </row>
    <row r="21" spans="2:22" x14ac:dyDescent="0.3">
      <c r="B21" s="994" t="s">
        <v>745</v>
      </c>
      <c r="C21" s="995" t="s">
        <v>1146</v>
      </c>
      <c r="D21" s="1843"/>
      <c r="E21" s="1844"/>
      <c r="F21" s="1844"/>
      <c r="G21" s="1844"/>
      <c r="H21" s="1844"/>
      <c r="I21" s="1844"/>
      <c r="J21" s="1844"/>
      <c r="K21" s="1844"/>
      <c r="L21" s="1844"/>
      <c r="M21" s="1844"/>
      <c r="N21" s="1844"/>
      <c r="O21" s="1844"/>
      <c r="P21" s="1844"/>
      <c r="Q21" s="1844"/>
      <c r="R21" s="1844"/>
      <c r="S21" s="1844"/>
      <c r="T21" s="1844"/>
      <c r="U21" s="1845"/>
    </row>
    <row r="22" spans="2:22" x14ac:dyDescent="0.3">
      <c r="B22" s="994" t="s">
        <v>856</v>
      </c>
      <c r="C22" s="995" t="s">
        <v>1147</v>
      </c>
      <c r="D22" s="1843"/>
      <c r="E22" s="1844"/>
      <c r="F22" s="1844"/>
      <c r="G22" s="1844"/>
      <c r="H22" s="1844"/>
      <c r="I22" s="1844"/>
      <c r="J22" s="1844"/>
      <c r="K22" s="1844"/>
      <c r="L22" s="1844"/>
      <c r="M22" s="1844"/>
      <c r="N22" s="1844"/>
      <c r="O22" s="1844"/>
      <c r="P22" s="1844"/>
      <c r="Q22" s="1844"/>
      <c r="R22" s="1844"/>
      <c r="S22" s="1844"/>
      <c r="T22" s="1844"/>
      <c r="U22" s="1845"/>
    </row>
    <row r="23" spans="2:22" x14ac:dyDescent="0.3">
      <c r="B23" s="994" t="s">
        <v>857</v>
      </c>
      <c r="C23" s="995" t="s">
        <v>1148</v>
      </c>
      <c r="D23" s="1843"/>
      <c r="E23" s="1844"/>
      <c r="F23" s="1844"/>
      <c r="G23" s="1844"/>
      <c r="H23" s="1844"/>
      <c r="I23" s="1844"/>
      <c r="J23" s="1844"/>
      <c r="K23" s="1844"/>
      <c r="L23" s="1844"/>
      <c r="M23" s="1844"/>
      <c r="N23" s="1844"/>
      <c r="O23" s="1844"/>
      <c r="P23" s="1844"/>
      <c r="Q23" s="1844"/>
      <c r="R23" s="1844"/>
      <c r="S23" s="1844"/>
      <c r="T23" s="1844"/>
      <c r="U23" s="1845"/>
    </row>
    <row r="24" spans="2:22" x14ac:dyDescent="0.3">
      <c r="B24" s="994" t="s">
        <v>858</v>
      </c>
      <c r="C24" s="995" t="s">
        <v>1149</v>
      </c>
      <c r="D24" s="1843"/>
      <c r="E24" s="1844"/>
      <c r="F24" s="1844"/>
      <c r="G24" s="1844"/>
      <c r="H24" s="1844"/>
      <c r="I24" s="1844"/>
      <c r="J24" s="1844"/>
      <c r="K24" s="1844"/>
      <c r="L24" s="1844"/>
      <c r="M24" s="1844"/>
      <c r="N24" s="1844"/>
      <c r="O24" s="1844"/>
      <c r="P24" s="1844"/>
      <c r="Q24" s="1844"/>
      <c r="R24" s="1844"/>
      <c r="S24" s="1844"/>
      <c r="T24" s="1844"/>
      <c r="U24" s="1845"/>
    </row>
    <row r="25" spans="2:22" x14ac:dyDescent="0.3">
      <c r="B25" s="994" t="s">
        <v>1150</v>
      </c>
      <c r="C25" s="995" t="s">
        <v>1151</v>
      </c>
      <c r="D25" s="1843"/>
      <c r="E25" s="1844"/>
      <c r="F25" s="1844"/>
      <c r="G25" s="1844"/>
      <c r="H25" s="1844"/>
      <c r="I25" s="1844"/>
      <c r="J25" s="1844"/>
      <c r="K25" s="1844"/>
      <c r="L25" s="1844"/>
      <c r="M25" s="1844"/>
      <c r="N25" s="1844"/>
      <c r="O25" s="1844"/>
      <c r="P25" s="1844"/>
      <c r="Q25" s="1844"/>
      <c r="R25" s="1844"/>
      <c r="S25" s="1844"/>
      <c r="T25" s="1844"/>
      <c r="U25" s="1845"/>
    </row>
    <row r="26" spans="2:22" x14ac:dyDescent="0.3">
      <c r="B26" s="994"/>
      <c r="C26" s="995"/>
      <c r="D26" s="1843"/>
      <c r="E26" s="1844"/>
      <c r="F26" s="1844"/>
      <c r="G26" s="1844"/>
      <c r="H26" s="1844"/>
      <c r="I26" s="1844"/>
      <c r="J26" s="1844"/>
      <c r="K26" s="1844"/>
      <c r="L26" s="1844"/>
      <c r="M26" s="1844"/>
      <c r="N26" s="1844"/>
      <c r="O26" s="1844"/>
      <c r="P26" s="1844"/>
      <c r="Q26" s="1844"/>
      <c r="R26" s="1844"/>
      <c r="S26" s="1844"/>
      <c r="T26" s="1844"/>
      <c r="U26" s="1845"/>
    </row>
    <row r="27" spans="2:22" s="986" customFormat="1" x14ac:dyDescent="0.3">
      <c r="B27" s="993">
        <v>2.2000000000000002</v>
      </c>
      <c r="C27" s="992" t="s">
        <v>1152</v>
      </c>
      <c r="D27" s="1843"/>
      <c r="E27" s="1844"/>
      <c r="F27" s="1844"/>
      <c r="G27" s="1844"/>
      <c r="H27" s="1844"/>
      <c r="I27" s="1844"/>
      <c r="J27" s="1844"/>
      <c r="K27" s="1844"/>
      <c r="L27" s="1844"/>
      <c r="M27" s="1844"/>
      <c r="N27" s="1844"/>
      <c r="O27" s="1844"/>
      <c r="P27" s="1844"/>
      <c r="Q27" s="1844"/>
      <c r="R27" s="1844"/>
      <c r="S27" s="1844"/>
      <c r="T27" s="1844"/>
      <c r="U27" s="1845"/>
      <c r="V27" s="996"/>
    </row>
    <row r="28" spans="2:22" x14ac:dyDescent="0.3">
      <c r="B28" s="994" t="s">
        <v>116</v>
      </c>
      <c r="C28" s="995" t="s">
        <v>1153</v>
      </c>
      <c r="D28" s="1843"/>
      <c r="E28" s="1844"/>
      <c r="F28" s="1844"/>
      <c r="G28" s="1844"/>
      <c r="H28" s="1844"/>
      <c r="I28" s="1844"/>
      <c r="J28" s="1844"/>
      <c r="K28" s="1844"/>
      <c r="L28" s="1844"/>
      <c r="M28" s="1844"/>
      <c r="N28" s="1844"/>
      <c r="O28" s="1844"/>
      <c r="P28" s="1844"/>
      <c r="Q28" s="1844"/>
      <c r="R28" s="1844"/>
      <c r="S28" s="1844"/>
      <c r="T28" s="1844"/>
      <c r="U28" s="1845"/>
      <c r="V28" s="997"/>
    </row>
    <row r="29" spans="2:22" ht="29.4" customHeight="1" x14ac:dyDescent="0.3">
      <c r="B29" s="994" t="s">
        <v>118</v>
      </c>
      <c r="C29" s="995" t="s">
        <v>1154</v>
      </c>
      <c r="D29" s="1843"/>
      <c r="E29" s="1844"/>
      <c r="F29" s="1844"/>
      <c r="G29" s="1844"/>
      <c r="H29" s="1844"/>
      <c r="I29" s="1844"/>
      <c r="J29" s="1844"/>
      <c r="K29" s="1844"/>
      <c r="L29" s="1844"/>
      <c r="M29" s="1844"/>
      <c r="N29" s="1844"/>
      <c r="O29" s="1844"/>
      <c r="P29" s="1844"/>
      <c r="Q29" s="1844"/>
      <c r="R29" s="1844"/>
      <c r="S29" s="1844"/>
      <c r="T29" s="1844"/>
      <c r="U29" s="1845"/>
      <c r="V29" s="997"/>
    </row>
    <row r="30" spans="2:22" x14ac:dyDescent="0.3">
      <c r="B30" s="994" t="s">
        <v>119</v>
      </c>
      <c r="C30" s="995" t="s">
        <v>1155</v>
      </c>
      <c r="D30" s="1843"/>
      <c r="E30" s="1844"/>
      <c r="F30" s="1844"/>
      <c r="G30" s="1844"/>
      <c r="H30" s="1844"/>
      <c r="I30" s="1844"/>
      <c r="J30" s="1844"/>
      <c r="K30" s="1844"/>
      <c r="L30" s="1844"/>
      <c r="M30" s="1844"/>
      <c r="N30" s="1844"/>
      <c r="O30" s="1844"/>
      <c r="P30" s="1844"/>
      <c r="Q30" s="1844"/>
      <c r="R30" s="1844"/>
      <c r="S30" s="1844"/>
      <c r="T30" s="1844"/>
      <c r="U30" s="1845"/>
    </row>
    <row r="31" spans="2:22" x14ac:dyDescent="0.3">
      <c r="B31" s="994" t="s">
        <v>750</v>
      </c>
      <c r="C31" s="995" t="s">
        <v>1156</v>
      </c>
      <c r="D31" s="1843"/>
      <c r="E31" s="1844"/>
      <c r="F31" s="1844"/>
      <c r="G31" s="1844"/>
      <c r="H31" s="1844"/>
      <c r="I31" s="1844"/>
      <c r="J31" s="1844"/>
      <c r="K31" s="1844"/>
      <c r="L31" s="1844"/>
      <c r="M31" s="1844"/>
      <c r="N31" s="1844"/>
      <c r="O31" s="1844"/>
      <c r="P31" s="1844"/>
      <c r="Q31" s="1844"/>
      <c r="R31" s="1844"/>
      <c r="S31" s="1844"/>
      <c r="T31" s="1844"/>
      <c r="U31" s="1845"/>
    </row>
    <row r="32" spans="2:22" ht="28" x14ac:dyDescent="0.3">
      <c r="B32" s="994" t="s">
        <v>859</v>
      </c>
      <c r="C32" s="995" t="s">
        <v>1157</v>
      </c>
      <c r="D32" s="1843"/>
      <c r="E32" s="1844"/>
      <c r="F32" s="1844"/>
      <c r="G32" s="1844"/>
      <c r="H32" s="1844"/>
      <c r="I32" s="1844"/>
      <c r="J32" s="1844"/>
      <c r="K32" s="1844"/>
      <c r="L32" s="1844"/>
      <c r="M32" s="1844"/>
      <c r="N32" s="1844"/>
      <c r="O32" s="1844"/>
      <c r="P32" s="1844"/>
      <c r="Q32" s="1844"/>
      <c r="R32" s="1844"/>
      <c r="S32" s="1844"/>
      <c r="T32" s="1844"/>
      <c r="U32" s="1845"/>
      <c r="V32" s="973"/>
    </row>
    <row r="33" spans="2:21" x14ac:dyDescent="0.3">
      <c r="B33" s="994" t="s">
        <v>860</v>
      </c>
      <c r="C33" s="995" t="s">
        <v>1158</v>
      </c>
      <c r="D33" s="1843"/>
      <c r="E33" s="1844"/>
      <c r="F33" s="1844"/>
      <c r="G33" s="1844"/>
      <c r="H33" s="1844"/>
      <c r="I33" s="1844"/>
      <c r="J33" s="1844"/>
      <c r="K33" s="1844"/>
      <c r="L33" s="1844"/>
      <c r="M33" s="1844"/>
      <c r="N33" s="1844"/>
      <c r="O33" s="1844"/>
      <c r="P33" s="1844"/>
      <c r="Q33" s="1844"/>
      <c r="R33" s="1844"/>
      <c r="S33" s="1844"/>
      <c r="T33" s="1844"/>
      <c r="U33" s="1845"/>
    </row>
    <row r="34" spans="2:21" x14ac:dyDescent="0.3">
      <c r="B34" s="994" t="s">
        <v>861</v>
      </c>
      <c r="C34" s="995" t="s">
        <v>1159</v>
      </c>
      <c r="D34" s="1843"/>
      <c r="E34" s="1844"/>
      <c r="F34" s="1844"/>
      <c r="G34" s="1844"/>
      <c r="H34" s="1844"/>
      <c r="I34" s="1844"/>
      <c r="J34" s="1844"/>
      <c r="K34" s="1844"/>
      <c r="L34" s="1844"/>
      <c r="M34" s="1844"/>
      <c r="N34" s="1844"/>
      <c r="O34" s="1844"/>
      <c r="P34" s="1844"/>
      <c r="Q34" s="1844"/>
      <c r="R34" s="1844"/>
      <c r="S34" s="1844"/>
      <c r="T34" s="1844"/>
      <c r="U34" s="1845"/>
    </row>
    <row r="35" spans="2:21" ht="17.399999999999999" customHeight="1" x14ac:dyDescent="0.3">
      <c r="B35" s="994" t="s">
        <v>1160</v>
      </c>
      <c r="C35" s="995" t="s">
        <v>1161</v>
      </c>
      <c r="D35" s="1843"/>
      <c r="E35" s="1844"/>
      <c r="F35" s="1844"/>
      <c r="G35" s="1844"/>
      <c r="H35" s="1844"/>
      <c r="I35" s="1844"/>
      <c r="J35" s="1844"/>
      <c r="K35" s="1844"/>
      <c r="L35" s="1844"/>
      <c r="M35" s="1844"/>
      <c r="N35" s="1844"/>
      <c r="O35" s="1844"/>
      <c r="P35" s="1844"/>
      <c r="Q35" s="1844"/>
      <c r="R35" s="1844"/>
      <c r="S35" s="1844"/>
      <c r="T35" s="1844"/>
      <c r="U35" s="1845"/>
    </row>
    <row r="36" spans="2:21" x14ac:dyDescent="0.3">
      <c r="B36" s="994" t="s">
        <v>1162</v>
      </c>
      <c r="C36" s="995" t="s">
        <v>1163</v>
      </c>
      <c r="D36" s="1843"/>
      <c r="E36" s="1844"/>
      <c r="F36" s="1844"/>
      <c r="G36" s="1844"/>
      <c r="H36" s="1844"/>
      <c r="I36" s="1844"/>
      <c r="J36" s="1844"/>
      <c r="K36" s="1844"/>
      <c r="L36" s="1844"/>
      <c r="M36" s="1844"/>
      <c r="N36" s="1844"/>
      <c r="O36" s="1844"/>
      <c r="P36" s="1844"/>
      <c r="Q36" s="1844"/>
      <c r="R36" s="1844"/>
      <c r="S36" s="1844"/>
      <c r="T36" s="1844"/>
      <c r="U36" s="1845"/>
    </row>
    <row r="37" spans="2:21" s="986" customFormat="1" x14ac:dyDescent="0.3">
      <c r="B37" s="994" t="s">
        <v>1164</v>
      </c>
      <c r="C37" s="989" t="s">
        <v>1165</v>
      </c>
      <c r="D37" s="1843"/>
      <c r="E37" s="1844"/>
      <c r="F37" s="1844"/>
      <c r="G37" s="1844"/>
      <c r="H37" s="1844"/>
      <c r="I37" s="1844"/>
      <c r="J37" s="1844"/>
      <c r="K37" s="1844"/>
      <c r="L37" s="1844"/>
      <c r="M37" s="1844"/>
      <c r="N37" s="1844"/>
      <c r="O37" s="1844"/>
      <c r="P37" s="1844"/>
      <c r="Q37" s="1844"/>
      <c r="R37" s="1844"/>
      <c r="S37" s="1844"/>
      <c r="T37" s="1844"/>
      <c r="U37" s="1845"/>
    </row>
    <row r="38" spans="2:21" x14ac:dyDescent="0.3">
      <c r="B38" s="994" t="s">
        <v>1166</v>
      </c>
      <c r="C38" s="995" t="s">
        <v>1167</v>
      </c>
      <c r="D38" s="1843"/>
      <c r="E38" s="1844"/>
      <c r="F38" s="1844"/>
      <c r="G38" s="1844"/>
      <c r="H38" s="1844"/>
      <c r="I38" s="1844"/>
      <c r="J38" s="1844"/>
      <c r="K38" s="1844"/>
      <c r="L38" s="1844"/>
      <c r="M38" s="1844"/>
      <c r="N38" s="1844"/>
      <c r="O38" s="1844"/>
      <c r="P38" s="1844"/>
      <c r="Q38" s="1844"/>
      <c r="R38" s="1844"/>
      <c r="S38" s="1844"/>
      <c r="T38" s="1844"/>
      <c r="U38" s="1845"/>
    </row>
    <row r="39" spans="2:21" x14ac:dyDescent="0.3">
      <c r="B39" s="994" t="s">
        <v>1168</v>
      </c>
      <c r="C39" s="995" t="s">
        <v>1169</v>
      </c>
      <c r="D39" s="1843"/>
      <c r="E39" s="1844"/>
      <c r="F39" s="1844"/>
      <c r="G39" s="1844"/>
      <c r="H39" s="1844"/>
      <c r="I39" s="1844"/>
      <c r="J39" s="1844"/>
      <c r="K39" s="1844"/>
      <c r="L39" s="1844"/>
      <c r="M39" s="1844"/>
      <c r="N39" s="1844"/>
      <c r="O39" s="1844"/>
      <c r="P39" s="1844"/>
      <c r="Q39" s="1844"/>
      <c r="R39" s="1844"/>
      <c r="S39" s="1844"/>
      <c r="T39" s="1844"/>
      <c r="U39" s="1845"/>
    </row>
    <row r="40" spans="2:21" x14ac:dyDescent="0.3">
      <c r="B40" s="994" t="s">
        <v>1170</v>
      </c>
      <c r="C40" s="995" t="s">
        <v>1171</v>
      </c>
      <c r="D40" s="1843"/>
      <c r="E40" s="1844"/>
      <c r="F40" s="1844"/>
      <c r="G40" s="1844"/>
      <c r="H40" s="1844"/>
      <c r="I40" s="1844"/>
      <c r="J40" s="1844"/>
      <c r="K40" s="1844"/>
      <c r="L40" s="1844"/>
      <c r="M40" s="1844"/>
      <c r="N40" s="1844"/>
      <c r="O40" s="1844"/>
      <c r="P40" s="1844"/>
      <c r="Q40" s="1844"/>
      <c r="R40" s="1844"/>
      <c r="S40" s="1844"/>
      <c r="T40" s="1844"/>
      <c r="U40" s="1845"/>
    </row>
    <row r="41" spans="2:21" x14ac:dyDescent="0.3">
      <c r="B41" s="994" t="s">
        <v>1172</v>
      </c>
      <c r="C41" s="995" t="s">
        <v>1173</v>
      </c>
      <c r="D41" s="1843"/>
      <c r="E41" s="1844"/>
      <c r="F41" s="1844"/>
      <c r="G41" s="1844"/>
      <c r="H41" s="1844"/>
      <c r="I41" s="1844"/>
      <c r="J41" s="1844"/>
      <c r="K41" s="1844"/>
      <c r="L41" s="1844"/>
      <c r="M41" s="1844"/>
      <c r="N41" s="1844"/>
      <c r="O41" s="1844"/>
      <c r="P41" s="1844"/>
      <c r="Q41" s="1844"/>
      <c r="R41" s="1844"/>
      <c r="S41" s="1844"/>
      <c r="T41" s="1844"/>
      <c r="U41" s="1845"/>
    </row>
    <row r="42" spans="2:21" x14ac:dyDescent="0.3">
      <c r="B42" s="994" t="s">
        <v>1174</v>
      </c>
      <c r="C42" s="995" t="s">
        <v>1175</v>
      </c>
      <c r="D42" s="1843"/>
      <c r="E42" s="1844"/>
      <c r="F42" s="1844"/>
      <c r="G42" s="1844"/>
      <c r="H42" s="1844"/>
      <c r="I42" s="1844"/>
      <c r="J42" s="1844"/>
      <c r="K42" s="1844"/>
      <c r="L42" s="1844"/>
      <c r="M42" s="1844"/>
      <c r="N42" s="1844"/>
      <c r="O42" s="1844"/>
      <c r="P42" s="1844"/>
      <c r="Q42" s="1844"/>
      <c r="R42" s="1844"/>
      <c r="S42" s="1844"/>
      <c r="T42" s="1844"/>
      <c r="U42" s="1845"/>
    </row>
    <row r="43" spans="2:21" x14ac:dyDescent="0.3">
      <c r="B43" s="994" t="s">
        <v>1176</v>
      </c>
      <c r="C43" s="995" t="s">
        <v>1177</v>
      </c>
      <c r="D43" s="1843"/>
      <c r="E43" s="1844"/>
      <c r="F43" s="1844"/>
      <c r="G43" s="1844"/>
      <c r="H43" s="1844"/>
      <c r="I43" s="1844"/>
      <c r="J43" s="1844"/>
      <c r="K43" s="1844"/>
      <c r="L43" s="1844"/>
      <c r="M43" s="1844"/>
      <c r="N43" s="1844"/>
      <c r="O43" s="1844"/>
      <c r="P43" s="1844"/>
      <c r="Q43" s="1844"/>
      <c r="R43" s="1844"/>
      <c r="S43" s="1844"/>
      <c r="T43" s="1844"/>
      <c r="U43" s="1845"/>
    </row>
    <row r="44" spans="2:21" x14ac:dyDescent="0.3">
      <c r="B44" s="994" t="s">
        <v>1178</v>
      </c>
      <c r="C44" s="995" t="s">
        <v>1179</v>
      </c>
      <c r="D44" s="1843"/>
      <c r="E44" s="1844"/>
      <c r="F44" s="1844"/>
      <c r="G44" s="1844"/>
      <c r="H44" s="1844"/>
      <c r="I44" s="1844"/>
      <c r="J44" s="1844"/>
      <c r="K44" s="1844"/>
      <c r="L44" s="1844"/>
      <c r="M44" s="1844"/>
      <c r="N44" s="1844"/>
      <c r="O44" s="1844"/>
      <c r="P44" s="1844"/>
      <c r="Q44" s="1844"/>
      <c r="R44" s="1844"/>
      <c r="S44" s="1844"/>
      <c r="T44" s="1844"/>
      <c r="U44" s="1845"/>
    </row>
    <row r="45" spans="2:21" x14ac:dyDescent="0.3">
      <c r="B45" s="994"/>
      <c r="C45" s="995"/>
      <c r="D45" s="1843"/>
      <c r="E45" s="1844"/>
      <c r="F45" s="1844"/>
      <c r="G45" s="1844"/>
      <c r="H45" s="1844"/>
      <c r="I45" s="1844"/>
      <c r="J45" s="1844"/>
      <c r="K45" s="1844"/>
      <c r="L45" s="1844"/>
      <c r="M45" s="1844"/>
      <c r="N45" s="1844"/>
      <c r="O45" s="1844"/>
      <c r="P45" s="1844"/>
      <c r="Q45" s="1844"/>
      <c r="R45" s="1844"/>
      <c r="S45" s="1844"/>
      <c r="T45" s="1844"/>
      <c r="U45" s="1845"/>
    </row>
    <row r="46" spans="2:21" s="986" customFormat="1" x14ac:dyDescent="0.3">
      <c r="B46" s="993">
        <v>2.2999999999999998</v>
      </c>
      <c r="C46" s="992" t="s">
        <v>1180</v>
      </c>
      <c r="D46" s="1843"/>
      <c r="E46" s="1844"/>
      <c r="F46" s="1844"/>
      <c r="G46" s="1844"/>
      <c r="H46" s="1844"/>
      <c r="I46" s="1844"/>
      <c r="J46" s="1844"/>
      <c r="K46" s="1844"/>
      <c r="L46" s="1844"/>
      <c r="M46" s="1844"/>
      <c r="N46" s="1844"/>
      <c r="O46" s="1844"/>
      <c r="P46" s="1844"/>
      <c r="Q46" s="1844"/>
      <c r="R46" s="1844"/>
      <c r="S46" s="1844"/>
      <c r="T46" s="1844"/>
      <c r="U46" s="1845"/>
    </row>
    <row r="47" spans="2:21" x14ac:dyDescent="0.3">
      <c r="B47" s="994" t="s">
        <v>1181</v>
      </c>
      <c r="C47" s="995" t="s">
        <v>1182</v>
      </c>
      <c r="D47" s="1843"/>
      <c r="E47" s="1844"/>
      <c r="F47" s="1844"/>
      <c r="G47" s="1844"/>
      <c r="H47" s="1844"/>
      <c r="I47" s="1844"/>
      <c r="J47" s="1844"/>
      <c r="K47" s="1844"/>
      <c r="L47" s="1844"/>
      <c r="M47" s="1844"/>
      <c r="N47" s="1844"/>
      <c r="O47" s="1844"/>
      <c r="P47" s="1844"/>
      <c r="Q47" s="1844"/>
      <c r="R47" s="1844"/>
      <c r="S47" s="1844"/>
      <c r="T47" s="1844"/>
      <c r="U47" s="1845"/>
    </row>
    <row r="48" spans="2:21" x14ac:dyDescent="0.3">
      <c r="B48" s="994" t="s">
        <v>1183</v>
      </c>
      <c r="C48" s="995" t="s">
        <v>1184</v>
      </c>
      <c r="D48" s="1843"/>
      <c r="E48" s="1844"/>
      <c r="F48" s="1844"/>
      <c r="G48" s="1844"/>
      <c r="H48" s="1844"/>
      <c r="I48" s="1844"/>
      <c r="J48" s="1844"/>
      <c r="K48" s="1844"/>
      <c r="L48" s="1844"/>
      <c r="M48" s="1844"/>
      <c r="N48" s="1844"/>
      <c r="O48" s="1844"/>
      <c r="P48" s="1844"/>
      <c r="Q48" s="1844"/>
      <c r="R48" s="1844"/>
      <c r="S48" s="1844"/>
      <c r="T48" s="1844"/>
      <c r="U48" s="1845"/>
    </row>
    <row r="49" spans="2:21" x14ac:dyDescent="0.3">
      <c r="B49" s="994" t="s">
        <v>1185</v>
      </c>
      <c r="C49" s="995" t="s">
        <v>1186</v>
      </c>
      <c r="D49" s="1843"/>
      <c r="E49" s="1844"/>
      <c r="F49" s="1844"/>
      <c r="G49" s="1844"/>
      <c r="H49" s="1844"/>
      <c r="I49" s="1844"/>
      <c r="J49" s="1844"/>
      <c r="K49" s="1844"/>
      <c r="L49" s="1844"/>
      <c r="M49" s="1844"/>
      <c r="N49" s="1844"/>
      <c r="O49" s="1844"/>
      <c r="P49" s="1844"/>
      <c r="Q49" s="1844"/>
      <c r="R49" s="1844"/>
      <c r="S49" s="1844"/>
      <c r="T49" s="1844"/>
      <c r="U49" s="1845"/>
    </row>
    <row r="50" spans="2:21" x14ac:dyDescent="0.3">
      <c r="B50" s="994" t="s">
        <v>1187</v>
      </c>
      <c r="C50" s="995" t="s">
        <v>1188</v>
      </c>
      <c r="D50" s="1843"/>
      <c r="E50" s="1844"/>
      <c r="F50" s="1844"/>
      <c r="G50" s="1844"/>
      <c r="H50" s="1844"/>
      <c r="I50" s="1844"/>
      <c r="J50" s="1844"/>
      <c r="K50" s="1844"/>
      <c r="L50" s="1844"/>
      <c r="M50" s="1844"/>
      <c r="N50" s="1844"/>
      <c r="O50" s="1844"/>
      <c r="P50" s="1844"/>
      <c r="Q50" s="1844"/>
      <c r="R50" s="1844"/>
      <c r="S50" s="1844"/>
      <c r="T50" s="1844"/>
      <c r="U50" s="1845"/>
    </row>
    <row r="51" spans="2:21" x14ac:dyDescent="0.3">
      <c r="B51" s="994" t="s">
        <v>1189</v>
      </c>
      <c r="C51" s="995" t="s">
        <v>1190</v>
      </c>
      <c r="D51" s="1843"/>
      <c r="E51" s="1844"/>
      <c r="F51" s="1844"/>
      <c r="G51" s="1844"/>
      <c r="H51" s="1844"/>
      <c r="I51" s="1844"/>
      <c r="J51" s="1844"/>
      <c r="K51" s="1844"/>
      <c r="L51" s="1844"/>
      <c r="M51" s="1844"/>
      <c r="N51" s="1844"/>
      <c r="O51" s="1844"/>
      <c r="P51" s="1844"/>
      <c r="Q51" s="1844"/>
      <c r="R51" s="1844"/>
      <c r="S51" s="1844"/>
      <c r="T51" s="1844"/>
      <c r="U51" s="1845"/>
    </row>
    <row r="52" spans="2:21" x14ac:dyDescent="0.3">
      <c r="B52" s="994" t="s">
        <v>1191</v>
      </c>
      <c r="C52" s="995" t="s">
        <v>1192</v>
      </c>
      <c r="D52" s="1843"/>
      <c r="E52" s="1844"/>
      <c r="F52" s="1844"/>
      <c r="G52" s="1844"/>
      <c r="H52" s="1844"/>
      <c r="I52" s="1844"/>
      <c r="J52" s="1844"/>
      <c r="K52" s="1844"/>
      <c r="L52" s="1844"/>
      <c r="M52" s="1844"/>
      <c r="N52" s="1844"/>
      <c r="O52" s="1844"/>
      <c r="P52" s="1844"/>
      <c r="Q52" s="1844"/>
      <c r="R52" s="1844"/>
      <c r="S52" s="1844"/>
      <c r="T52" s="1844"/>
      <c r="U52" s="1845"/>
    </row>
    <row r="53" spans="2:21" x14ac:dyDescent="0.3">
      <c r="B53" s="994" t="s">
        <v>1193</v>
      </c>
      <c r="C53" s="995" t="s">
        <v>1194</v>
      </c>
      <c r="D53" s="1843"/>
      <c r="E53" s="1844"/>
      <c r="F53" s="1844"/>
      <c r="G53" s="1844"/>
      <c r="H53" s="1844"/>
      <c r="I53" s="1844"/>
      <c r="J53" s="1844"/>
      <c r="K53" s="1844"/>
      <c r="L53" s="1844"/>
      <c r="M53" s="1844"/>
      <c r="N53" s="1844"/>
      <c r="O53" s="1844"/>
      <c r="P53" s="1844"/>
      <c r="Q53" s="1844"/>
      <c r="R53" s="1844"/>
      <c r="S53" s="1844"/>
      <c r="T53" s="1844"/>
      <c r="U53" s="1845"/>
    </row>
    <row r="54" spans="2:21" x14ac:dyDescent="0.3">
      <c r="B54" s="994" t="s">
        <v>1195</v>
      </c>
      <c r="C54" s="995" t="s">
        <v>1196</v>
      </c>
      <c r="D54" s="1843"/>
      <c r="E54" s="1844"/>
      <c r="F54" s="1844"/>
      <c r="G54" s="1844"/>
      <c r="H54" s="1844"/>
      <c r="I54" s="1844"/>
      <c r="J54" s="1844"/>
      <c r="K54" s="1844"/>
      <c r="L54" s="1844"/>
      <c r="M54" s="1844"/>
      <c r="N54" s="1844"/>
      <c r="O54" s="1844"/>
      <c r="P54" s="1844"/>
      <c r="Q54" s="1844"/>
      <c r="R54" s="1844"/>
      <c r="S54" s="1844"/>
      <c r="T54" s="1844"/>
      <c r="U54" s="1845"/>
    </row>
    <row r="55" spans="2:21" x14ac:dyDescent="0.3">
      <c r="B55" s="994" t="s">
        <v>1197</v>
      </c>
      <c r="C55" s="995" t="s">
        <v>1198</v>
      </c>
      <c r="D55" s="1843"/>
      <c r="E55" s="1844"/>
      <c r="F55" s="1844"/>
      <c r="G55" s="1844"/>
      <c r="H55" s="1844"/>
      <c r="I55" s="1844"/>
      <c r="J55" s="1844"/>
      <c r="K55" s="1844"/>
      <c r="L55" s="1844"/>
      <c r="M55" s="1844"/>
      <c r="N55" s="1844"/>
      <c r="O55" s="1844"/>
      <c r="P55" s="1844"/>
      <c r="Q55" s="1844"/>
      <c r="R55" s="1844"/>
      <c r="S55" s="1844"/>
      <c r="T55" s="1844"/>
      <c r="U55" s="1845"/>
    </row>
    <row r="56" spans="2:21" x14ac:dyDescent="0.3">
      <c r="B56" s="994" t="s">
        <v>1199</v>
      </c>
      <c r="C56" s="995" t="s">
        <v>1200</v>
      </c>
      <c r="D56" s="1843"/>
      <c r="E56" s="1844"/>
      <c r="F56" s="1844"/>
      <c r="G56" s="1844"/>
      <c r="H56" s="1844"/>
      <c r="I56" s="1844"/>
      <c r="J56" s="1844"/>
      <c r="K56" s="1844"/>
      <c r="L56" s="1844"/>
      <c r="M56" s="1844"/>
      <c r="N56" s="1844"/>
      <c r="O56" s="1844"/>
      <c r="P56" s="1844"/>
      <c r="Q56" s="1844"/>
      <c r="R56" s="1844"/>
      <c r="S56" s="1844"/>
      <c r="T56" s="1844"/>
      <c r="U56" s="1845"/>
    </row>
    <row r="57" spans="2:21" x14ac:dyDescent="0.3">
      <c r="B57" s="994" t="s">
        <v>1201</v>
      </c>
      <c r="C57" s="995" t="s">
        <v>1202</v>
      </c>
      <c r="D57" s="1843"/>
      <c r="E57" s="1844"/>
      <c r="F57" s="1844"/>
      <c r="G57" s="1844"/>
      <c r="H57" s="1844"/>
      <c r="I57" s="1844"/>
      <c r="J57" s="1844"/>
      <c r="K57" s="1844"/>
      <c r="L57" s="1844"/>
      <c r="M57" s="1844"/>
      <c r="N57" s="1844"/>
      <c r="O57" s="1844"/>
      <c r="P57" s="1844"/>
      <c r="Q57" s="1844"/>
      <c r="R57" s="1844"/>
      <c r="S57" s="1844"/>
      <c r="T57" s="1844"/>
      <c r="U57" s="1845"/>
    </row>
    <row r="58" spans="2:21" x14ac:dyDescent="0.3">
      <c r="B58" s="994" t="s">
        <v>1203</v>
      </c>
      <c r="C58" s="995" t="s">
        <v>1204</v>
      </c>
      <c r="D58" s="1843"/>
      <c r="E58" s="1844"/>
      <c r="F58" s="1844"/>
      <c r="G58" s="1844"/>
      <c r="H58" s="1844"/>
      <c r="I58" s="1844"/>
      <c r="J58" s="1844"/>
      <c r="K58" s="1844"/>
      <c r="L58" s="1844"/>
      <c r="M58" s="1844"/>
      <c r="N58" s="1844"/>
      <c r="O58" s="1844"/>
      <c r="P58" s="1844"/>
      <c r="Q58" s="1844"/>
      <c r="R58" s="1844"/>
      <c r="S58" s="1844"/>
      <c r="T58" s="1844"/>
      <c r="U58" s="1845"/>
    </row>
    <row r="59" spans="2:21" x14ac:dyDescent="0.3">
      <c r="B59" s="994" t="s">
        <v>1205</v>
      </c>
      <c r="C59" s="995" t="s">
        <v>1206</v>
      </c>
      <c r="D59" s="1843"/>
      <c r="E59" s="1844"/>
      <c r="F59" s="1844"/>
      <c r="G59" s="1844"/>
      <c r="H59" s="1844"/>
      <c r="I59" s="1844"/>
      <c r="J59" s="1844"/>
      <c r="K59" s="1844"/>
      <c r="L59" s="1844"/>
      <c r="M59" s="1844"/>
      <c r="N59" s="1844"/>
      <c r="O59" s="1844"/>
      <c r="P59" s="1844"/>
      <c r="Q59" s="1844"/>
      <c r="R59" s="1844"/>
      <c r="S59" s="1844"/>
      <c r="T59" s="1844"/>
      <c r="U59" s="1845"/>
    </row>
    <row r="60" spans="2:21" x14ac:dyDescent="0.3">
      <c r="B60" s="994" t="s">
        <v>1207</v>
      </c>
      <c r="C60" s="995" t="s">
        <v>1208</v>
      </c>
      <c r="D60" s="1843"/>
      <c r="E60" s="1844"/>
      <c r="F60" s="1844"/>
      <c r="G60" s="1844"/>
      <c r="H60" s="1844"/>
      <c r="I60" s="1844"/>
      <c r="J60" s="1844"/>
      <c r="K60" s="1844"/>
      <c r="L60" s="1844"/>
      <c r="M60" s="1844"/>
      <c r="N60" s="1844"/>
      <c r="O60" s="1844"/>
      <c r="P60" s="1844"/>
      <c r="Q60" s="1844"/>
      <c r="R60" s="1844"/>
      <c r="S60" s="1844"/>
      <c r="T60" s="1844"/>
      <c r="U60" s="1845"/>
    </row>
    <row r="61" spans="2:21" x14ac:dyDescent="0.3">
      <c r="B61" s="994" t="s">
        <v>1209</v>
      </c>
      <c r="C61" s="995" t="s">
        <v>1210</v>
      </c>
      <c r="D61" s="1843"/>
      <c r="E61" s="1844"/>
      <c r="F61" s="1844"/>
      <c r="G61" s="1844"/>
      <c r="H61" s="1844"/>
      <c r="I61" s="1844"/>
      <c r="J61" s="1844"/>
      <c r="K61" s="1844"/>
      <c r="L61" s="1844"/>
      <c r="M61" s="1844"/>
      <c r="N61" s="1844"/>
      <c r="O61" s="1844"/>
      <c r="P61" s="1844"/>
      <c r="Q61" s="1844"/>
      <c r="R61" s="1844"/>
      <c r="S61" s="1844"/>
      <c r="T61" s="1844"/>
      <c r="U61" s="1845"/>
    </row>
    <row r="62" spans="2:21" x14ac:dyDescent="0.3">
      <c r="B62" s="994" t="s">
        <v>1211</v>
      </c>
      <c r="C62" s="995" t="s">
        <v>1212</v>
      </c>
      <c r="D62" s="1843"/>
      <c r="E62" s="1844"/>
      <c r="F62" s="1844"/>
      <c r="G62" s="1844"/>
      <c r="H62" s="1844"/>
      <c r="I62" s="1844"/>
      <c r="J62" s="1844"/>
      <c r="K62" s="1844"/>
      <c r="L62" s="1844"/>
      <c r="M62" s="1844"/>
      <c r="N62" s="1844"/>
      <c r="O62" s="1844"/>
      <c r="P62" s="1844"/>
      <c r="Q62" s="1844"/>
      <c r="R62" s="1844"/>
      <c r="S62" s="1844"/>
      <c r="T62" s="1844"/>
      <c r="U62" s="1845"/>
    </row>
    <row r="63" spans="2:21" x14ac:dyDescent="0.3">
      <c r="B63" s="994" t="s">
        <v>1213</v>
      </c>
      <c r="C63" s="995" t="s">
        <v>1214</v>
      </c>
      <c r="D63" s="1843"/>
      <c r="E63" s="1844"/>
      <c r="F63" s="1844"/>
      <c r="G63" s="1844"/>
      <c r="H63" s="1844"/>
      <c r="I63" s="1844"/>
      <c r="J63" s="1844"/>
      <c r="K63" s="1844"/>
      <c r="L63" s="1844"/>
      <c r="M63" s="1844"/>
      <c r="N63" s="1844"/>
      <c r="O63" s="1844"/>
      <c r="P63" s="1844"/>
      <c r="Q63" s="1844"/>
      <c r="R63" s="1844"/>
      <c r="S63" s="1844"/>
      <c r="T63" s="1844"/>
      <c r="U63" s="1845"/>
    </row>
    <row r="64" spans="2:21" x14ac:dyDescent="0.3">
      <c r="B64" s="994" t="s">
        <v>1215</v>
      </c>
      <c r="C64" s="995" t="s">
        <v>1216</v>
      </c>
      <c r="D64" s="1843"/>
      <c r="E64" s="1844"/>
      <c r="F64" s="1844"/>
      <c r="G64" s="1844"/>
      <c r="H64" s="1844"/>
      <c r="I64" s="1844"/>
      <c r="J64" s="1844"/>
      <c r="K64" s="1844"/>
      <c r="L64" s="1844"/>
      <c r="M64" s="1844"/>
      <c r="N64" s="1844"/>
      <c r="O64" s="1844"/>
      <c r="P64" s="1844"/>
      <c r="Q64" s="1844"/>
      <c r="R64" s="1844"/>
      <c r="S64" s="1844"/>
      <c r="T64" s="1844"/>
      <c r="U64" s="1845"/>
    </row>
    <row r="65" spans="2:21" x14ac:dyDescent="0.3">
      <c r="B65" s="994" t="s">
        <v>1217</v>
      </c>
      <c r="C65" s="995" t="s">
        <v>1218</v>
      </c>
      <c r="D65" s="1843"/>
      <c r="E65" s="1844"/>
      <c r="F65" s="1844"/>
      <c r="G65" s="1844"/>
      <c r="H65" s="1844"/>
      <c r="I65" s="1844"/>
      <c r="J65" s="1844"/>
      <c r="K65" s="1844"/>
      <c r="L65" s="1844"/>
      <c r="M65" s="1844"/>
      <c r="N65" s="1844"/>
      <c r="O65" s="1844"/>
      <c r="P65" s="1844"/>
      <c r="Q65" s="1844"/>
      <c r="R65" s="1844"/>
      <c r="S65" s="1844"/>
      <c r="T65" s="1844"/>
      <c r="U65" s="1845"/>
    </row>
    <row r="66" spans="2:21" x14ac:dyDescent="0.3">
      <c r="B66" s="994" t="s">
        <v>1219</v>
      </c>
      <c r="C66" s="995" t="s">
        <v>1220</v>
      </c>
      <c r="D66" s="1843"/>
      <c r="E66" s="1844"/>
      <c r="F66" s="1844"/>
      <c r="G66" s="1844"/>
      <c r="H66" s="1844"/>
      <c r="I66" s="1844"/>
      <c r="J66" s="1844"/>
      <c r="K66" s="1844"/>
      <c r="L66" s="1844"/>
      <c r="M66" s="1844"/>
      <c r="N66" s="1844"/>
      <c r="O66" s="1844"/>
      <c r="P66" s="1844"/>
      <c r="Q66" s="1844"/>
      <c r="R66" s="1844"/>
      <c r="S66" s="1844"/>
      <c r="T66" s="1844"/>
      <c r="U66" s="1845"/>
    </row>
    <row r="67" spans="2:21" x14ac:dyDescent="0.3">
      <c r="B67" s="994" t="s">
        <v>1221</v>
      </c>
      <c r="C67" s="995" t="s">
        <v>1222</v>
      </c>
      <c r="D67" s="1843"/>
      <c r="E67" s="1844"/>
      <c r="F67" s="1844"/>
      <c r="G67" s="1844"/>
      <c r="H67" s="1844"/>
      <c r="I67" s="1844"/>
      <c r="J67" s="1844"/>
      <c r="K67" s="1844"/>
      <c r="L67" s="1844"/>
      <c r="M67" s="1844"/>
      <c r="N67" s="1844"/>
      <c r="O67" s="1844"/>
      <c r="P67" s="1844"/>
      <c r="Q67" s="1844"/>
      <c r="R67" s="1844"/>
      <c r="S67" s="1844"/>
      <c r="T67" s="1844"/>
      <c r="U67" s="1845"/>
    </row>
    <row r="68" spans="2:21" x14ac:dyDescent="0.3">
      <c r="B68" s="994" t="s">
        <v>1223</v>
      </c>
      <c r="C68" s="995" t="s">
        <v>1224</v>
      </c>
      <c r="D68" s="1843"/>
      <c r="E68" s="1844"/>
      <c r="F68" s="1844"/>
      <c r="G68" s="1844"/>
      <c r="H68" s="1844"/>
      <c r="I68" s="1844"/>
      <c r="J68" s="1844"/>
      <c r="K68" s="1844"/>
      <c r="L68" s="1844"/>
      <c r="M68" s="1844"/>
      <c r="N68" s="1844"/>
      <c r="O68" s="1844"/>
      <c r="P68" s="1844"/>
      <c r="Q68" s="1844"/>
      <c r="R68" s="1844"/>
      <c r="S68" s="1844"/>
      <c r="T68" s="1844"/>
      <c r="U68" s="1845"/>
    </row>
    <row r="69" spans="2:21" x14ac:dyDescent="0.3">
      <c r="B69" s="994" t="s">
        <v>1225</v>
      </c>
      <c r="C69" s="995" t="s">
        <v>1226</v>
      </c>
      <c r="D69" s="1843"/>
      <c r="E69" s="1844"/>
      <c r="F69" s="1844"/>
      <c r="G69" s="1844"/>
      <c r="H69" s="1844"/>
      <c r="I69" s="1844"/>
      <c r="J69" s="1844"/>
      <c r="K69" s="1844"/>
      <c r="L69" s="1844"/>
      <c r="M69" s="1844"/>
      <c r="N69" s="1844"/>
      <c r="O69" s="1844"/>
      <c r="P69" s="1844"/>
      <c r="Q69" s="1844"/>
      <c r="R69" s="1844"/>
      <c r="S69" s="1844"/>
      <c r="T69" s="1844"/>
      <c r="U69" s="1845"/>
    </row>
    <row r="70" spans="2:21" x14ac:dyDescent="0.3">
      <c r="B70" s="994" t="s">
        <v>1227</v>
      </c>
      <c r="C70" s="995" t="s">
        <v>1228</v>
      </c>
      <c r="D70" s="1843"/>
      <c r="E70" s="1844"/>
      <c r="F70" s="1844"/>
      <c r="G70" s="1844"/>
      <c r="H70" s="1844"/>
      <c r="I70" s="1844"/>
      <c r="J70" s="1844"/>
      <c r="K70" s="1844"/>
      <c r="L70" s="1844"/>
      <c r="M70" s="1844"/>
      <c r="N70" s="1844"/>
      <c r="O70" s="1844"/>
      <c r="P70" s="1844"/>
      <c r="Q70" s="1844"/>
      <c r="R70" s="1844"/>
      <c r="S70" s="1844"/>
      <c r="T70" s="1844"/>
      <c r="U70" s="1845"/>
    </row>
    <row r="71" spans="2:21" x14ac:dyDescent="0.3">
      <c r="B71" s="994" t="s">
        <v>1229</v>
      </c>
      <c r="C71" s="995" t="s">
        <v>1230</v>
      </c>
      <c r="D71" s="1843"/>
      <c r="E71" s="1844"/>
      <c r="F71" s="1844"/>
      <c r="G71" s="1844"/>
      <c r="H71" s="1844"/>
      <c r="I71" s="1844"/>
      <c r="J71" s="1844"/>
      <c r="K71" s="1844"/>
      <c r="L71" s="1844"/>
      <c r="M71" s="1844"/>
      <c r="N71" s="1844"/>
      <c r="O71" s="1844"/>
      <c r="P71" s="1844"/>
      <c r="Q71" s="1844"/>
      <c r="R71" s="1844"/>
      <c r="S71" s="1844"/>
      <c r="T71" s="1844"/>
      <c r="U71" s="1845"/>
    </row>
    <row r="72" spans="2:21" x14ac:dyDescent="0.3">
      <c r="B72" s="994" t="s">
        <v>1231</v>
      </c>
      <c r="C72" s="995" t="s">
        <v>1232</v>
      </c>
      <c r="D72" s="1843"/>
      <c r="E72" s="1844"/>
      <c r="F72" s="1844"/>
      <c r="G72" s="1844"/>
      <c r="H72" s="1844"/>
      <c r="I72" s="1844"/>
      <c r="J72" s="1844"/>
      <c r="K72" s="1844"/>
      <c r="L72" s="1844"/>
      <c r="M72" s="1844"/>
      <c r="N72" s="1844"/>
      <c r="O72" s="1844"/>
      <c r="P72" s="1844"/>
      <c r="Q72" s="1844"/>
      <c r="R72" s="1844"/>
      <c r="S72" s="1844"/>
      <c r="T72" s="1844"/>
      <c r="U72" s="1845"/>
    </row>
    <row r="73" spans="2:21" x14ac:dyDescent="0.3">
      <c r="B73" s="994" t="s">
        <v>1233</v>
      </c>
      <c r="C73" s="995" t="s">
        <v>1234</v>
      </c>
      <c r="D73" s="1843"/>
      <c r="E73" s="1844"/>
      <c r="F73" s="1844"/>
      <c r="G73" s="1844"/>
      <c r="H73" s="1844"/>
      <c r="I73" s="1844"/>
      <c r="J73" s="1844"/>
      <c r="K73" s="1844"/>
      <c r="L73" s="1844"/>
      <c r="M73" s="1844"/>
      <c r="N73" s="1844"/>
      <c r="O73" s="1844"/>
      <c r="P73" s="1844"/>
      <c r="Q73" s="1844"/>
      <c r="R73" s="1844"/>
      <c r="S73" s="1844"/>
      <c r="T73" s="1844"/>
      <c r="U73" s="1845"/>
    </row>
    <row r="74" spans="2:21" x14ac:dyDescent="0.3">
      <c r="B74" s="994" t="s">
        <v>1235</v>
      </c>
      <c r="C74" s="995" t="s">
        <v>1236</v>
      </c>
      <c r="D74" s="1843"/>
      <c r="E74" s="1844"/>
      <c r="F74" s="1844"/>
      <c r="G74" s="1844"/>
      <c r="H74" s="1844"/>
      <c r="I74" s="1844"/>
      <c r="J74" s="1844"/>
      <c r="K74" s="1844"/>
      <c r="L74" s="1844"/>
      <c r="M74" s="1844"/>
      <c r="N74" s="1844"/>
      <c r="O74" s="1844"/>
      <c r="P74" s="1844"/>
      <c r="Q74" s="1844"/>
      <c r="R74" s="1844"/>
      <c r="S74" s="1844"/>
      <c r="T74" s="1844"/>
      <c r="U74" s="1845"/>
    </row>
    <row r="75" spans="2:21" x14ac:dyDescent="0.3">
      <c r="B75" s="994" t="s">
        <v>1237</v>
      </c>
      <c r="C75" s="995" t="s">
        <v>1238</v>
      </c>
      <c r="D75" s="1843"/>
      <c r="E75" s="1844"/>
      <c r="F75" s="1844"/>
      <c r="G75" s="1844"/>
      <c r="H75" s="1844"/>
      <c r="I75" s="1844"/>
      <c r="J75" s="1844"/>
      <c r="K75" s="1844"/>
      <c r="L75" s="1844"/>
      <c r="M75" s="1844"/>
      <c r="N75" s="1844"/>
      <c r="O75" s="1844"/>
      <c r="P75" s="1844"/>
      <c r="Q75" s="1844"/>
      <c r="R75" s="1844"/>
      <c r="S75" s="1844"/>
      <c r="T75" s="1844"/>
      <c r="U75" s="1845"/>
    </row>
    <row r="76" spans="2:21" x14ac:dyDescent="0.3">
      <c r="B76" s="994" t="s">
        <v>1239</v>
      </c>
      <c r="C76" s="995" t="s">
        <v>1240</v>
      </c>
      <c r="D76" s="1843"/>
      <c r="E76" s="1844"/>
      <c r="F76" s="1844"/>
      <c r="G76" s="1844"/>
      <c r="H76" s="1844"/>
      <c r="I76" s="1844"/>
      <c r="J76" s="1844"/>
      <c r="K76" s="1844"/>
      <c r="L76" s="1844"/>
      <c r="M76" s="1844"/>
      <c r="N76" s="1844"/>
      <c r="O76" s="1844"/>
      <c r="P76" s="1844"/>
      <c r="Q76" s="1844"/>
      <c r="R76" s="1844"/>
      <c r="S76" s="1844"/>
      <c r="T76" s="1844"/>
      <c r="U76" s="1845"/>
    </row>
    <row r="77" spans="2:21" x14ac:dyDescent="0.3">
      <c r="B77" s="994" t="s">
        <v>1241</v>
      </c>
      <c r="C77" s="995" t="s">
        <v>847</v>
      </c>
      <c r="D77" s="1843"/>
      <c r="E77" s="1844"/>
      <c r="F77" s="1844"/>
      <c r="G77" s="1844"/>
      <c r="H77" s="1844"/>
      <c r="I77" s="1844"/>
      <c r="J77" s="1844"/>
      <c r="K77" s="1844"/>
      <c r="L77" s="1844"/>
      <c r="M77" s="1844"/>
      <c r="N77" s="1844"/>
      <c r="O77" s="1844"/>
      <c r="P77" s="1844"/>
      <c r="Q77" s="1844"/>
      <c r="R77" s="1844"/>
      <c r="S77" s="1844"/>
      <c r="T77" s="1844"/>
      <c r="U77" s="1845"/>
    </row>
    <row r="78" spans="2:21" x14ac:dyDescent="0.3">
      <c r="B78" s="994" t="s">
        <v>1242</v>
      </c>
      <c r="C78" s="995" t="s">
        <v>1243</v>
      </c>
      <c r="D78" s="1843"/>
      <c r="E78" s="1844"/>
      <c r="F78" s="1844"/>
      <c r="G78" s="1844"/>
      <c r="H78" s="1844"/>
      <c r="I78" s="1844"/>
      <c r="J78" s="1844"/>
      <c r="K78" s="1844"/>
      <c r="L78" s="1844"/>
      <c r="M78" s="1844"/>
      <c r="N78" s="1844"/>
      <c r="O78" s="1844"/>
      <c r="P78" s="1844"/>
      <c r="Q78" s="1844"/>
      <c r="R78" s="1844"/>
      <c r="S78" s="1844"/>
      <c r="T78" s="1844"/>
      <c r="U78" s="1845"/>
    </row>
    <row r="79" spans="2:21" x14ac:dyDescent="0.3">
      <c r="B79" s="994" t="s">
        <v>1244</v>
      </c>
      <c r="C79" s="995" t="s">
        <v>1245</v>
      </c>
      <c r="D79" s="1843"/>
      <c r="E79" s="1844"/>
      <c r="F79" s="1844"/>
      <c r="G79" s="1844"/>
      <c r="H79" s="1844"/>
      <c r="I79" s="1844"/>
      <c r="J79" s="1844"/>
      <c r="K79" s="1844"/>
      <c r="L79" s="1844"/>
      <c r="M79" s="1844"/>
      <c r="N79" s="1844"/>
      <c r="O79" s="1844"/>
      <c r="P79" s="1844"/>
      <c r="Q79" s="1844"/>
      <c r="R79" s="1844"/>
      <c r="S79" s="1844"/>
      <c r="T79" s="1844"/>
      <c r="U79" s="1845"/>
    </row>
    <row r="80" spans="2:21" s="986" customFormat="1" x14ac:dyDescent="0.3">
      <c r="B80" s="993"/>
      <c r="C80" s="998" t="s">
        <v>1246</v>
      </c>
      <c r="D80" s="1843"/>
      <c r="E80" s="1844"/>
      <c r="F80" s="1844"/>
      <c r="G80" s="1844"/>
      <c r="H80" s="1844"/>
      <c r="I80" s="1844"/>
      <c r="J80" s="1844"/>
      <c r="K80" s="1844"/>
      <c r="L80" s="1844"/>
      <c r="M80" s="1844"/>
      <c r="N80" s="1844"/>
      <c r="O80" s="1844"/>
      <c r="P80" s="1844"/>
      <c r="Q80" s="1844"/>
      <c r="R80" s="1844"/>
      <c r="S80" s="1844"/>
      <c r="T80" s="1844"/>
      <c r="U80" s="1845"/>
    </row>
    <row r="81" spans="2:21" s="986" customFormat="1" x14ac:dyDescent="0.3">
      <c r="B81" s="993"/>
      <c r="C81" s="998"/>
      <c r="D81" s="1843"/>
      <c r="E81" s="1844"/>
      <c r="F81" s="1844"/>
      <c r="G81" s="1844"/>
      <c r="H81" s="1844"/>
      <c r="I81" s="1844"/>
      <c r="J81" s="1844"/>
      <c r="K81" s="1844"/>
      <c r="L81" s="1844"/>
      <c r="M81" s="1844"/>
      <c r="N81" s="1844"/>
      <c r="O81" s="1844"/>
      <c r="P81" s="1844"/>
      <c r="Q81" s="1844"/>
      <c r="R81" s="1844"/>
      <c r="S81" s="1844"/>
      <c r="T81" s="1844"/>
      <c r="U81" s="1845"/>
    </row>
    <row r="82" spans="2:21" s="986" customFormat="1" x14ac:dyDescent="0.3">
      <c r="B82" s="993">
        <v>2.4</v>
      </c>
      <c r="C82" s="992" t="s">
        <v>1247</v>
      </c>
      <c r="D82" s="1843"/>
      <c r="E82" s="1844"/>
      <c r="F82" s="1844"/>
      <c r="G82" s="1844"/>
      <c r="H82" s="1844"/>
      <c r="I82" s="1844"/>
      <c r="J82" s="1844"/>
      <c r="K82" s="1844"/>
      <c r="L82" s="1844"/>
      <c r="M82" s="1844"/>
      <c r="N82" s="1844"/>
      <c r="O82" s="1844"/>
      <c r="P82" s="1844"/>
      <c r="Q82" s="1844"/>
      <c r="R82" s="1844"/>
      <c r="S82" s="1844"/>
      <c r="T82" s="1844"/>
      <c r="U82" s="1845"/>
    </row>
    <row r="83" spans="2:21" x14ac:dyDescent="0.3">
      <c r="B83" s="994" t="s">
        <v>1248</v>
      </c>
      <c r="C83" s="995" t="s">
        <v>1249</v>
      </c>
      <c r="D83" s="1843"/>
      <c r="E83" s="1844"/>
      <c r="F83" s="1844"/>
      <c r="G83" s="1844"/>
      <c r="H83" s="1844"/>
      <c r="I83" s="1844"/>
      <c r="J83" s="1844"/>
      <c r="K83" s="1844"/>
      <c r="L83" s="1844"/>
      <c r="M83" s="1844"/>
      <c r="N83" s="1844"/>
      <c r="O83" s="1844"/>
      <c r="P83" s="1844"/>
      <c r="Q83" s="1844"/>
      <c r="R83" s="1844"/>
      <c r="S83" s="1844"/>
      <c r="T83" s="1844"/>
      <c r="U83" s="1845"/>
    </row>
    <row r="84" spans="2:21" x14ac:dyDescent="0.3">
      <c r="B84" s="994" t="s">
        <v>1250</v>
      </c>
      <c r="C84" s="995" t="s">
        <v>1251</v>
      </c>
      <c r="D84" s="1843"/>
      <c r="E84" s="1844"/>
      <c r="F84" s="1844"/>
      <c r="G84" s="1844"/>
      <c r="H84" s="1844"/>
      <c r="I84" s="1844"/>
      <c r="J84" s="1844"/>
      <c r="K84" s="1844"/>
      <c r="L84" s="1844"/>
      <c r="M84" s="1844"/>
      <c r="N84" s="1844"/>
      <c r="O84" s="1844"/>
      <c r="P84" s="1844"/>
      <c r="Q84" s="1844"/>
      <c r="R84" s="1844"/>
      <c r="S84" s="1844"/>
      <c r="T84" s="1844"/>
      <c r="U84" s="1845"/>
    </row>
    <row r="85" spans="2:21" x14ac:dyDescent="0.3">
      <c r="B85" s="994" t="s">
        <v>1252</v>
      </c>
      <c r="C85" s="995" t="s">
        <v>1253</v>
      </c>
      <c r="D85" s="1843"/>
      <c r="E85" s="1844"/>
      <c r="F85" s="1844"/>
      <c r="G85" s="1844"/>
      <c r="H85" s="1844"/>
      <c r="I85" s="1844"/>
      <c r="J85" s="1844"/>
      <c r="K85" s="1844"/>
      <c r="L85" s="1844"/>
      <c r="M85" s="1844"/>
      <c r="N85" s="1844"/>
      <c r="O85" s="1844"/>
      <c r="P85" s="1844"/>
      <c r="Q85" s="1844"/>
      <c r="R85" s="1844"/>
      <c r="S85" s="1844"/>
      <c r="T85" s="1844"/>
      <c r="U85" s="1845"/>
    </row>
    <row r="86" spans="2:21" x14ac:dyDescent="0.3">
      <c r="B86" s="994" t="s">
        <v>1254</v>
      </c>
      <c r="C86" s="995" t="s">
        <v>1255</v>
      </c>
      <c r="D86" s="1843"/>
      <c r="E86" s="1844"/>
      <c r="F86" s="1844"/>
      <c r="G86" s="1844"/>
      <c r="H86" s="1844"/>
      <c r="I86" s="1844"/>
      <c r="J86" s="1844"/>
      <c r="K86" s="1844"/>
      <c r="L86" s="1844"/>
      <c r="M86" s="1844"/>
      <c r="N86" s="1844"/>
      <c r="O86" s="1844"/>
      <c r="P86" s="1844"/>
      <c r="Q86" s="1844"/>
      <c r="R86" s="1844"/>
      <c r="S86" s="1844"/>
      <c r="T86" s="1844"/>
      <c r="U86" s="1845"/>
    </row>
    <row r="87" spans="2:21" x14ac:dyDescent="0.3">
      <c r="B87" s="994" t="s">
        <v>1256</v>
      </c>
      <c r="C87" s="995" t="s">
        <v>1257</v>
      </c>
      <c r="D87" s="1843"/>
      <c r="E87" s="1844"/>
      <c r="F87" s="1844"/>
      <c r="G87" s="1844"/>
      <c r="H87" s="1844"/>
      <c r="I87" s="1844"/>
      <c r="J87" s="1844"/>
      <c r="K87" s="1844"/>
      <c r="L87" s="1844"/>
      <c r="M87" s="1844"/>
      <c r="N87" s="1844"/>
      <c r="O87" s="1844"/>
      <c r="P87" s="1844"/>
      <c r="Q87" s="1844"/>
      <c r="R87" s="1844"/>
      <c r="S87" s="1844"/>
      <c r="T87" s="1844"/>
      <c r="U87" s="1845"/>
    </row>
    <row r="88" spans="2:21" x14ac:dyDescent="0.3">
      <c r="B88" s="994" t="s">
        <v>1258</v>
      </c>
      <c r="C88" s="995" t="s">
        <v>1259</v>
      </c>
      <c r="D88" s="1843"/>
      <c r="E88" s="1844"/>
      <c r="F88" s="1844"/>
      <c r="G88" s="1844"/>
      <c r="H88" s="1844"/>
      <c r="I88" s="1844"/>
      <c r="J88" s="1844"/>
      <c r="K88" s="1844"/>
      <c r="L88" s="1844"/>
      <c r="M88" s="1844"/>
      <c r="N88" s="1844"/>
      <c r="O88" s="1844"/>
      <c r="P88" s="1844"/>
      <c r="Q88" s="1844"/>
      <c r="R88" s="1844"/>
      <c r="S88" s="1844"/>
      <c r="T88" s="1844"/>
      <c r="U88" s="1845"/>
    </row>
    <row r="89" spans="2:21" x14ac:dyDescent="0.3">
      <c r="B89" s="994" t="s">
        <v>1260</v>
      </c>
      <c r="C89" s="995" t="s">
        <v>1261</v>
      </c>
      <c r="D89" s="1843"/>
      <c r="E89" s="1844"/>
      <c r="F89" s="1844"/>
      <c r="G89" s="1844"/>
      <c r="H89" s="1844"/>
      <c r="I89" s="1844"/>
      <c r="J89" s="1844"/>
      <c r="K89" s="1844"/>
      <c r="L89" s="1844"/>
      <c r="M89" s="1844"/>
      <c r="N89" s="1844"/>
      <c r="O89" s="1844"/>
      <c r="P89" s="1844"/>
      <c r="Q89" s="1844"/>
      <c r="R89" s="1844"/>
      <c r="S89" s="1844"/>
      <c r="T89" s="1844"/>
      <c r="U89" s="1845"/>
    </row>
    <row r="90" spans="2:21" x14ac:dyDescent="0.3">
      <c r="B90" s="994" t="s">
        <v>1262</v>
      </c>
      <c r="C90" s="995" t="s">
        <v>1263</v>
      </c>
      <c r="D90" s="1843"/>
      <c r="E90" s="1844"/>
      <c r="F90" s="1844"/>
      <c r="G90" s="1844"/>
      <c r="H90" s="1844"/>
      <c r="I90" s="1844"/>
      <c r="J90" s="1844"/>
      <c r="K90" s="1844"/>
      <c r="L90" s="1844"/>
      <c r="M90" s="1844"/>
      <c r="N90" s="1844"/>
      <c r="O90" s="1844"/>
      <c r="P90" s="1844"/>
      <c r="Q90" s="1844"/>
      <c r="R90" s="1844"/>
      <c r="S90" s="1844"/>
      <c r="T90" s="1844"/>
      <c r="U90" s="1845"/>
    </row>
    <row r="91" spans="2:21" x14ac:dyDescent="0.3">
      <c r="B91" s="994" t="s">
        <v>1264</v>
      </c>
      <c r="C91" s="995" t="s">
        <v>1265</v>
      </c>
      <c r="D91" s="1843"/>
      <c r="E91" s="1844"/>
      <c r="F91" s="1844"/>
      <c r="G91" s="1844"/>
      <c r="H91" s="1844"/>
      <c r="I91" s="1844"/>
      <c r="J91" s="1844"/>
      <c r="K91" s="1844"/>
      <c r="L91" s="1844"/>
      <c r="M91" s="1844"/>
      <c r="N91" s="1844"/>
      <c r="O91" s="1844"/>
      <c r="P91" s="1844"/>
      <c r="Q91" s="1844"/>
      <c r="R91" s="1844"/>
      <c r="S91" s="1844"/>
      <c r="T91" s="1844"/>
      <c r="U91" s="1845"/>
    </row>
    <row r="92" spans="2:21" x14ac:dyDescent="0.3">
      <c r="B92" s="994" t="s">
        <v>1266</v>
      </c>
      <c r="C92" s="995" t="s">
        <v>1267</v>
      </c>
      <c r="D92" s="1843"/>
      <c r="E92" s="1844"/>
      <c r="F92" s="1844"/>
      <c r="G92" s="1844"/>
      <c r="H92" s="1844"/>
      <c r="I92" s="1844"/>
      <c r="J92" s="1844"/>
      <c r="K92" s="1844"/>
      <c r="L92" s="1844"/>
      <c r="M92" s="1844"/>
      <c r="N92" s="1844"/>
      <c r="O92" s="1844"/>
      <c r="P92" s="1844"/>
      <c r="Q92" s="1844"/>
      <c r="R92" s="1844"/>
      <c r="S92" s="1844"/>
      <c r="T92" s="1844"/>
      <c r="U92" s="1845"/>
    </row>
    <row r="93" spans="2:21" x14ac:dyDescent="0.3">
      <c r="B93" s="994" t="s">
        <v>1268</v>
      </c>
      <c r="C93" s="995" t="s">
        <v>1269</v>
      </c>
      <c r="D93" s="1843"/>
      <c r="E93" s="1844"/>
      <c r="F93" s="1844"/>
      <c r="G93" s="1844"/>
      <c r="H93" s="1844"/>
      <c r="I93" s="1844"/>
      <c r="J93" s="1844"/>
      <c r="K93" s="1844"/>
      <c r="L93" s="1844"/>
      <c r="M93" s="1844"/>
      <c r="N93" s="1844"/>
      <c r="O93" s="1844"/>
      <c r="P93" s="1844"/>
      <c r="Q93" s="1844"/>
      <c r="R93" s="1844"/>
      <c r="S93" s="1844"/>
      <c r="T93" s="1844"/>
      <c r="U93" s="1845"/>
    </row>
    <row r="94" spans="2:21" x14ac:dyDescent="0.3">
      <c r="B94" s="994" t="s">
        <v>1270</v>
      </c>
      <c r="C94" s="995" t="s">
        <v>1271</v>
      </c>
      <c r="D94" s="1843"/>
      <c r="E94" s="1844"/>
      <c r="F94" s="1844"/>
      <c r="G94" s="1844"/>
      <c r="H94" s="1844"/>
      <c r="I94" s="1844"/>
      <c r="J94" s="1844"/>
      <c r="K94" s="1844"/>
      <c r="L94" s="1844"/>
      <c r="M94" s="1844"/>
      <c r="N94" s="1844"/>
      <c r="O94" s="1844"/>
      <c r="P94" s="1844"/>
      <c r="Q94" s="1844"/>
      <c r="R94" s="1844"/>
      <c r="S94" s="1844"/>
      <c r="T94" s="1844"/>
      <c r="U94" s="1845"/>
    </row>
    <row r="95" spans="2:21" x14ac:dyDescent="0.3">
      <c r="B95" s="994" t="s">
        <v>1272</v>
      </c>
      <c r="C95" s="995" t="s">
        <v>1273</v>
      </c>
      <c r="D95" s="1843"/>
      <c r="E95" s="1844"/>
      <c r="F95" s="1844"/>
      <c r="G95" s="1844"/>
      <c r="H95" s="1844"/>
      <c r="I95" s="1844"/>
      <c r="J95" s="1844"/>
      <c r="K95" s="1844"/>
      <c r="L95" s="1844"/>
      <c r="M95" s="1844"/>
      <c r="N95" s="1844"/>
      <c r="O95" s="1844"/>
      <c r="P95" s="1844"/>
      <c r="Q95" s="1844"/>
      <c r="R95" s="1844"/>
      <c r="S95" s="1844"/>
      <c r="T95" s="1844"/>
      <c r="U95" s="1845"/>
    </row>
    <row r="96" spans="2:21" x14ac:dyDescent="0.3">
      <c r="B96" s="994" t="s">
        <v>1274</v>
      </c>
      <c r="C96" s="995" t="s">
        <v>1275</v>
      </c>
      <c r="D96" s="1843"/>
      <c r="E96" s="1844"/>
      <c r="F96" s="1844"/>
      <c r="G96" s="1844"/>
      <c r="H96" s="1844"/>
      <c r="I96" s="1844"/>
      <c r="J96" s="1844"/>
      <c r="K96" s="1844"/>
      <c r="L96" s="1844"/>
      <c r="M96" s="1844"/>
      <c r="N96" s="1844"/>
      <c r="O96" s="1844"/>
      <c r="P96" s="1844"/>
      <c r="Q96" s="1844"/>
      <c r="R96" s="1844"/>
      <c r="S96" s="1844"/>
      <c r="T96" s="1844"/>
      <c r="U96" s="1845"/>
    </row>
    <row r="97" spans="2:21" x14ac:dyDescent="0.3">
      <c r="B97" s="994" t="s">
        <v>1276</v>
      </c>
      <c r="C97" s="995" t="s">
        <v>1277</v>
      </c>
      <c r="D97" s="1843"/>
      <c r="E97" s="1844"/>
      <c r="F97" s="1844"/>
      <c r="G97" s="1844"/>
      <c r="H97" s="1844"/>
      <c r="I97" s="1844"/>
      <c r="J97" s="1844"/>
      <c r="K97" s="1844"/>
      <c r="L97" s="1844"/>
      <c r="M97" s="1844"/>
      <c r="N97" s="1844"/>
      <c r="O97" s="1844"/>
      <c r="P97" s="1844"/>
      <c r="Q97" s="1844"/>
      <c r="R97" s="1844"/>
      <c r="S97" s="1844"/>
      <c r="T97" s="1844"/>
      <c r="U97" s="1845"/>
    </row>
    <row r="98" spans="2:21" s="986" customFormat="1" x14ac:dyDescent="0.3">
      <c r="B98" s="993" t="s">
        <v>1278</v>
      </c>
      <c r="C98" s="992" t="s">
        <v>1279</v>
      </c>
      <c r="D98" s="1843"/>
      <c r="E98" s="1844"/>
      <c r="F98" s="1844"/>
      <c r="G98" s="1844"/>
      <c r="H98" s="1844"/>
      <c r="I98" s="1844"/>
      <c r="J98" s="1844"/>
      <c r="K98" s="1844"/>
      <c r="L98" s="1844"/>
      <c r="M98" s="1844"/>
      <c r="N98" s="1844"/>
      <c r="O98" s="1844"/>
      <c r="P98" s="1844"/>
      <c r="Q98" s="1844"/>
      <c r="R98" s="1844"/>
      <c r="S98" s="1844"/>
      <c r="T98" s="1844"/>
      <c r="U98" s="1845"/>
    </row>
    <row r="99" spans="2:21" s="986" customFormat="1" x14ac:dyDescent="0.3">
      <c r="B99" s="993"/>
      <c r="C99" s="992" t="s">
        <v>1280</v>
      </c>
      <c r="D99" s="1843"/>
      <c r="E99" s="1844"/>
      <c r="F99" s="1844"/>
      <c r="G99" s="1844"/>
      <c r="H99" s="1844"/>
      <c r="I99" s="1844"/>
      <c r="J99" s="1844"/>
      <c r="K99" s="1844"/>
      <c r="L99" s="1844"/>
      <c r="M99" s="1844"/>
      <c r="N99" s="1844"/>
      <c r="O99" s="1844"/>
      <c r="P99" s="1844"/>
      <c r="Q99" s="1844"/>
      <c r="R99" s="1844"/>
      <c r="S99" s="1844"/>
      <c r="T99" s="1844"/>
      <c r="U99" s="1845"/>
    </row>
    <row r="100" spans="2:21" s="986" customFormat="1" x14ac:dyDescent="0.3">
      <c r="B100" s="993"/>
      <c r="C100" s="992"/>
      <c r="D100" s="1843"/>
      <c r="E100" s="1844"/>
      <c r="F100" s="1844"/>
      <c r="G100" s="1844"/>
      <c r="H100" s="1844"/>
      <c r="I100" s="1844"/>
      <c r="J100" s="1844"/>
      <c r="K100" s="1844"/>
      <c r="L100" s="1844"/>
      <c r="M100" s="1844"/>
      <c r="N100" s="1844"/>
      <c r="O100" s="1844"/>
      <c r="P100" s="1844"/>
      <c r="Q100" s="1844"/>
      <c r="R100" s="1844"/>
      <c r="S100" s="1844"/>
      <c r="T100" s="1844"/>
      <c r="U100" s="1845"/>
    </row>
    <row r="101" spans="2:21" s="986" customFormat="1" x14ac:dyDescent="0.3">
      <c r="B101" s="993">
        <v>2.5</v>
      </c>
      <c r="C101" s="998" t="s">
        <v>1281</v>
      </c>
      <c r="D101" s="1843"/>
      <c r="E101" s="1844"/>
      <c r="F101" s="1844"/>
      <c r="G101" s="1844"/>
      <c r="H101" s="1844"/>
      <c r="I101" s="1844"/>
      <c r="J101" s="1844"/>
      <c r="K101" s="1844"/>
      <c r="L101" s="1844"/>
      <c r="M101" s="1844"/>
      <c r="N101" s="1844"/>
      <c r="O101" s="1844"/>
      <c r="P101" s="1844"/>
      <c r="Q101" s="1844"/>
      <c r="R101" s="1844"/>
      <c r="S101" s="1844"/>
      <c r="T101" s="1844"/>
      <c r="U101" s="1845"/>
    </row>
    <row r="102" spans="2:21" x14ac:dyDescent="0.3">
      <c r="B102" s="999" t="s">
        <v>413</v>
      </c>
      <c r="C102" s="995" t="s">
        <v>1282</v>
      </c>
      <c r="D102" s="1843"/>
      <c r="E102" s="1844"/>
      <c r="F102" s="1844"/>
      <c r="G102" s="1844"/>
      <c r="H102" s="1844"/>
      <c r="I102" s="1844"/>
      <c r="J102" s="1844"/>
      <c r="K102" s="1844"/>
      <c r="L102" s="1844"/>
      <c r="M102" s="1844"/>
      <c r="N102" s="1844"/>
      <c r="O102" s="1844"/>
      <c r="P102" s="1844"/>
      <c r="Q102" s="1844"/>
      <c r="R102" s="1844"/>
      <c r="S102" s="1844"/>
      <c r="T102" s="1844"/>
      <c r="U102" s="1845"/>
    </row>
    <row r="103" spans="2:21" x14ac:dyDescent="0.3">
      <c r="B103" s="999" t="s">
        <v>416</v>
      </c>
      <c r="C103" s="995" t="s">
        <v>1283</v>
      </c>
      <c r="D103" s="1843"/>
      <c r="E103" s="1844"/>
      <c r="F103" s="1844"/>
      <c r="G103" s="1844"/>
      <c r="H103" s="1844"/>
      <c r="I103" s="1844"/>
      <c r="J103" s="1844"/>
      <c r="K103" s="1844"/>
      <c r="L103" s="1844"/>
      <c r="M103" s="1844"/>
      <c r="N103" s="1844"/>
      <c r="O103" s="1844"/>
      <c r="P103" s="1844"/>
      <c r="Q103" s="1844"/>
      <c r="R103" s="1844"/>
      <c r="S103" s="1844"/>
      <c r="T103" s="1844"/>
      <c r="U103" s="1845"/>
    </row>
    <row r="104" spans="2:21" s="986" customFormat="1" x14ac:dyDescent="0.3">
      <c r="B104" s="993" t="s">
        <v>417</v>
      </c>
      <c r="C104" s="1000" t="s">
        <v>1284</v>
      </c>
      <c r="D104" s="1843"/>
      <c r="E104" s="1844"/>
      <c r="F104" s="1844"/>
      <c r="G104" s="1844"/>
      <c r="H104" s="1844"/>
      <c r="I104" s="1844"/>
      <c r="J104" s="1844"/>
      <c r="K104" s="1844"/>
      <c r="L104" s="1844"/>
      <c r="M104" s="1844"/>
      <c r="N104" s="1844"/>
      <c r="O104" s="1844"/>
      <c r="P104" s="1844"/>
      <c r="Q104" s="1844"/>
      <c r="R104" s="1844"/>
      <c r="S104" s="1844"/>
      <c r="T104" s="1844"/>
      <c r="U104" s="1845"/>
    </row>
    <row r="105" spans="2:21" s="986" customFormat="1" x14ac:dyDescent="0.3">
      <c r="B105" s="993"/>
      <c r="C105" s="1000"/>
      <c r="D105" s="1843"/>
      <c r="E105" s="1844"/>
      <c r="F105" s="1844"/>
      <c r="G105" s="1844"/>
      <c r="H105" s="1844"/>
      <c r="I105" s="1844"/>
      <c r="J105" s="1844"/>
      <c r="K105" s="1844"/>
      <c r="L105" s="1844"/>
      <c r="M105" s="1844"/>
      <c r="N105" s="1844"/>
      <c r="O105" s="1844"/>
      <c r="P105" s="1844"/>
      <c r="Q105" s="1844"/>
      <c r="R105" s="1844"/>
      <c r="S105" s="1844"/>
      <c r="T105" s="1844"/>
      <c r="U105" s="1845"/>
    </row>
    <row r="106" spans="2:21" s="986" customFormat="1" x14ac:dyDescent="0.3">
      <c r="B106" s="993">
        <v>2.6</v>
      </c>
      <c r="C106" s="992" t="s">
        <v>1285</v>
      </c>
      <c r="D106" s="1843"/>
      <c r="E106" s="1844"/>
      <c r="F106" s="1844"/>
      <c r="G106" s="1844"/>
      <c r="H106" s="1844"/>
      <c r="I106" s="1844"/>
      <c r="J106" s="1844"/>
      <c r="K106" s="1844"/>
      <c r="L106" s="1844"/>
      <c r="M106" s="1844"/>
      <c r="N106" s="1844"/>
      <c r="O106" s="1844"/>
      <c r="P106" s="1844"/>
      <c r="Q106" s="1844"/>
      <c r="R106" s="1844"/>
      <c r="S106" s="1844"/>
      <c r="T106" s="1844"/>
      <c r="U106" s="1845"/>
    </row>
    <row r="107" spans="2:21" x14ac:dyDescent="0.3">
      <c r="B107" s="994" t="s">
        <v>1286</v>
      </c>
      <c r="C107" s="989" t="s">
        <v>1287</v>
      </c>
      <c r="D107" s="1843"/>
      <c r="E107" s="1844"/>
      <c r="F107" s="1844"/>
      <c r="G107" s="1844"/>
      <c r="H107" s="1844"/>
      <c r="I107" s="1844"/>
      <c r="J107" s="1844"/>
      <c r="K107" s="1844"/>
      <c r="L107" s="1844"/>
      <c r="M107" s="1844"/>
      <c r="N107" s="1844"/>
      <c r="O107" s="1844"/>
      <c r="P107" s="1844"/>
      <c r="Q107" s="1844"/>
      <c r="R107" s="1844"/>
      <c r="S107" s="1844"/>
      <c r="T107" s="1844"/>
      <c r="U107" s="1845"/>
    </row>
    <row r="108" spans="2:21" x14ac:dyDescent="0.3">
      <c r="B108" s="994" t="s">
        <v>1288</v>
      </c>
      <c r="C108" s="989" t="s">
        <v>1289</v>
      </c>
      <c r="D108" s="1843"/>
      <c r="E108" s="1844"/>
      <c r="F108" s="1844"/>
      <c r="G108" s="1844"/>
      <c r="H108" s="1844"/>
      <c r="I108" s="1844"/>
      <c r="J108" s="1844"/>
      <c r="K108" s="1844"/>
      <c r="L108" s="1844"/>
      <c r="M108" s="1844"/>
      <c r="N108" s="1844"/>
      <c r="O108" s="1844"/>
      <c r="P108" s="1844"/>
      <c r="Q108" s="1844"/>
      <c r="R108" s="1844"/>
      <c r="S108" s="1844"/>
      <c r="T108" s="1844"/>
      <c r="U108" s="1845"/>
    </row>
    <row r="109" spans="2:21" s="986" customFormat="1" x14ac:dyDescent="0.3">
      <c r="B109" s="993" t="s">
        <v>1290</v>
      </c>
      <c r="C109" s="992" t="s">
        <v>1291</v>
      </c>
      <c r="D109" s="1843"/>
      <c r="E109" s="1844"/>
      <c r="F109" s="1844"/>
      <c r="G109" s="1844"/>
      <c r="H109" s="1844"/>
      <c r="I109" s="1844"/>
      <c r="J109" s="1844"/>
      <c r="K109" s="1844"/>
      <c r="L109" s="1844"/>
      <c r="M109" s="1844"/>
      <c r="N109" s="1844"/>
      <c r="O109" s="1844"/>
      <c r="P109" s="1844"/>
      <c r="Q109" s="1844"/>
      <c r="R109" s="1844"/>
      <c r="S109" s="1844"/>
      <c r="T109" s="1844"/>
      <c r="U109" s="1845"/>
    </row>
    <row r="110" spans="2:21" s="986" customFormat="1" x14ac:dyDescent="0.3">
      <c r="B110" s="993" t="s">
        <v>1292</v>
      </c>
      <c r="C110" s="992" t="s">
        <v>1293</v>
      </c>
      <c r="D110" s="1843"/>
      <c r="E110" s="1844"/>
      <c r="F110" s="1844"/>
      <c r="G110" s="1844"/>
      <c r="H110" s="1844"/>
      <c r="I110" s="1844"/>
      <c r="J110" s="1844"/>
      <c r="K110" s="1844"/>
      <c r="L110" s="1844"/>
      <c r="M110" s="1844"/>
      <c r="N110" s="1844"/>
      <c r="O110" s="1844"/>
      <c r="P110" s="1844"/>
      <c r="Q110" s="1844"/>
      <c r="R110" s="1844"/>
      <c r="S110" s="1844"/>
      <c r="T110" s="1844"/>
      <c r="U110" s="1845"/>
    </row>
    <row r="111" spans="2:21" s="986" customFormat="1" x14ac:dyDescent="0.3">
      <c r="B111" s="993"/>
      <c r="C111" s="992"/>
      <c r="D111" s="1843"/>
      <c r="E111" s="1844"/>
      <c r="F111" s="1844"/>
      <c r="G111" s="1844"/>
      <c r="H111" s="1844"/>
      <c r="I111" s="1844"/>
      <c r="J111" s="1844"/>
      <c r="K111" s="1844"/>
      <c r="L111" s="1844"/>
      <c r="M111" s="1844"/>
      <c r="N111" s="1844"/>
      <c r="O111" s="1844"/>
      <c r="P111" s="1844"/>
      <c r="Q111" s="1844"/>
      <c r="R111" s="1844"/>
      <c r="S111" s="1844"/>
      <c r="T111" s="1844"/>
      <c r="U111" s="1845"/>
    </row>
    <row r="112" spans="2:21" s="986" customFormat="1" x14ac:dyDescent="0.3">
      <c r="B112" s="993">
        <v>3</v>
      </c>
      <c r="C112" s="992" t="s">
        <v>1294</v>
      </c>
      <c r="D112" s="1843"/>
      <c r="E112" s="1844"/>
      <c r="F112" s="1844"/>
      <c r="G112" s="1844"/>
      <c r="H112" s="1844"/>
      <c r="I112" s="1844"/>
      <c r="J112" s="1844"/>
      <c r="K112" s="1844"/>
      <c r="L112" s="1844"/>
      <c r="M112" s="1844"/>
      <c r="N112" s="1844"/>
      <c r="O112" s="1844"/>
      <c r="P112" s="1844"/>
      <c r="Q112" s="1844"/>
      <c r="R112" s="1844"/>
      <c r="S112" s="1844"/>
      <c r="T112" s="1844"/>
      <c r="U112" s="1845"/>
    </row>
    <row r="113" spans="2:21" s="986" customFormat="1" x14ac:dyDescent="0.3">
      <c r="B113" s="1001"/>
      <c r="C113" s="1001"/>
      <c r="D113" s="1843"/>
      <c r="E113" s="1844"/>
      <c r="F113" s="1844"/>
      <c r="G113" s="1844"/>
      <c r="H113" s="1844"/>
      <c r="I113" s="1844"/>
      <c r="J113" s="1844"/>
      <c r="K113" s="1844"/>
      <c r="L113" s="1844"/>
      <c r="M113" s="1844"/>
      <c r="N113" s="1844"/>
      <c r="O113" s="1844"/>
      <c r="P113" s="1844"/>
      <c r="Q113" s="1844"/>
      <c r="R113" s="1844"/>
      <c r="S113" s="1844"/>
      <c r="T113" s="1844"/>
      <c r="U113" s="1845"/>
    </row>
    <row r="114" spans="2:21" s="986" customFormat="1" x14ac:dyDescent="0.3">
      <c r="B114" s="993">
        <v>4</v>
      </c>
      <c r="C114" s="992" t="s">
        <v>1295</v>
      </c>
      <c r="D114" s="1843"/>
      <c r="E114" s="1844"/>
      <c r="F114" s="1844"/>
      <c r="G114" s="1844"/>
      <c r="H114" s="1844"/>
      <c r="I114" s="1844"/>
      <c r="J114" s="1844"/>
      <c r="K114" s="1844"/>
      <c r="L114" s="1844"/>
      <c r="M114" s="1844"/>
      <c r="N114" s="1844"/>
      <c r="O114" s="1844"/>
      <c r="P114" s="1844"/>
      <c r="Q114" s="1844"/>
      <c r="R114" s="1844"/>
      <c r="S114" s="1844"/>
      <c r="T114" s="1844"/>
      <c r="U114" s="1845"/>
    </row>
    <row r="115" spans="2:21" x14ac:dyDescent="0.3">
      <c r="B115" s="994">
        <v>4.0999999999999996</v>
      </c>
      <c r="C115" s="989" t="s">
        <v>1296</v>
      </c>
      <c r="D115" s="1843"/>
      <c r="E115" s="1844"/>
      <c r="F115" s="1844"/>
      <c r="G115" s="1844"/>
      <c r="H115" s="1844"/>
      <c r="I115" s="1844"/>
      <c r="J115" s="1844"/>
      <c r="K115" s="1844"/>
      <c r="L115" s="1844"/>
      <c r="M115" s="1844"/>
      <c r="N115" s="1844"/>
      <c r="O115" s="1844"/>
      <c r="P115" s="1844"/>
      <c r="Q115" s="1844"/>
      <c r="R115" s="1844"/>
      <c r="S115" s="1844"/>
      <c r="T115" s="1844"/>
      <c r="U115" s="1845"/>
    </row>
    <row r="116" spans="2:21" x14ac:dyDescent="0.3">
      <c r="B116" s="994">
        <v>4.2</v>
      </c>
      <c r="C116" s="989" t="s">
        <v>1297</v>
      </c>
      <c r="D116" s="1843"/>
      <c r="E116" s="1844"/>
      <c r="F116" s="1844"/>
      <c r="G116" s="1844"/>
      <c r="H116" s="1844"/>
      <c r="I116" s="1844"/>
      <c r="J116" s="1844"/>
      <c r="K116" s="1844"/>
      <c r="L116" s="1844"/>
      <c r="M116" s="1844"/>
      <c r="N116" s="1844"/>
      <c r="O116" s="1844"/>
      <c r="P116" s="1844"/>
      <c r="Q116" s="1844"/>
      <c r="R116" s="1844"/>
      <c r="S116" s="1844"/>
      <c r="T116" s="1844"/>
      <c r="U116" s="1845"/>
    </row>
    <row r="117" spans="2:21" x14ac:dyDescent="0.3">
      <c r="B117" s="994">
        <v>4.3</v>
      </c>
      <c r="C117" s="995" t="s">
        <v>1298</v>
      </c>
      <c r="D117" s="1843"/>
      <c r="E117" s="1844"/>
      <c r="F117" s="1844"/>
      <c r="G117" s="1844"/>
      <c r="H117" s="1844"/>
      <c r="I117" s="1844"/>
      <c r="J117" s="1844"/>
      <c r="K117" s="1844"/>
      <c r="L117" s="1844"/>
      <c r="M117" s="1844"/>
      <c r="N117" s="1844"/>
      <c r="O117" s="1844"/>
      <c r="P117" s="1844"/>
      <c r="Q117" s="1844"/>
      <c r="R117" s="1844"/>
      <c r="S117" s="1844"/>
      <c r="T117" s="1844"/>
      <c r="U117" s="1845"/>
    </row>
    <row r="118" spans="2:21" x14ac:dyDescent="0.3">
      <c r="B118" s="994">
        <v>4.4000000000000004</v>
      </c>
      <c r="C118" s="995" t="s">
        <v>1299</v>
      </c>
      <c r="D118" s="1843"/>
      <c r="E118" s="1844"/>
      <c r="F118" s="1844"/>
      <c r="G118" s="1844"/>
      <c r="H118" s="1844"/>
      <c r="I118" s="1844"/>
      <c r="J118" s="1844"/>
      <c r="K118" s="1844"/>
      <c r="L118" s="1844"/>
      <c r="M118" s="1844"/>
      <c r="N118" s="1844"/>
      <c r="O118" s="1844"/>
      <c r="P118" s="1844"/>
      <c r="Q118" s="1844"/>
      <c r="R118" s="1844"/>
      <c r="S118" s="1844"/>
      <c r="T118" s="1844"/>
      <c r="U118" s="1845"/>
    </row>
    <row r="119" spans="2:21" x14ac:dyDescent="0.3">
      <c r="B119" s="994">
        <v>4.5</v>
      </c>
      <c r="C119" s="995" t="s">
        <v>1300</v>
      </c>
      <c r="D119" s="1843"/>
      <c r="E119" s="1844"/>
      <c r="F119" s="1844"/>
      <c r="G119" s="1844"/>
      <c r="H119" s="1844"/>
      <c r="I119" s="1844"/>
      <c r="J119" s="1844"/>
      <c r="K119" s="1844"/>
      <c r="L119" s="1844"/>
      <c r="M119" s="1844"/>
      <c r="N119" s="1844"/>
      <c r="O119" s="1844"/>
      <c r="P119" s="1844"/>
      <c r="Q119" s="1844"/>
      <c r="R119" s="1844"/>
      <c r="S119" s="1844"/>
      <c r="T119" s="1844"/>
      <c r="U119" s="1845"/>
    </row>
    <row r="120" spans="2:21" x14ac:dyDescent="0.3">
      <c r="B120" s="994">
        <v>4.5999999999999996</v>
      </c>
      <c r="C120" s="995" t="s">
        <v>1301</v>
      </c>
      <c r="D120" s="1843"/>
      <c r="E120" s="1844"/>
      <c r="F120" s="1844"/>
      <c r="G120" s="1844"/>
      <c r="H120" s="1844"/>
      <c r="I120" s="1844"/>
      <c r="J120" s="1844"/>
      <c r="K120" s="1844"/>
      <c r="L120" s="1844"/>
      <c r="M120" s="1844"/>
      <c r="N120" s="1844"/>
      <c r="O120" s="1844"/>
      <c r="P120" s="1844"/>
      <c r="Q120" s="1844"/>
      <c r="R120" s="1844"/>
      <c r="S120" s="1844"/>
      <c r="T120" s="1844"/>
      <c r="U120" s="1845"/>
    </row>
    <row r="121" spans="2:21" x14ac:dyDescent="0.3">
      <c r="B121" s="994">
        <v>4.7</v>
      </c>
      <c r="C121" s="995" t="s">
        <v>1302</v>
      </c>
      <c r="D121" s="1843"/>
      <c r="E121" s="1844"/>
      <c r="F121" s="1844"/>
      <c r="G121" s="1844"/>
      <c r="H121" s="1844"/>
      <c r="I121" s="1844"/>
      <c r="J121" s="1844"/>
      <c r="K121" s="1844"/>
      <c r="L121" s="1844"/>
      <c r="M121" s="1844"/>
      <c r="N121" s="1844"/>
      <c r="O121" s="1844"/>
      <c r="P121" s="1844"/>
      <c r="Q121" s="1844"/>
      <c r="R121" s="1844"/>
      <c r="S121" s="1844"/>
      <c r="T121" s="1844"/>
      <c r="U121" s="1845"/>
    </row>
    <row r="122" spans="2:21" x14ac:dyDescent="0.3">
      <c r="B122" s="994">
        <v>4.8</v>
      </c>
      <c r="C122" s="989" t="s">
        <v>1303</v>
      </c>
      <c r="D122" s="1843"/>
      <c r="E122" s="1844"/>
      <c r="F122" s="1844"/>
      <c r="G122" s="1844"/>
      <c r="H122" s="1844"/>
      <c r="I122" s="1844"/>
      <c r="J122" s="1844"/>
      <c r="K122" s="1844"/>
      <c r="L122" s="1844"/>
      <c r="M122" s="1844"/>
      <c r="N122" s="1844"/>
      <c r="O122" s="1844"/>
      <c r="P122" s="1844"/>
      <c r="Q122" s="1844"/>
      <c r="R122" s="1844"/>
      <c r="S122" s="1844"/>
      <c r="T122" s="1844"/>
      <c r="U122" s="1845"/>
    </row>
    <row r="123" spans="2:21" x14ac:dyDescent="0.3">
      <c r="B123" s="994">
        <v>4.9000000000000004</v>
      </c>
      <c r="C123" s="989" t="s">
        <v>1304</v>
      </c>
      <c r="D123" s="1843"/>
      <c r="E123" s="1844"/>
      <c r="F123" s="1844"/>
      <c r="G123" s="1844"/>
      <c r="H123" s="1844"/>
      <c r="I123" s="1844"/>
      <c r="J123" s="1844"/>
      <c r="K123" s="1844"/>
      <c r="L123" s="1844"/>
      <c r="M123" s="1844"/>
      <c r="N123" s="1844"/>
      <c r="O123" s="1844"/>
      <c r="P123" s="1844"/>
      <c r="Q123" s="1844"/>
      <c r="R123" s="1844"/>
      <c r="S123" s="1844"/>
      <c r="T123" s="1844"/>
      <c r="U123" s="1845"/>
    </row>
    <row r="124" spans="2:21" x14ac:dyDescent="0.3">
      <c r="B124" s="1002">
        <v>4.0999999999999996</v>
      </c>
      <c r="C124" s="989" t="s">
        <v>1305</v>
      </c>
      <c r="D124" s="1843"/>
      <c r="E124" s="1844"/>
      <c r="F124" s="1844"/>
      <c r="G124" s="1844"/>
      <c r="H124" s="1844"/>
      <c r="I124" s="1844"/>
      <c r="J124" s="1844"/>
      <c r="K124" s="1844"/>
      <c r="L124" s="1844"/>
      <c r="M124" s="1844"/>
      <c r="N124" s="1844"/>
      <c r="O124" s="1844"/>
      <c r="P124" s="1844"/>
      <c r="Q124" s="1844"/>
      <c r="R124" s="1844"/>
      <c r="S124" s="1844"/>
      <c r="T124" s="1844"/>
      <c r="U124" s="1845"/>
    </row>
    <row r="125" spans="2:21" x14ac:dyDescent="0.3">
      <c r="B125" s="1002">
        <v>4.1100000000000003</v>
      </c>
      <c r="C125" s="989" t="s">
        <v>1306</v>
      </c>
      <c r="D125" s="1843"/>
      <c r="E125" s="1844"/>
      <c r="F125" s="1844"/>
      <c r="G125" s="1844"/>
      <c r="H125" s="1844"/>
      <c r="I125" s="1844"/>
      <c r="J125" s="1844"/>
      <c r="K125" s="1844"/>
      <c r="L125" s="1844"/>
      <c r="M125" s="1844"/>
      <c r="N125" s="1844"/>
      <c r="O125" s="1844"/>
      <c r="P125" s="1844"/>
      <c r="Q125" s="1844"/>
      <c r="R125" s="1844"/>
      <c r="S125" s="1844"/>
      <c r="T125" s="1844"/>
      <c r="U125" s="1845"/>
    </row>
    <row r="126" spans="2:21" x14ac:dyDescent="0.3">
      <c r="B126" s="1002">
        <v>4.12</v>
      </c>
      <c r="C126" s="995" t="s">
        <v>1307</v>
      </c>
      <c r="D126" s="1843"/>
      <c r="E126" s="1844"/>
      <c r="F126" s="1844"/>
      <c r="G126" s="1844"/>
      <c r="H126" s="1844"/>
      <c r="I126" s="1844"/>
      <c r="J126" s="1844"/>
      <c r="K126" s="1844"/>
      <c r="L126" s="1844"/>
      <c r="M126" s="1844"/>
      <c r="N126" s="1844"/>
      <c r="O126" s="1844"/>
      <c r="P126" s="1844"/>
      <c r="Q126" s="1844"/>
      <c r="R126" s="1844"/>
      <c r="S126" s="1844"/>
      <c r="T126" s="1844"/>
      <c r="U126" s="1845"/>
    </row>
    <row r="127" spans="2:21" x14ac:dyDescent="0.3">
      <c r="B127" s="1002">
        <v>4.13</v>
      </c>
      <c r="C127" s="989" t="s">
        <v>1308</v>
      </c>
      <c r="D127" s="1843"/>
      <c r="E127" s="1844"/>
      <c r="F127" s="1844"/>
      <c r="G127" s="1844"/>
      <c r="H127" s="1844"/>
      <c r="I127" s="1844"/>
      <c r="J127" s="1844"/>
      <c r="K127" s="1844"/>
      <c r="L127" s="1844"/>
      <c r="M127" s="1844"/>
      <c r="N127" s="1844"/>
      <c r="O127" s="1844"/>
      <c r="P127" s="1844"/>
      <c r="Q127" s="1844"/>
      <c r="R127" s="1844"/>
      <c r="S127" s="1844"/>
      <c r="T127" s="1844"/>
      <c r="U127" s="1845"/>
    </row>
    <row r="128" spans="2:21" x14ac:dyDescent="0.3">
      <c r="B128" s="1002">
        <v>4.1399999999999997</v>
      </c>
      <c r="C128" s="989" t="s">
        <v>1309</v>
      </c>
      <c r="D128" s="1843"/>
      <c r="E128" s="1844"/>
      <c r="F128" s="1844"/>
      <c r="G128" s="1844"/>
      <c r="H128" s="1844"/>
      <c r="I128" s="1844"/>
      <c r="J128" s="1844"/>
      <c r="K128" s="1844"/>
      <c r="L128" s="1844"/>
      <c r="M128" s="1844"/>
      <c r="N128" s="1844"/>
      <c r="O128" s="1844"/>
      <c r="P128" s="1844"/>
      <c r="Q128" s="1844"/>
      <c r="R128" s="1844"/>
      <c r="S128" s="1844"/>
      <c r="T128" s="1844"/>
      <c r="U128" s="1845"/>
    </row>
    <row r="129" spans="2:21" x14ac:dyDescent="0.3">
      <c r="B129" s="1002">
        <v>4.1500000000000004</v>
      </c>
      <c r="C129" s="989" t="s">
        <v>1310</v>
      </c>
      <c r="D129" s="1843"/>
      <c r="E129" s="1844"/>
      <c r="F129" s="1844"/>
      <c r="G129" s="1844"/>
      <c r="H129" s="1844"/>
      <c r="I129" s="1844"/>
      <c r="J129" s="1844"/>
      <c r="K129" s="1844"/>
      <c r="L129" s="1844"/>
      <c r="M129" s="1844"/>
      <c r="N129" s="1844"/>
      <c r="O129" s="1844"/>
      <c r="P129" s="1844"/>
      <c r="Q129" s="1844"/>
      <c r="R129" s="1844"/>
      <c r="S129" s="1844"/>
      <c r="T129" s="1844"/>
      <c r="U129" s="1845"/>
    </row>
    <row r="130" spans="2:21" x14ac:dyDescent="0.3">
      <c r="B130" s="1002">
        <v>4.16</v>
      </c>
      <c r="C130" s="989" t="s">
        <v>1311</v>
      </c>
      <c r="D130" s="1843"/>
      <c r="E130" s="1844"/>
      <c r="F130" s="1844"/>
      <c r="G130" s="1844"/>
      <c r="H130" s="1844"/>
      <c r="I130" s="1844"/>
      <c r="J130" s="1844"/>
      <c r="K130" s="1844"/>
      <c r="L130" s="1844"/>
      <c r="M130" s="1844"/>
      <c r="N130" s="1844"/>
      <c r="O130" s="1844"/>
      <c r="P130" s="1844"/>
      <c r="Q130" s="1844"/>
      <c r="R130" s="1844"/>
      <c r="S130" s="1844"/>
      <c r="T130" s="1844"/>
      <c r="U130" s="1845"/>
    </row>
    <row r="131" spans="2:21" x14ac:dyDescent="0.3">
      <c r="B131" s="1002">
        <v>4.17</v>
      </c>
      <c r="C131" s="989" t="s">
        <v>251</v>
      </c>
      <c r="D131" s="1843"/>
      <c r="E131" s="1844"/>
      <c r="F131" s="1844"/>
      <c r="G131" s="1844"/>
      <c r="H131" s="1844"/>
      <c r="I131" s="1844"/>
      <c r="J131" s="1844"/>
      <c r="K131" s="1844"/>
      <c r="L131" s="1844"/>
      <c r="M131" s="1844"/>
      <c r="N131" s="1844"/>
      <c r="O131" s="1844"/>
      <c r="P131" s="1844"/>
      <c r="Q131" s="1844"/>
      <c r="R131" s="1844"/>
      <c r="S131" s="1844"/>
      <c r="T131" s="1844"/>
      <c r="U131" s="1845"/>
    </row>
    <row r="132" spans="2:21" s="986" customFormat="1" x14ac:dyDescent="0.3">
      <c r="B132" s="1003"/>
      <c r="C132" s="992" t="s">
        <v>1312</v>
      </c>
      <c r="D132" s="1843"/>
      <c r="E132" s="1844"/>
      <c r="F132" s="1844"/>
      <c r="G132" s="1844"/>
      <c r="H132" s="1844"/>
      <c r="I132" s="1844"/>
      <c r="J132" s="1844"/>
      <c r="K132" s="1844"/>
      <c r="L132" s="1844"/>
      <c r="M132" s="1844"/>
      <c r="N132" s="1844"/>
      <c r="O132" s="1844"/>
      <c r="P132" s="1844"/>
      <c r="Q132" s="1844"/>
      <c r="R132" s="1844"/>
      <c r="S132" s="1844"/>
      <c r="T132" s="1844"/>
      <c r="U132" s="1845"/>
    </row>
    <row r="133" spans="2:21" x14ac:dyDescent="0.3">
      <c r="B133" s="1002"/>
      <c r="C133" s="989"/>
      <c r="D133" s="1843"/>
      <c r="E133" s="1844"/>
      <c r="F133" s="1844"/>
      <c r="G133" s="1844"/>
      <c r="H133" s="1844"/>
      <c r="I133" s="1844"/>
      <c r="J133" s="1844"/>
      <c r="K133" s="1844"/>
      <c r="L133" s="1844"/>
      <c r="M133" s="1844"/>
      <c r="N133" s="1844"/>
      <c r="O133" s="1844"/>
      <c r="P133" s="1844"/>
      <c r="Q133" s="1844"/>
      <c r="R133" s="1844"/>
      <c r="S133" s="1844"/>
      <c r="T133" s="1844"/>
      <c r="U133" s="1845"/>
    </row>
    <row r="134" spans="2:21" s="986" customFormat="1" x14ac:dyDescent="0.3">
      <c r="B134" s="993">
        <v>5</v>
      </c>
      <c r="C134" s="1000" t="s">
        <v>1313</v>
      </c>
      <c r="D134" s="1843"/>
      <c r="E134" s="1844"/>
      <c r="F134" s="1844"/>
      <c r="G134" s="1844"/>
      <c r="H134" s="1844"/>
      <c r="I134" s="1844"/>
      <c r="J134" s="1844"/>
      <c r="K134" s="1844"/>
      <c r="L134" s="1844"/>
      <c r="M134" s="1844"/>
      <c r="N134" s="1844"/>
      <c r="O134" s="1844"/>
      <c r="P134" s="1844"/>
      <c r="Q134" s="1844"/>
      <c r="R134" s="1844"/>
      <c r="S134" s="1844"/>
      <c r="T134" s="1844"/>
      <c r="U134" s="1845"/>
    </row>
    <row r="135" spans="2:21" x14ac:dyDescent="0.3">
      <c r="B135" s="994">
        <v>5.0999999999999996</v>
      </c>
      <c r="C135" s="989" t="s">
        <v>1314</v>
      </c>
      <c r="D135" s="1843"/>
      <c r="E135" s="1844"/>
      <c r="F135" s="1844"/>
      <c r="G135" s="1844"/>
      <c r="H135" s="1844"/>
      <c r="I135" s="1844"/>
      <c r="J135" s="1844"/>
      <c r="K135" s="1844"/>
      <c r="L135" s="1844"/>
      <c r="M135" s="1844"/>
      <c r="N135" s="1844"/>
      <c r="O135" s="1844"/>
      <c r="P135" s="1844"/>
      <c r="Q135" s="1844"/>
      <c r="R135" s="1844"/>
      <c r="S135" s="1844"/>
      <c r="T135" s="1844"/>
      <c r="U135" s="1845"/>
    </row>
    <row r="136" spans="2:21" x14ac:dyDescent="0.3">
      <c r="B136" s="994">
        <v>5.2</v>
      </c>
      <c r="C136" s="989" t="s">
        <v>1315</v>
      </c>
      <c r="D136" s="1843"/>
      <c r="E136" s="1844"/>
      <c r="F136" s="1844"/>
      <c r="G136" s="1844"/>
      <c r="H136" s="1844"/>
      <c r="I136" s="1844"/>
      <c r="J136" s="1844"/>
      <c r="K136" s="1844"/>
      <c r="L136" s="1844"/>
      <c r="M136" s="1844"/>
      <c r="N136" s="1844"/>
      <c r="O136" s="1844"/>
      <c r="P136" s="1844"/>
      <c r="Q136" s="1844"/>
      <c r="R136" s="1844"/>
      <c r="S136" s="1844"/>
      <c r="T136" s="1844"/>
      <c r="U136" s="1845"/>
    </row>
    <row r="137" spans="2:21" x14ac:dyDescent="0.3">
      <c r="B137" s="994">
        <v>5.3</v>
      </c>
      <c r="C137" s="989" t="s">
        <v>1316</v>
      </c>
      <c r="D137" s="1843"/>
      <c r="E137" s="1844"/>
      <c r="F137" s="1844"/>
      <c r="G137" s="1844"/>
      <c r="H137" s="1844"/>
      <c r="I137" s="1844"/>
      <c r="J137" s="1844"/>
      <c r="K137" s="1844"/>
      <c r="L137" s="1844"/>
      <c r="M137" s="1844"/>
      <c r="N137" s="1844"/>
      <c r="O137" s="1844"/>
      <c r="P137" s="1844"/>
      <c r="Q137" s="1844"/>
      <c r="R137" s="1844"/>
      <c r="S137" s="1844"/>
      <c r="T137" s="1844"/>
      <c r="U137" s="1845"/>
    </row>
    <row r="138" spans="2:21" x14ac:dyDescent="0.3">
      <c r="B138" s="994">
        <v>5.4</v>
      </c>
      <c r="C138" s="989" t="s">
        <v>1317</v>
      </c>
      <c r="D138" s="1843"/>
      <c r="E138" s="1844"/>
      <c r="F138" s="1844"/>
      <c r="G138" s="1844"/>
      <c r="H138" s="1844"/>
      <c r="I138" s="1844"/>
      <c r="J138" s="1844"/>
      <c r="K138" s="1844"/>
      <c r="L138" s="1844"/>
      <c r="M138" s="1844"/>
      <c r="N138" s="1844"/>
      <c r="O138" s="1844"/>
      <c r="P138" s="1844"/>
      <c r="Q138" s="1844"/>
      <c r="R138" s="1844"/>
      <c r="S138" s="1844"/>
      <c r="T138" s="1844"/>
      <c r="U138" s="1845"/>
    </row>
    <row r="139" spans="2:21" x14ac:dyDescent="0.3">
      <c r="B139" s="994">
        <v>5.5</v>
      </c>
      <c r="C139" s="989" t="s">
        <v>1318</v>
      </c>
      <c r="D139" s="1843"/>
      <c r="E139" s="1844"/>
      <c r="F139" s="1844"/>
      <c r="G139" s="1844"/>
      <c r="H139" s="1844"/>
      <c r="I139" s="1844"/>
      <c r="J139" s="1844"/>
      <c r="K139" s="1844"/>
      <c r="L139" s="1844"/>
      <c r="M139" s="1844"/>
      <c r="N139" s="1844"/>
      <c r="O139" s="1844"/>
      <c r="P139" s="1844"/>
      <c r="Q139" s="1844"/>
      <c r="R139" s="1844"/>
      <c r="S139" s="1844"/>
      <c r="T139" s="1844"/>
      <c r="U139" s="1845"/>
    </row>
    <row r="140" spans="2:21" x14ac:dyDescent="0.3">
      <c r="B140" s="994">
        <v>5.6</v>
      </c>
      <c r="C140" s="989" t="s">
        <v>1319</v>
      </c>
      <c r="D140" s="1843"/>
      <c r="E140" s="1844"/>
      <c r="F140" s="1844"/>
      <c r="G140" s="1844"/>
      <c r="H140" s="1844"/>
      <c r="I140" s="1844"/>
      <c r="J140" s="1844"/>
      <c r="K140" s="1844"/>
      <c r="L140" s="1844"/>
      <c r="M140" s="1844"/>
      <c r="N140" s="1844"/>
      <c r="O140" s="1844"/>
      <c r="P140" s="1844"/>
      <c r="Q140" s="1844"/>
      <c r="R140" s="1844"/>
      <c r="S140" s="1844"/>
      <c r="T140" s="1844"/>
      <c r="U140" s="1845"/>
    </row>
    <row r="141" spans="2:21" s="986" customFormat="1" x14ac:dyDescent="0.3">
      <c r="B141" s="993">
        <v>5.7</v>
      </c>
      <c r="C141" s="1000" t="s">
        <v>1320</v>
      </c>
      <c r="D141" s="1843"/>
      <c r="E141" s="1844"/>
      <c r="F141" s="1844"/>
      <c r="G141" s="1844"/>
      <c r="H141" s="1844"/>
      <c r="I141" s="1844"/>
      <c r="J141" s="1844"/>
      <c r="K141" s="1844"/>
      <c r="L141" s="1844"/>
      <c r="M141" s="1844"/>
      <c r="N141" s="1844"/>
      <c r="O141" s="1844"/>
      <c r="P141" s="1844"/>
      <c r="Q141" s="1844"/>
      <c r="R141" s="1844"/>
      <c r="S141" s="1844"/>
      <c r="T141" s="1844"/>
      <c r="U141" s="1845"/>
    </row>
    <row r="142" spans="2:21" s="986" customFormat="1" x14ac:dyDescent="0.3">
      <c r="B142" s="993"/>
      <c r="C142" s="1000"/>
      <c r="D142" s="1843"/>
      <c r="E142" s="1844"/>
      <c r="F142" s="1844"/>
      <c r="G142" s="1844"/>
      <c r="H142" s="1844"/>
      <c r="I142" s="1844"/>
      <c r="J142" s="1844"/>
      <c r="K142" s="1844"/>
      <c r="L142" s="1844"/>
      <c r="M142" s="1844"/>
      <c r="N142" s="1844"/>
      <c r="O142" s="1844"/>
      <c r="P142" s="1844"/>
      <c r="Q142" s="1844"/>
      <c r="R142" s="1844"/>
      <c r="S142" s="1844"/>
      <c r="T142" s="1844"/>
      <c r="U142" s="1845"/>
    </row>
    <row r="143" spans="2:21" s="986" customFormat="1" x14ac:dyDescent="0.3">
      <c r="B143" s="993">
        <v>6</v>
      </c>
      <c r="C143" s="992" t="s">
        <v>1321</v>
      </c>
      <c r="D143" s="1843"/>
      <c r="E143" s="1844"/>
      <c r="F143" s="1844"/>
      <c r="G143" s="1844"/>
      <c r="H143" s="1844"/>
      <c r="I143" s="1844"/>
      <c r="J143" s="1844"/>
      <c r="K143" s="1844"/>
      <c r="L143" s="1844"/>
      <c r="M143" s="1844"/>
      <c r="N143" s="1844"/>
      <c r="O143" s="1844"/>
      <c r="P143" s="1844"/>
      <c r="Q143" s="1844"/>
      <c r="R143" s="1844"/>
      <c r="S143" s="1844"/>
      <c r="T143" s="1844"/>
      <c r="U143" s="1845"/>
    </row>
    <row r="144" spans="2:21" x14ac:dyDescent="0.3">
      <c r="B144" s="994">
        <v>6.1</v>
      </c>
      <c r="C144" s="989" t="s">
        <v>1322</v>
      </c>
      <c r="D144" s="1843"/>
      <c r="E144" s="1844"/>
      <c r="F144" s="1844"/>
      <c r="G144" s="1844"/>
      <c r="H144" s="1844"/>
      <c r="I144" s="1844"/>
      <c r="J144" s="1844"/>
      <c r="K144" s="1844"/>
      <c r="L144" s="1844"/>
      <c r="M144" s="1844"/>
      <c r="N144" s="1844"/>
      <c r="O144" s="1844"/>
      <c r="P144" s="1844"/>
      <c r="Q144" s="1844"/>
      <c r="R144" s="1844"/>
      <c r="S144" s="1844"/>
      <c r="T144" s="1844"/>
      <c r="U144" s="1845"/>
    </row>
    <row r="145" spans="2:21" x14ac:dyDescent="0.3">
      <c r="B145" s="999">
        <v>6.2</v>
      </c>
      <c r="C145" s="995" t="s">
        <v>1323</v>
      </c>
      <c r="D145" s="1843"/>
      <c r="E145" s="1844"/>
      <c r="F145" s="1844"/>
      <c r="G145" s="1844"/>
      <c r="H145" s="1844"/>
      <c r="I145" s="1844"/>
      <c r="J145" s="1844"/>
      <c r="K145" s="1844"/>
      <c r="L145" s="1844"/>
      <c r="M145" s="1844"/>
      <c r="N145" s="1844"/>
      <c r="O145" s="1844"/>
      <c r="P145" s="1844"/>
      <c r="Q145" s="1844"/>
      <c r="R145" s="1844"/>
      <c r="S145" s="1844"/>
      <c r="T145" s="1844"/>
      <c r="U145" s="1845"/>
    </row>
    <row r="146" spans="2:21" x14ac:dyDescent="0.3">
      <c r="B146" s="994">
        <v>6.3</v>
      </c>
      <c r="C146" s="989" t="s">
        <v>1324</v>
      </c>
      <c r="D146" s="1843"/>
      <c r="E146" s="1844"/>
      <c r="F146" s="1844"/>
      <c r="G146" s="1844"/>
      <c r="H146" s="1844"/>
      <c r="I146" s="1844"/>
      <c r="J146" s="1844"/>
      <c r="K146" s="1844"/>
      <c r="L146" s="1844"/>
      <c r="M146" s="1844"/>
      <c r="N146" s="1844"/>
      <c r="O146" s="1844"/>
      <c r="P146" s="1844"/>
      <c r="Q146" s="1844"/>
      <c r="R146" s="1844"/>
      <c r="S146" s="1844"/>
      <c r="T146" s="1844"/>
      <c r="U146" s="1845"/>
    </row>
    <row r="147" spans="2:21" x14ac:dyDescent="0.3">
      <c r="B147" s="999">
        <v>6.4</v>
      </c>
      <c r="C147" s="989" t="s">
        <v>1325</v>
      </c>
      <c r="D147" s="1843"/>
      <c r="E147" s="1844"/>
      <c r="F147" s="1844"/>
      <c r="G147" s="1844"/>
      <c r="H147" s="1844"/>
      <c r="I147" s="1844"/>
      <c r="J147" s="1844"/>
      <c r="K147" s="1844"/>
      <c r="L147" s="1844"/>
      <c r="M147" s="1844"/>
      <c r="N147" s="1844"/>
      <c r="O147" s="1844"/>
      <c r="P147" s="1844"/>
      <c r="Q147" s="1844"/>
      <c r="R147" s="1844"/>
      <c r="S147" s="1844"/>
      <c r="T147" s="1844"/>
      <c r="U147" s="1845"/>
    </row>
    <row r="148" spans="2:21" s="986" customFormat="1" x14ac:dyDescent="0.3">
      <c r="B148" s="993">
        <v>6.5</v>
      </c>
      <c r="C148" s="992" t="s">
        <v>1326</v>
      </c>
      <c r="D148" s="1843"/>
      <c r="E148" s="1844"/>
      <c r="F148" s="1844"/>
      <c r="G148" s="1844"/>
      <c r="H148" s="1844"/>
      <c r="I148" s="1844"/>
      <c r="J148" s="1844"/>
      <c r="K148" s="1844"/>
      <c r="L148" s="1844"/>
      <c r="M148" s="1844"/>
      <c r="N148" s="1844"/>
      <c r="O148" s="1844"/>
      <c r="P148" s="1844"/>
      <c r="Q148" s="1844"/>
      <c r="R148" s="1844"/>
      <c r="S148" s="1844"/>
      <c r="T148" s="1844"/>
      <c r="U148" s="1845"/>
    </row>
    <row r="149" spans="2:21" s="986" customFormat="1" x14ac:dyDescent="0.3">
      <c r="B149" s="993"/>
      <c r="C149" s="992"/>
      <c r="D149" s="1843"/>
      <c r="E149" s="1844"/>
      <c r="F149" s="1844"/>
      <c r="G149" s="1844"/>
      <c r="H149" s="1844"/>
      <c r="I149" s="1844"/>
      <c r="J149" s="1844"/>
      <c r="K149" s="1844"/>
      <c r="L149" s="1844"/>
      <c r="M149" s="1844"/>
      <c r="N149" s="1844"/>
      <c r="O149" s="1844"/>
      <c r="P149" s="1844"/>
      <c r="Q149" s="1844"/>
      <c r="R149" s="1844"/>
      <c r="S149" s="1844"/>
      <c r="T149" s="1844"/>
      <c r="U149" s="1845"/>
    </row>
    <row r="150" spans="2:21" s="986" customFormat="1" x14ac:dyDescent="0.3">
      <c r="B150" s="993">
        <v>7</v>
      </c>
      <c r="C150" s="992" t="s">
        <v>1327</v>
      </c>
      <c r="D150" s="1843"/>
      <c r="E150" s="1844"/>
      <c r="F150" s="1844"/>
      <c r="G150" s="1844"/>
      <c r="H150" s="1844"/>
      <c r="I150" s="1844"/>
      <c r="J150" s="1844"/>
      <c r="K150" s="1844"/>
      <c r="L150" s="1844"/>
      <c r="M150" s="1844"/>
      <c r="N150" s="1844"/>
      <c r="O150" s="1844"/>
      <c r="P150" s="1844"/>
      <c r="Q150" s="1844"/>
      <c r="R150" s="1844"/>
      <c r="S150" s="1844"/>
      <c r="T150" s="1844"/>
      <c r="U150" s="1845"/>
    </row>
    <row r="151" spans="2:21" s="986" customFormat="1" ht="18" customHeight="1" x14ac:dyDescent="0.3">
      <c r="B151" s="999">
        <v>7.1</v>
      </c>
      <c r="C151" s="989" t="s">
        <v>1328</v>
      </c>
      <c r="D151" s="1843"/>
      <c r="E151" s="1844"/>
      <c r="F151" s="1844"/>
      <c r="G151" s="1844"/>
      <c r="H151" s="1844"/>
      <c r="I151" s="1844"/>
      <c r="J151" s="1844"/>
      <c r="K151" s="1844"/>
      <c r="L151" s="1844"/>
      <c r="M151" s="1844"/>
      <c r="N151" s="1844"/>
      <c r="O151" s="1844"/>
      <c r="P151" s="1844"/>
      <c r="Q151" s="1844"/>
      <c r="R151" s="1844"/>
      <c r="S151" s="1844"/>
      <c r="T151" s="1844"/>
      <c r="U151" s="1845"/>
    </row>
    <row r="152" spans="2:21" x14ac:dyDescent="0.3">
      <c r="B152" s="999">
        <v>7.2</v>
      </c>
      <c r="C152" s="995" t="s">
        <v>1329</v>
      </c>
      <c r="D152" s="1843"/>
      <c r="E152" s="1844"/>
      <c r="F152" s="1844"/>
      <c r="G152" s="1844"/>
      <c r="H152" s="1844"/>
      <c r="I152" s="1844"/>
      <c r="J152" s="1844"/>
      <c r="K152" s="1844"/>
      <c r="L152" s="1844"/>
      <c r="M152" s="1844"/>
      <c r="N152" s="1844"/>
      <c r="O152" s="1844"/>
      <c r="P152" s="1844"/>
      <c r="Q152" s="1844"/>
      <c r="R152" s="1844"/>
      <c r="S152" s="1844"/>
      <c r="T152" s="1844"/>
      <c r="U152" s="1845"/>
    </row>
    <row r="153" spans="2:21" x14ac:dyDescent="0.3">
      <c r="B153" s="999"/>
      <c r="C153" s="995"/>
      <c r="D153" s="1843"/>
      <c r="E153" s="1844"/>
      <c r="F153" s="1844"/>
      <c r="G153" s="1844"/>
      <c r="H153" s="1844"/>
      <c r="I153" s="1844"/>
      <c r="J153" s="1844"/>
      <c r="K153" s="1844"/>
      <c r="L153" s="1844"/>
      <c r="M153" s="1844"/>
      <c r="N153" s="1844"/>
      <c r="O153" s="1844"/>
      <c r="P153" s="1844"/>
      <c r="Q153" s="1844"/>
      <c r="R153" s="1844"/>
      <c r="S153" s="1844"/>
      <c r="T153" s="1844"/>
      <c r="U153" s="1845"/>
    </row>
    <row r="154" spans="2:21" s="986" customFormat="1" x14ac:dyDescent="0.3">
      <c r="B154" s="993">
        <v>8</v>
      </c>
      <c r="C154" s="992" t="s">
        <v>1330</v>
      </c>
      <c r="D154" s="1846"/>
      <c r="E154" s="1847"/>
      <c r="F154" s="1847"/>
      <c r="G154" s="1847"/>
      <c r="H154" s="1847"/>
      <c r="I154" s="1847"/>
      <c r="J154" s="1847"/>
      <c r="K154" s="1847"/>
      <c r="L154" s="1847"/>
      <c r="M154" s="1847"/>
      <c r="N154" s="1847"/>
      <c r="O154" s="1847"/>
      <c r="P154" s="1847"/>
      <c r="Q154" s="1847"/>
      <c r="R154" s="1847"/>
      <c r="S154" s="1847"/>
      <c r="T154" s="1847"/>
      <c r="U154" s="1848"/>
    </row>
    <row r="155" spans="2:21" x14ac:dyDescent="0.3">
      <c r="L155" s="1004"/>
    </row>
  </sheetData>
  <mergeCells count="11">
    <mergeCell ref="D10:U154"/>
    <mergeCell ref="B6:B9"/>
    <mergeCell ref="C6:C9"/>
    <mergeCell ref="D6:S6"/>
    <mergeCell ref="T6:T8"/>
    <mergeCell ref="U6:U9"/>
    <mergeCell ref="D7:G7"/>
    <mergeCell ref="H7:J7"/>
    <mergeCell ref="K7:M7"/>
    <mergeCell ref="N7:P7"/>
    <mergeCell ref="Q7:S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76"/>
  <sheetViews>
    <sheetView showGridLines="0" view="pageBreakPreview" zoomScale="80" zoomScaleNormal="60" zoomScaleSheetLayoutView="80" workbookViewId="0">
      <selection activeCell="H4" sqref="H4"/>
    </sheetView>
  </sheetViews>
  <sheetFormatPr defaultColWidth="9.08984375" defaultRowHeight="14" x14ac:dyDescent="0.3"/>
  <cols>
    <col min="1" max="1" width="4.6328125" style="1005" customWidth="1"/>
    <col min="2" max="2" width="9.08984375" style="1005" customWidth="1"/>
    <col min="3" max="12" width="16.54296875" style="1005" customWidth="1"/>
    <col min="13" max="13" width="16.54296875" style="1007" customWidth="1"/>
    <col min="14" max="14" width="23.08984375" style="1005" customWidth="1"/>
    <col min="15" max="256" width="9.08984375" style="1005"/>
    <col min="257" max="257" width="4.6328125" style="1005" customWidth="1"/>
    <col min="258" max="258" width="10.54296875" style="1005" customWidth="1"/>
    <col min="259" max="259" width="49.08984375" style="1005" customWidth="1"/>
    <col min="260" max="260" width="68.54296875" style="1005" customWidth="1"/>
    <col min="261" max="261" width="35.453125" style="1005" customWidth="1"/>
    <col min="262" max="262" width="21" style="1005" customWidth="1"/>
    <col min="263" max="263" width="28.453125" style="1005" customWidth="1"/>
    <col min="264" max="264" width="30.6328125" style="1005" customWidth="1"/>
    <col min="265" max="265" width="29.54296875" style="1005" customWidth="1"/>
    <col min="266" max="266" width="33.54296875" style="1005" customWidth="1"/>
    <col min="267" max="267" width="26.54296875" style="1005" customWidth="1"/>
    <col min="268" max="268" width="31.54296875" style="1005" customWidth="1"/>
    <col min="269" max="269" width="34.36328125" style="1005" customWidth="1"/>
    <col min="270" max="270" width="45.08984375" style="1005" customWidth="1"/>
    <col min="271" max="512" width="9.08984375" style="1005"/>
    <col min="513" max="513" width="4.6328125" style="1005" customWidth="1"/>
    <col min="514" max="514" width="10.54296875" style="1005" customWidth="1"/>
    <col min="515" max="515" width="49.08984375" style="1005" customWidth="1"/>
    <col min="516" max="516" width="68.54296875" style="1005" customWidth="1"/>
    <col min="517" max="517" width="35.453125" style="1005" customWidth="1"/>
    <col min="518" max="518" width="21" style="1005" customWidth="1"/>
    <col min="519" max="519" width="28.453125" style="1005" customWidth="1"/>
    <col min="520" max="520" width="30.6328125" style="1005" customWidth="1"/>
    <col min="521" max="521" width="29.54296875" style="1005" customWidth="1"/>
    <col min="522" max="522" width="33.54296875" style="1005" customWidth="1"/>
    <col min="523" max="523" width="26.54296875" style="1005" customWidth="1"/>
    <col min="524" max="524" width="31.54296875" style="1005" customWidth="1"/>
    <col min="525" max="525" width="34.36328125" style="1005" customWidth="1"/>
    <col min="526" max="526" width="45.08984375" style="1005" customWidth="1"/>
    <col min="527" max="768" width="9.08984375" style="1005"/>
    <col min="769" max="769" width="4.6328125" style="1005" customWidth="1"/>
    <col min="770" max="770" width="10.54296875" style="1005" customWidth="1"/>
    <col min="771" max="771" width="49.08984375" style="1005" customWidth="1"/>
    <col min="772" max="772" width="68.54296875" style="1005" customWidth="1"/>
    <col min="773" max="773" width="35.453125" style="1005" customWidth="1"/>
    <col min="774" max="774" width="21" style="1005" customWidth="1"/>
    <col min="775" max="775" width="28.453125" style="1005" customWidth="1"/>
    <col min="776" max="776" width="30.6328125" style="1005" customWidth="1"/>
    <col min="777" max="777" width="29.54296875" style="1005" customWidth="1"/>
    <col min="778" max="778" width="33.54296875" style="1005" customWidth="1"/>
    <col min="779" max="779" width="26.54296875" style="1005" customWidth="1"/>
    <col min="780" max="780" width="31.54296875" style="1005" customWidth="1"/>
    <col min="781" max="781" width="34.36328125" style="1005" customWidth="1"/>
    <col min="782" max="782" width="45.08984375" style="1005" customWidth="1"/>
    <col min="783" max="1024" width="9.08984375" style="1005"/>
    <col min="1025" max="1025" width="4.6328125" style="1005" customWidth="1"/>
    <col min="1026" max="1026" width="10.54296875" style="1005" customWidth="1"/>
    <col min="1027" max="1027" width="49.08984375" style="1005" customWidth="1"/>
    <col min="1028" max="1028" width="68.54296875" style="1005" customWidth="1"/>
    <col min="1029" max="1029" width="35.453125" style="1005" customWidth="1"/>
    <col min="1030" max="1030" width="21" style="1005" customWidth="1"/>
    <col min="1031" max="1031" width="28.453125" style="1005" customWidth="1"/>
    <col min="1032" max="1032" width="30.6328125" style="1005" customWidth="1"/>
    <col min="1033" max="1033" width="29.54296875" style="1005" customWidth="1"/>
    <col min="1034" max="1034" width="33.54296875" style="1005" customWidth="1"/>
    <col min="1035" max="1035" width="26.54296875" style="1005" customWidth="1"/>
    <col min="1036" max="1036" width="31.54296875" style="1005" customWidth="1"/>
    <col min="1037" max="1037" width="34.36328125" style="1005" customWidth="1"/>
    <col min="1038" max="1038" width="45.08984375" style="1005" customWidth="1"/>
    <col min="1039" max="1280" width="9.08984375" style="1005"/>
    <col min="1281" max="1281" width="4.6328125" style="1005" customWidth="1"/>
    <col min="1282" max="1282" width="10.54296875" style="1005" customWidth="1"/>
    <col min="1283" max="1283" width="49.08984375" style="1005" customWidth="1"/>
    <col min="1284" max="1284" width="68.54296875" style="1005" customWidth="1"/>
    <col min="1285" max="1285" width="35.453125" style="1005" customWidth="1"/>
    <col min="1286" max="1286" width="21" style="1005" customWidth="1"/>
    <col min="1287" max="1287" width="28.453125" style="1005" customWidth="1"/>
    <col min="1288" max="1288" width="30.6328125" style="1005" customWidth="1"/>
    <col min="1289" max="1289" width="29.54296875" style="1005" customWidth="1"/>
    <col min="1290" max="1290" width="33.54296875" style="1005" customWidth="1"/>
    <col min="1291" max="1291" width="26.54296875" style="1005" customWidth="1"/>
    <col min="1292" max="1292" width="31.54296875" style="1005" customWidth="1"/>
    <col min="1293" max="1293" width="34.36328125" style="1005" customWidth="1"/>
    <col min="1294" max="1294" width="45.08984375" style="1005" customWidth="1"/>
    <col min="1295" max="1536" width="9.08984375" style="1005"/>
    <col min="1537" max="1537" width="4.6328125" style="1005" customWidth="1"/>
    <col min="1538" max="1538" width="10.54296875" style="1005" customWidth="1"/>
    <col min="1539" max="1539" width="49.08984375" style="1005" customWidth="1"/>
    <col min="1540" max="1540" width="68.54296875" style="1005" customWidth="1"/>
    <col min="1541" max="1541" width="35.453125" style="1005" customWidth="1"/>
    <col min="1542" max="1542" width="21" style="1005" customWidth="1"/>
    <col min="1543" max="1543" width="28.453125" style="1005" customWidth="1"/>
    <col min="1544" max="1544" width="30.6328125" style="1005" customWidth="1"/>
    <col min="1545" max="1545" width="29.54296875" style="1005" customWidth="1"/>
    <col min="1546" max="1546" width="33.54296875" style="1005" customWidth="1"/>
    <col min="1547" max="1547" width="26.54296875" style="1005" customWidth="1"/>
    <col min="1548" max="1548" width="31.54296875" style="1005" customWidth="1"/>
    <col min="1549" max="1549" width="34.36328125" style="1005" customWidth="1"/>
    <col min="1550" max="1550" width="45.08984375" style="1005" customWidth="1"/>
    <col min="1551" max="1792" width="9.08984375" style="1005"/>
    <col min="1793" max="1793" width="4.6328125" style="1005" customWidth="1"/>
    <col min="1794" max="1794" width="10.54296875" style="1005" customWidth="1"/>
    <col min="1795" max="1795" width="49.08984375" style="1005" customWidth="1"/>
    <col min="1796" max="1796" width="68.54296875" style="1005" customWidth="1"/>
    <col min="1797" max="1797" width="35.453125" style="1005" customWidth="1"/>
    <col min="1798" max="1798" width="21" style="1005" customWidth="1"/>
    <col min="1799" max="1799" width="28.453125" style="1005" customWidth="1"/>
    <col min="1800" max="1800" width="30.6328125" style="1005" customWidth="1"/>
    <col min="1801" max="1801" width="29.54296875" style="1005" customWidth="1"/>
    <col min="1802" max="1802" width="33.54296875" style="1005" customWidth="1"/>
    <col min="1803" max="1803" width="26.54296875" style="1005" customWidth="1"/>
    <col min="1804" max="1804" width="31.54296875" style="1005" customWidth="1"/>
    <col min="1805" max="1805" width="34.36328125" style="1005" customWidth="1"/>
    <col min="1806" max="1806" width="45.08984375" style="1005" customWidth="1"/>
    <col min="1807" max="2048" width="9.08984375" style="1005"/>
    <col min="2049" max="2049" width="4.6328125" style="1005" customWidth="1"/>
    <col min="2050" max="2050" width="10.54296875" style="1005" customWidth="1"/>
    <col min="2051" max="2051" width="49.08984375" style="1005" customWidth="1"/>
    <col min="2052" max="2052" width="68.54296875" style="1005" customWidth="1"/>
    <col min="2053" max="2053" width="35.453125" style="1005" customWidth="1"/>
    <col min="2054" max="2054" width="21" style="1005" customWidth="1"/>
    <col min="2055" max="2055" width="28.453125" style="1005" customWidth="1"/>
    <col min="2056" max="2056" width="30.6328125" style="1005" customWidth="1"/>
    <col min="2057" max="2057" width="29.54296875" style="1005" customWidth="1"/>
    <col min="2058" max="2058" width="33.54296875" style="1005" customWidth="1"/>
    <col min="2059" max="2059" width="26.54296875" style="1005" customWidth="1"/>
    <col min="2060" max="2060" width="31.54296875" style="1005" customWidth="1"/>
    <col min="2061" max="2061" width="34.36328125" style="1005" customWidth="1"/>
    <col min="2062" max="2062" width="45.08984375" style="1005" customWidth="1"/>
    <col min="2063" max="2304" width="9.08984375" style="1005"/>
    <col min="2305" max="2305" width="4.6328125" style="1005" customWidth="1"/>
    <col min="2306" max="2306" width="10.54296875" style="1005" customWidth="1"/>
    <col min="2307" max="2307" width="49.08984375" style="1005" customWidth="1"/>
    <col min="2308" max="2308" width="68.54296875" style="1005" customWidth="1"/>
    <col min="2309" max="2309" width="35.453125" style="1005" customWidth="1"/>
    <col min="2310" max="2310" width="21" style="1005" customWidth="1"/>
    <col min="2311" max="2311" width="28.453125" style="1005" customWidth="1"/>
    <col min="2312" max="2312" width="30.6328125" style="1005" customWidth="1"/>
    <col min="2313" max="2313" width="29.54296875" style="1005" customWidth="1"/>
    <col min="2314" max="2314" width="33.54296875" style="1005" customWidth="1"/>
    <col min="2315" max="2315" width="26.54296875" style="1005" customWidth="1"/>
    <col min="2316" max="2316" width="31.54296875" style="1005" customWidth="1"/>
    <col min="2317" max="2317" width="34.36328125" style="1005" customWidth="1"/>
    <col min="2318" max="2318" width="45.08984375" style="1005" customWidth="1"/>
    <col min="2319" max="2560" width="9.08984375" style="1005"/>
    <col min="2561" max="2561" width="4.6328125" style="1005" customWidth="1"/>
    <col min="2562" max="2562" width="10.54296875" style="1005" customWidth="1"/>
    <col min="2563" max="2563" width="49.08984375" style="1005" customWidth="1"/>
    <col min="2564" max="2564" width="68.54296875" style="1005" customWidth="1"/>
    <col min="2565" max="2565" width="35.453125" style="1005" customWidth="1"/>
    <col min="2566" max="2566" width="21" style="1005" customWidth="1"/>
    <col min="2567" max="2567" width="28.453125" style="1005" customWidth="1"/>
    <col min="2568" max="2568" width="30.6328125" style="1005" customWidth="1"/>
    <col min="2569" max="2569" width="29.54296875" style="1005" customWidth="1"/>
    <col min="2570" max="2570" width="33.54296875" style="1005" customWidth="1"/>
    <col min="2571" max="2571" width="26.54296875" style="1005" customWidth="1"/>
    <col min="2572" max="2572" width="31.54296875" style="1005" customWidth="1"/>
    <col min="2573" max="2573" width="34.36328125" style="1005" customWidth="1"/>
    <col min="2574" max="2574" width="45.08984375" style="1005" customWidth="1"/>
    <col min="2575" max="2816" width="9.08984375" style="1005"/>
    <col min="2817" max="2817" width="4.6328125" style="1005" customWidth="1"/>
    <col min="2818" max="2818" width="10.54296875" style="1005" customWidth="1"/>
    <col min="2819" max="2819" width="49.08984375" style="1005" customWidth="1"/>
    <col min="2820" max="2820" width="68.54296875" style="1005" customWidth="1"/>
    <col min="2821" max="2821" width="35.453125" style="1005" customWidth="1"/>
    <col min="2822" max="2822" width="21" style="1005" customWidth="1"/>
    <col min="2823" max="2823" width="28.453125" style="1005" customWidth="1"/>
    <col min="2824" max="2824" width="30.6328125" style="1005" customWidth="1"/>
    <col min="2825" max="2825" width="29.54296875" style="1005" customWidth="1"/>
    <col min="2826" max="2826" width="33.54296875" style="1005" customWidth="1"/>
    <col min="2827" max="2827" width="26.54296875" style="1005" customWidth="1"/>
    <col min="2828" max="2828" width="31.54296875" style="1005" customWidth="1"/>
    <col min="2829" max="2829" width="34.36328125" style="1005" customWidth="1"/>
    <col min="2830" max="2830" width="45.08984375" style="1005" customWidth="1"/>
    <col min="2831" max="3072" width="9.08984375" style="1005"/>
    <col min="3073" max="3073" width="4.6328125" style="1005" customWidth="1"/>
    <col min="3074" max="3074" width="10.54296875" style="1005" customWidth="1"/>
    <col min="3075" max="3075" width="49.08984375" style="1005" customWidth="1"/>
    <col min="3076" max="3076" width="68.54296875" style="1005" customWidth="1"/>
    <col min="3077" max="3077" width="35.453125" style="1005" customWidth="1"/>
    <col min="3078" max="3078" width="21" style="1005" customWidth="1"/>
    <col min="3079" max="3079" width="28.453125" style="1005" customWidth="1"/>
    <col min="3080" max="3080" width="30.6328125" style="1005" customWidth="1"/>
    <col min="3081" max="3081" width="29.54296875" style="1005" customWidth="1"/>
    <col min="3082" max="3082" width="33.54296875" style="1005" customWidth="1"/>
    <col min="3083" max="3083" width="26.54296875" style="1005" customWidth="1"/>
    <col min="3084" max="3084" width="31.54296875" style="1005" customWidth="1"/>
    <col min="3085" max="3085" width="34.36328125" style="1005" customWidth="1"/>
    <col min="3086" max="3086" width="45.08984375" style="1005" customWidth="1"/>
    <col min="3087" max="3328" width="9.08984375" style="1005"/>
    <col min="3329" max="3329" width="4.6328125" style="1005" customWidth="1"/>
    <col min="3330" max="3330" width="10.54296875" style="1005" customWidth="1"/>
    <col min="3331" max="3331" width="49.08984375" style="1005" customWidth="1"/>
    <col min="3332" max="3332" width="68.54296875" style="1005" customWidth="1"/>
    <col min="3333" max="3333" width="35.453125" style="1005" customWidth="1"/>
    <col min="3334" max="3334" width="21" style="1005" customWidth="1"/>
    <col min="3335" max="3335" width="28.453125" style="1005" customWidth="1"/>
    <col min="3336" max="3336" width="30.6328125" style="1005" customWidth="1"/>
    <col min="3337" max="3337" width="29.54296875" style="1005" customWidth="1"/>
    <col min="3338" max="3338" width="33.54296875" style="1005" customWidth="1"/>
    <col min="3339" max="3339" width="26.54296875" style="1005" customWidth="1"/>
    <col min="3340" max="3340" width="31.54296875" style="1005" customWidth="1"/>
    <col min="3341" max="3341" width="34.36328125" style="1005" customWidth="1"/>
    <col min="3342" max="3342" width="45.08984375" style="1005" customWidth="1"/>
    <col min="3343" max="3584" width="9.08984375" style="1005"/>
    <col min="3585" max="3585" width="4.6328125" style="1005" customWidth="1"/>
    <col min="3586" max="3586" width="10.54296875" style="1005" customWidth="1"/>
    <col min="3587" max="3587" width="49.08984375" style="1005" customWidth="1"/>
    <col min="3588" max="3588" width="68.54296875" style="1005" customWidth="1"/>
    <col min="3589" max="3589" width="35.453125" style="1005" customWidth="1"/>
    <col min="3590" max="3590" width="21" style="1005" customWidth="1"/>
    <col min="3591" max="3591" width="28.453125" style="1005" customWidth="1"/>
    <col min="3592" max="3592" width="30.6328125" style="1005" customWidth="1"/>
    <col min="3593" max="3593" width="29.54296875" style="1005" customWidth="1"/>
    <col min="3594" max="3594" width="33.54296875" style="1005" customWidth="1"/>
    <col min="3595" max="3595" width="26.54296875" style="1005" customWidth="1"/>
    <col min="3596" max="3596" width="31.54296875" style="1005" customWidth="1"/>
    <col min="3597" max="3597" width="34.36328125" style="1005" customWidth="1"/>
    <col min="3598" max="3598" width="45.08984375" style="1005" customWidth="1"/>
    <col min="3599" max="3840" width="9.08984375" style="1005"/>
    <col min="3841" max="3841" width="4.6328125" style="1005" customWidth="1"/>
    <col min="3842" max="3842" width="10.54296875" style="1005" customWidth="1"/>
    <col min="3843" max="3843" width="49.08984375" style="1005" customWidth="1"/>
    <col min="3844" max="3844" width="68.54296875" style="1005" customWidth="1"/>
    <col min="3845" max="3845" width="35.453125" style="1005" customWidth="1"/>
    <col min="3846" max="3846" width="21" style="1005" customWidth="1"/>
    <col min="3847" max="3847" width="28.453125" style="1005" customWidth="1"/>
    <col min="3848" max="3848" width="30.6328125" style="1005" customWidth="1"/>
    <col min="3849" max="3849" width="29.54296875" style="1005" customWidth="1"/>
    <col min="3850" max="3850" width="33.54296875" style="1005" customWidth="1"/>
    <col min="3851" max="3851" width="26.54296875" style="1005" customWidth="1"/>
    <col min="3852" max="3852" width="31.54296875" style="1005" customWidth="1"/>
    <col min="3853" max="3853" width="34.36328125" style="1005" customWidth="1"/>
    <col min="3854" max="3854" width="45.08984375" style="1005" customWidth="1"/>
    <col min="3855" max="4096" width="9.08984375" style="1005"/>
    <col min="4097" max="4097" width="4.6328125" style="1005" customWidth="1"/>
    <col min="4098" max="4098" width="10.54296875" style="1005" customWidth="1"/>
    <col min="4099" max="4099" width="49.08984375" style="1005" customWidth="1"/>
    <col min="4100" max="4100" width="68.54296875" style="1005" customWidth="1"/>
    <col min="4101" max="4101" width="35.453125" style="1005" customWidth="1"/>
    <col min="4102" max="4102" width="21" style="1005" customWidth="1"/>
    <col min="4103" max="4103" width="28.453125" style="1005" customWidth="1"/>
    <col min="4104" max="4104" width="30.6328125" style="1005" customWidth="1"/>
    <col min="4105" max="4105" width="29.54296875" style="1005" customWidth="1"/>
    <col min="4106" max="4106" width="33.54296875" style="1005" customWidth="1"/>
    <col min="4107" max="4107" width="26.54296875" style="1005" customWidth="1"/>
    <col min="4108" max="4108" width="31.54296875" style="1005" customWidth="1"/>
    <col min="4109" max="4109" width="34.36328125" style="1005" customWidth="1"/>
    <col min="4110" max="4110" width="45.08984375" style="1005" customWidth="1"/>
    <col min="4111" max="4352" width="9.08984375" style="1005"/>
    <col min="4353" max="4353" width="4.6328125" style="1005" customWidth="1"/>
    <col min="4354" max="4354" width="10.54296875" style="1005" customWidth="1"/>
    <col min="4355" max="4355" width="49.08984375" style="1005" customWidth="1"/>
    <col min="4356" max="4356" width="68.54296875" style="1005" customWidth="1"/>
    <col min="4357" max="4357" width="35.453125" style="1005" customWidth="1"/>
    <col min="4358" max="4358" width="21" style="1005" customWidth="1"/>
    <col min="4359" max="4359" width="28.453125" style="1005" customWidth="1"/>
    <col min="4360" max="4360" width="30.6328125" style="1005" customWidth="1"/>
    <col min="4361" max="4361" width="29.54296875" style="1005" customWidth="1"/>
    <col min="4362" max="4362" width="33.54296875" style="1005" customWidth="1"/>
    <col min="4363" max="4363" width="26.54296875" style="1005" customWidth="1"/>
    <col min="4364" max="4364" width="31.54296875" style="1005" customWidth="1"/>
    <col min="4365" max="4365" width="34.36328125" style="1005" customWidth="1"/>
    <col min="4366" max="4366" width="45.08984375" style="1005" customWidth="1"/>
    <col min="4367" max="4608" width="9.08984375" style="1005"/>
    <col min="4609" max="4609" width="4.6328125" style="1005" customWidth="1"/>
    <col min="4610" max="4610" width="10.54296875" style="1005" customWidth="1"/>
    <col min="4611" max="4611" width="49.08984375" style="1005" customWidth="1"/>
    <col min="4612" max="4612" width="68.54296875" style="1005" customWidth="1"/>
    <col min="4613" max="4613" width="35.453125" style="1005" customWidth="1"/>
    <col min="4614" max="4614" width="21" style="1005" customWidth="1"/>
    <col min="4615" max="4615" width="28.453125" style="1005" customWidth="1"/>
    <col min="4616" max="4616" width="30.6328125" style="1005" customWidth="1"/>
    <col min="4617" max="4617" width="29.54296875" style="1005" customWidth="1"/>
    <col min="4618" max="4618" width="33.54296875" style="1005" customWidth="1"/>
    <col min="4619" max="4619" width="26.54296875" style="1005" customWidth="1"/>
    <col min="4620" max="4620" width="31.54296875" style="1005" customWidth="1"/>
    <col min="4621" max="4621" width="34.36328125" style="1005" customWidth="1"/>
    <col min="4622" max="4622" width="45.08984375" style="1005" customWidth="1"/>
    <col min="4623" max="4864" width="9.08984375" style="1005"/>
    <col min="4865" max="4865" width="4.6328125" style="1005" customWidth="1"/>
    <col min="4866" max="4866" width="10.54296875" style="1005" customWidth="1"/>
    <col min="4867" max="4867" width="49.08984375" style="1005" customWidth="1"/>
    <col min="4868" max="4868" width="68.54296875" style="1005" customWidth="1"/>
    <col min="4869" max="4869" width="35.453125" style="1005" customWidth="1"/>
    <col min="4870" max="4870" width="21" style="1005" customWidth="1"/>
    <col min="4871" max="4871" width="28.453125" style="1005" customWidth="1"/>
    <col min="4872" max="4872" width="30.6328125" style="1005" customWidth="1"/>
    <col min="4873" max="4873" width="29.54296875" style="1005" customWidth="1"/>
    <col min="4874" max="4874" width="33.54296875" style="1005" customWidth="1"/>
    <col min="4875" max="4875" width="26.54296875" style="1005" customWidth="1"/>
    <col min="4876" max="4876" width="31.54296875" style="1005" customWidth="1"/>
    <col min="4877" max="4877" width="34.36328125" style="1005" customWidth="1"/>
    <col min="4878" max="4878" width="45.08984375" style="1005" customWidth="1"/>
    <col min="4879" max="5120" width="9.08984375" style="1005"/>
    <col min="5121" max="5121" width="4.6328125" style="1005" customWidth="1"/>
    <col min="5122" max="5122" width="10.54296875" style="1005" customWidth="1"/>
    <col min="5123" max="5123" width="49.08984375" style="1005" customWidth="1"/>
    <col min="5124" max="5124" width="68.54296875" style="1005" customWidth="1"/>
    <col min="5125" max="5125" width="35.453125" style="1005" customWidth="1"/>
    <col min="5126" max="5126" width="21" style="1005" customWidth="1"/>
    <col min="5127" max="5127" width="28.453125" style="1005" customWidth="1"/>
    <col min="5128" max="5128" width="30.6328125" style="1005" customWidth="1"/>
    <col min="5129" max="5129" width="29.54296875" style="1005" customWidth="1"/>
    <col min="5130" max="5130" width="33.54296875" style="1005" customWidth="1"/>
    <col min="5131" max="5131" width="26.54296875" style="1005" customWidth="1"/>
    <col min="5132" max="5132" width="31.54296875" style="1005" customWidth="1"/>
    <col min="5133" max="5133" width="34.36328125" style="1005" customWidth="1"/>
    <col min="5134" max="5134" width="45.08984375" style="1005" customWidth="1"/>
    <col min="5135" max="5376" width="9.08984375" style="1005"/>
    <col min="5377" max="5377" width="4.6328125" style="1005" customWidth="1"/>
    <col min="5378" max="5378" width="10.54296875" style="1005" customWidth="1"/>
    <col min="5379" max="5379" width="49.08984375" style="1005" customWidth="1"/>
    <col min="5380" max="5380" width="68.54296875" style="1005" customWidth="1"/>
    <col min="5381" max="5381" width="35.453125" style="1005" customWidth="1"/>
    <col min="5382" max="5382" width="21" style="1005" customWidth="1"/>
    <col min="5383" max="5383" width="28.453125" style="1005" customWidth="1"/>
    <col min="5384" max="5384" width="30.6328125" style="1005" customWidth="1"/>
    <col min="5385" max="5385" width="29.54296875" style="1005" customWidth="1"/>
    <col min="5386" max="5386" width="33.54296875" style="1005" customWidth="1"/>
    <col min="5387" max="5387" width="26.54296875" style="1005" customWidth="1"/>
    <col min="5388" max="5388" width="31.54296875" style="1005" customWidth="1"/>
    <col min="5389" max="5389" width="34.36328125" style="1005" customWidth="1"/>
    <col min="5390" max="5390" width="45.08984375" style="1005" customWidth="1"/>
    <col min="5391" max="5632" width="9.08984375" style="1005"/>
    <col min="5633" max="5633" width="4.6328125" style="1005" customWidth="1"/>
    <col min="5634" max="5634" width="10.54296875" style="1005" customWidth="1"/>
    <col min="5635" max="5635" width="49.08984375" style="1005" customWidth="1"/>
    <col min="5636" max="5636" width="68.54296875" style="1005" customWidth="1"/>
    <col min="5637" max="5637" width="35.453125" style="1005" customWidth="1"/>
    <col min="5638" max="5638" width="21" style="1005" customWidth="1"/>
    <col min="5639" max="5639" width="28.453125" style="1005" customWidth="1"/>
    <col min="5640" max="5640" width="30.6328125" style="1005" customWidth="1"/>
    <col min="5641" max="5641" width="29.54296875" style="1005" customWidth="1"/>
    <col min="5642" max="5642" width="33.54296875" style="1005" customWidth="1"/>
    <col min="5643" max="5643" width="26.54296875" style="1005" customWidth="1"/>
    <col min="5644" max="5644" width="31.54296875" style="1005" customWidth="1"/>
    <col min="5645" max="5645" width="34.36328125" style="1005" customWidth="1"/>
    <col min="5646" max="5646" width="45.08984375" style="1005" customWidth="1"/>
    <col min="5647" max="5888" width="9.08984375" style="1005"/>
    <col min="5889" max="5889" width="4.6328125" style="1005" customWidth="1"/>
    <col min="5890" max="5890" width="10.54296875" style="1005" customWidth="1"/>
    <col min="5891" max="5891" width="49.08984375" style="1005" customWidth="1"/>
    <col min="5892" max="5892" width="68.54296875" style="1005" customWidth="1"/>
    <col min="5893" max="5893" width="35.453125" style="1005" customWidth="1"/>
    <col min="5894" max="5894" width="21" style="1005" customWidth="1"/>
    <col min="5895" max="5895" width="28.453125" style="1005" customWidth="1"/>
    <col min="5896" max="5896" width="30.6328125" style="1005" customWidth="1"/>
    <col min="5897" max="5897" width="29.54296875" style="1005" customWidth="1"/>
    <col min="5898" max="5898" width="33.54296875" style="1005" customWidth="1"/>
    <col min="5899" max="5899" width="26.54296875" style="1005" customWidth="1"/>
    <col min="5900" max="5900" width="31.54296875" style="1005" customWidth="1"/>
    <col min="5901" max="5901" width="34.36328125" style="1005" customWidth="1"/>
    <col min="5902" max="5902" width="45.08984375" style="1005" customWidth="1"/>
    <col min="5903" max="6144" width="9.08984375" style="1005"/>
    <col min="6145" max="6145" width="4.6328125" style="1005" customWidth="1"/>
    <col min="6146" max="6146" width="10.54296875" style="1005" customWidth="1"/>
    <col min="6147" max="6147" width="49.08984375" style="1005" customWidth="1"/>
    <col min="6148" max="6148" width="68.54296875" style="1005" customWidth="1"/>
    <col min="6149" max="6149" width="35.453125" style="1005" customWidth="1"/>
    <col min="6150" max="6150" width="21" style="1005" customWidth="1"/>
    <col min="6151" max="6151" width="28.453125" style="1005" customWidth="1"/>
    <col min="6152" max="6152" width="30.6328125" style="1005" customWidth="1"/>
    <col min="6153" max="6153" width="29.54296875" style="1005" customWidth="1"/>
    <col min="6154" max="6154" width="33.54296875" style="1005" customWidth="1"/>
    <col min="6155" max="6155" width="26.54296875" style="1005" customWidth="1"/>
    <col min="6156" max="6156" width="31.54296875" style="1005" customWidth="1"/>
    <col min="6157" max="6157" width="34.36328125" style="1005" customWidth="1"/>
    <col min="6158" max="6158" width="45.08984375" style="1005" customWidth="1"/>
    <col min="6159" max="6400" width="9.08984375" style="1005"/>
    <col min="6401" max="6401" width="4.6328125" style="1005" customWidth="1"/>
    <col min="6402" max="6402" width="10.54296875" style="1005" customWidth="1"/>
    <col min="6403" max="6403" width="49.08984375" style="1005" customWidth="1"/>
    <col min="6404" max="6404" width="68.54296875" style="1005" customWidth="1"/>
    <col min="6405" max="6405" width="35.453125" style="1005" customWidth="1"/>
    <col min="6406" max="6406" width="21" style="1005" customWidth="1"/>
    <col min="6407" max="6407" width="28.453125" style="1005" customWidth="1"/>
    <col min="6408" max="6408" width="30.6328125" style="1005" customWidth="1"/>
    <col min="6409" max="6409" width="29.54296875" style="1005" customWidth="1"/>
    <col min="6410" max="6410" width="33.54296875" style="1005" customWidth="1"/>
    <col min="6411" max="6411" width="26.54296875" style="1005" customWidth="1"/>
    <col min="6412" max="6412" width="31.54296875" style="1005" customWidth="1"/>
    <col min="6413" max="6413" width="34.36328125" style="1005" customWidth="1"/>
    <col min="6414" max="6414" width="45.08984375" style="1005" customWidth="1"/>
    <col min="6415" max="6656" width="9.08984375" style="1005"/>
    <col min="6657" max="6657" width="4.6328125" style="1005" customWidth="1"/>
    <col min="6658" max="6658" width="10.54296875" style="1005" customWidth="1"/>
    <col min="6659" max="6659" width="49.08984375" style="1005" customWidth="1"/>
    <col min="6660" max="6660" width="68.54296875" style="1005" customWidth="1"/>
    <col min="6661" max="6661" width="35.453125" style="1005" customWidth="1"/>
    <col min="6662" max="6662" width="21" style="1005" customWidth="1"/>
    <col min="6663" max="6663" width="28.453125" style="1005" customWidth="1"/>
    <col min="6664" max="6664" width="30.6328125" style="1005" customWidth="1"/>
    <col min="6665" max="6665" width="29.54296875" style="1005" customWidth="1"/>
    <col min="6666" max="6666" width="33.54296875" style="1005" customWidth="1"/>
    <col min="6667" max="6667" width="26.54296875" style="1005" customWidth="1"/>
    <col min="6668" max="6668" width="31.54296875" style="1005" customWidth="1"/>
    <col min="6669" max="6669" width="34.36328125" style="1005" customWidth="1"/>
    <col min="6670" max="6670" width="45.08984375" style="1005" customWidth="1"/>
    <col min="6671" max="6912" width="9.08984375" style="1005"/>
    <col min="6913" max="6913" width="4.6328125" style="1005" customWidth="1"/>
    <col min="6914" max="6914" width="10.54296875" style="1005" customWidth="1"/>
    <col min="6915" max="6915" width="49.08984375" style="1005" customWidth="1"/>
    <col min="6916" max="6916" width="68.54296875" style="1005" customWidth="1"/>
    <col min="6917" max="6917" width="35.453125" style="1005" customWidth="1"/>
    <col min="6918" max="6918" width="21" style="1005" customWidth="1"/>
    <col min="6919" max="6919" width="28.453125" style="1005" customWidth="1"/>
    <col min="6920" max="6920" width="30.6328125" style="1005" customWidth="1"/>
    <col min="6921" max="6921" width="29.54296875" style="1005" customWidth="1"/>
    <col min="6922" max="6922" width="33.54296875" style="1005" customWidth="1"/>
    <col min="6923" max="6923" width="26.54296875" style="1005" customWidth="1"/>
    <col min="6924" max="6924" width="31.54296875" style="1005" customWidth="1"/>
    <col min="6925" max="6925" width="34.36328125" style="1005" customWidth="1"/>
    <col min="6926" max="6926" width="45.08984375" style="1005" customWidth="1"/>
    <col min="6927" max="7168" width="9.08984375" style="1005"/>
    <col min="7169" max="7169" width="4.6328125" style="1005" customWidth="1"/>
    <col min="7170" max="7170" width="10.54296875" style="1005" customWidth="1"/>
    <col min="7171" max="7171" width="49.08984375" style="1005" customWidth="1"/>
    <col min="7172" max="7172" width="68.54296875" style="1005" customWidth="1"/>
    <col min="7173" max="7173" width="35.453125" style="1005" customWidth="1"/>
    <col min="7174" max="7174" width="21" style="1005" customWidth="1"/>
    <col min="7175" max="7175" width="28.453125" style="1005" customWidth="1"/>
    <col min="7176" max="7176" width="30.6328125" style="1005" customWidth="1"/>
    <col min="7177" max="7177" width="29.54296875" style="1005" customWidth="1"/>
    <col min="7178" max="7178" width="33.54296875" style="1005" customWidth="1"/>
    <col min="7179" max="7179" width="26.54296875" style="1005" customWidth="1"/>
    <col min="7180" max="7180" width="31.54296875" style="1005" customWidth="1"/>
    <col min="7181" max="7181" width="34.36328125" style="1005" customWidth="1"/>
    <col min="7182" max="7182" width="45.08984375" style="1005" customWidth="1"/>
    <col min="7183" max="7424" width="9.08984375" style="1005"/>
    <col min="7425" max="7425" width="4.6328125" style="1005" customWidth="1"/>
    <col min="7426" max="7426" width="10.54296875" style="1005" customWidth="1"/>
    <col min="7427" max="7427" width="49.08984375" style="1005" customWidth="1"/>
    <col min="7428" max="7428" width="68.54296875" style="1005" customWidth="1"/>
    <col min="7429" max="7429" width="35.453125" style="1005" customWidth="1"/>
    <col min="7430" max="7430" width="21" style="1005" customWidth="1"/>
    <col min="7431" max="7431" width="28.453125" style="1005" customWidth="1"/>
    <col min="7432" max="7432" width="30.6328125" style="1005" customWidth="1"/>
    <col min="7433" max="7433" width="29.54296875" style="1005" customWidth="1"/>
    <col min="7434" max="7434" width="33.54296875" style="1005" customWidth="1"/>
    <col min="7435" max="7435" width="26.54296875" style="1005" customWidth="1"/>
    <col min="7436" max="7436" width="31.54296875" style="1005" customWidth="1"/>
    <col min="7437" max="7437" width="34.36328125" style="1005" customWidth="1"/>
    <col min="7438" max="7438" width="45.08984375" style="1005" customWidth="1"/>
    <col min="7439" max="7680" width="9.08984375" style="1005"/>
    <col min="7681" max="7681" width="4.6328125" style="1005" customWidth="1"/>
    <col min="7682" max="7682" width="10.54296875" style="1005" customWidth="1"/>
    <col min="7683" max="7683" width="49.08984375" style="1005" customWidth="1"/>
    <col min="7684" max="7684" width="68.54296875" style="1005" customWidth="1"/>
    <col min="7685" max="7685" width="35.453125" style="1005" customWidth="1"/>
    <col min="7686" max="7686" width="21" style="1005" customWidth="1"/>
    <col min="7687" max="7687" width="28.453125" style="1005" customWidth="1"/>
    <col min="7688" max="7688" width="30.6328125" style="1005" customWidth="1"/>
    <col min="7689" max="7689" width="29.54296875" style="1005" customWidth="1"/>
    <col min="7690" max="7690" width="33.54296875" style="1005" customWidth="1"/>
    <col min="7691" max="7691" width="26.54296875" style="1005" customWidth="1"/>
    <col min="7692" max="7692" width="31.54296875" style="1005" customWidth="1"/>
    <col min="7693" max="7693" width="34.36328125" style="1005" customWidth="1"/>
    <col min="7694" max="7694" width="45.08984375" style="1005" customWidth="1"/>
    <col min="7695" max="7936" width="9.08984375" style="1005"/>
    <col min="7937" max="7937" width="4.6328125" style="1005" customWidth="1"/>
    <col min="7938" max="7938" width="10.54296875" style="1005" customWidth="1"/>
    <col min="7939" max="7939" width="49.08984375" style="1005" customWidth="1"/>
    <col min="7940" max="7940" width="68.54296875" style="1005" customWidth="1"/>
    <col min="7941" max="7941" width="35.453125" style="1005" customWidth="1"/>
    <col min="7942" max="7942" width="21" style="1005" customWidth="1"/>
    <col min="7943" max="7943" width="28.453125" style="1005" customWidth="1"/>
    <col min="7944" max="7944" width="30.6328125" style="1005" customWidth="1"/>
    <col min="7945" max="7945" width="29.54296875" style="1005" customWidth="1"/>
    <col min="7946" max="7946" width="33.54296875" style="1005" customWidth="1"/>
    <col min="7947" max="7947" width="26.54296875" style="1005" customWidth="1"/>
    <col min="7948" max="7948" width="31.54296875" style="1005" customWidth="1"/>
    <col min="7949" max="7949" width="34.36328125" style="1005" customWidth="1"/>
    <col min="7950" max="7950" width="45.08984375" style="1005" customWidth="1"/>
    <col min="7951" max="8192" width="9.08984375" style="1005"/>
    <col min="8193" max="8193" width="4.6328125" style="1005" customWidth="1"/>
    <col min="8194" max="8194" width="10.54296875" style="1005" customWidth="1"/>
    <col min="8195" max="8195" width="49.08984375" style="1005" customWidth="1"/>
    <col min="8196" max="8196" width="68.54296875" style="1005" customWidth="1"/>
    <col min="8197" max="8197" width="35.453125" style="1005" customWidth="1"/>
    <col min="8198" max="8198" width="21" style="1005" customWidth="1"/>
    <col min="8199" max="8199" width="28.453125" style="1005" customWidth="1"/>
    <col min="8200" max="8200" width="30.6328125" style="1005" customWidth="1"/>
    <col min="8201" max="8201" width="29.54296875" style="1005" customWidth="1"/>
    <col min="8202" max="8202" width="33.54296875" style="1005" customWidth="1"/>
    <col min="8203" max="8203" width="26.54296875" style="1005" customWidth="1"/>
    <col min="8204" max="8204" width="31.54296875" style="1005" customWidth="1"/>
    <col min="8205" max="8205" width="34.36328125" style="1005" customWidth="1"/>
    <col min="8206" max="8206" width="45.08984375" style="1005" customWidth="1"/>
    <col min="8207" max="8448" width="9.08984375" style="1005"/>
    <col min="8449" max="8449" width="4.6328125" style="1005" customWidth="1"/>
    <col min="8450" max="8450" width="10.54296875" style="1005" customWidth="1"/>
    <col min="8451" max="8451" width="49.08984375" style="1005" customWidth="1"/>
    <col min="8452" max="8452" width="68.54296875" style="1005" customWidth="1"/>
    <col min="8453" max="8453" width="35.453125" style="1005" customWidth="1"/>
    <col min="8454" max="8454" width="21" style="1005" customWidth="1"/>
    <col min="8455" max="8455" width="28.453125" style="1005" customWidth="1"/>
    <col min="8456" max="8456" width="30.6328125" style="1005" customWidth="1"/>
    <col min="8457" max="8457" width="29.54296875" style="1005" customWidth="1"/>
    <col min="8458" max="8458" width="33.54296875" style="1005" customWidth="1"/>
    <col min="8459" max="8459" width="26.54296875" style="1005" customWidth="1"/>
    <col min="8460" max="8460" width="31.54296875" style="1005" customWidth="1"/>
    <col min="8461" max="8461" width="34.36328125" style="1005" customWidth="1"/>
    <col min="8462" max="8462" width="45.08984375" style="1005" customWidth="1"/>
    <col min="8463" max="8704" width="9.08984375" style="1005"/>
    <col min="8705" max="8705" width="4.6328125" style="1005" customWidth="1"/>
    <col min="8706" max="8706" width="10.54296875" style="1005" customWidth="1"/>
    <col min="8707" max="8707" width="49.08984375" style="1005" customWidth="1"/>
    <col min="8708" max="8708" width="68.54296875" style="1005" customWidth="1"/>
    <col min="8709" max="8709" width="35.453125" style="1005" customWidth="1"/>
    <col min="8710" max="8710" width="21" style="1005" customWidth="1"/>
    <col min="8711" max="8711" width="28.453125" style="1005" customWidth="1"/>
    <col min="8712" max="8712" width="30.6328125" style="1005" customWidth="1"/>
    <col min="8713" max="8713" width="29.54296875" style="1005" customWidth="1"/>
    <col min="8714" max="8714" width="33.54296875" style="1005" customWidth="1"/>
    <col min="8715" max="8715" width="26.54296875" style="1005" customWidth="1"/>
    <col min="8716" max="8716" width="31.54296875" style="1005" customWidth="1"/>
    <col min="8717" max="8717" width="34.36328125" style="1005" customWidth="1"/>
    <col min="8718" max="8718" width="45.08984375" style="1005" customWidth="1"/>
    <col min="8719" max="8960" width="9.08984375" style="1005"/>
    <col min="8961" max="8961" width="4.6328125" style="1005" customWidth="1"/>
    <col min="8962" max="8962" width="10.54296875" style="1005" customWidth="1"/>
    <col min="8963" max="8963" width="49.08984375" style="1005" customWidth="1"/>
    <col min="8964" max="8964" width="68.54296875" style="1005" customWidth="1"/>
    <col min="8965" max="8965" width="35.453125" style="1005" customWidth="1"/>
    <col min="8966" max="8966" width="21" style="1005" customWidth="1"/>
    <col min="8967" max="8967" width="28.453125" style="1005" customWidth="1"/>
    <col min="8968" max="8968" width="30.6328125" style="1005" customWidth="1"/>
    <col min="8969" max="8969" width="29.54296875" style="1005" customWidth="1"/>
    <col min="8970" max="8970" width="33.54296875" style="1005" customWidth="1"/>
    <col min="8971" max="8971" width="26.54296875" style="1005" customWidth="1"/>
    <col min="8972" max="8972" width="31.54296875" style="1005" customWidth="1"/>
    <col min="8973" max="8973" width="34.36328125" style="1005" customWidth="1"/>
    <col min="8974" max="8974" width="45.08984375" style="1005" customWidth="1"/>
    <col min="8975" max="9216" width="9.08984375" style="1005"/>
    <col min="9217" max="9217" width="4.6328125" style="1005" customWidth="1"/>
    <col min="9218" max="9218" width="10.54296875" style="1005" customWidth="1"/>
    <col min="9219" max="9219" width="49.08984375" style="1005" customWidth="1"/>
    <col min="9220" max="9220" width="68.54296875" style="1005" customWidth="1"/>
    <col min="9221" max="9221" width="35.453125" style="1005" customWidth="1"/>
    <col min="9222" max="9222" width="21" style="1005" customWidth="1"/>
    <col min="9223" max="9223" width="28.453125" style="1005" customWidth="1"/>
    <col min="9224" max="9224" width="30.6328125" style="1005" customWidth="1"/>
    <col min="9225" max="9225" width="29.54296875" style="1005" customWidth="1"/>
    <col min="9226" max="9226" width="33.54296875" style="1005" customWidth="1"/>
    <col min="9227" max="9227" width="26.54296875" style="1005" customWidth="1"/>
    <col min="9228" max="9228" width="31.54296875" style="1005" customWidth="1"/>
    <col min="9229" max="9229" width="34.36328125" style="1005" customWidth="1"/>
    <col min="9230" max="9230" width="45.08984375" style="1005" customWidth="1"/>
    <col min="9231" max="9472" width="9.08984375" style="1005"/>
    <col min="9473" max="9473" width="4.6328125" style="1005" customWidth="1"/>
    <col min="9474" max="9474" width="10.54296875" style="1005" customWidth="1"/>
    <col min="9475" max="9475" width="49.08984375" style="1005" customWidth="1"/>
    <col min="9476" max="9476" width="68.54296875" style="1005" customWidth="1"/>
    <col min="9477" max="9477" width="35.453125" style="1005" customWidth="1"/>
    <col min="9478" max="9478" width="21" style="1005" customWidth="1"/>
    <col min="9479" max="9479" width="28.453125" style="1005" customWidth="1"/>
    <col min="9480" max="9480" width="30.6328125" style="1005" customWidth="1"/>
    <col min="9481" max="9481" width="29.54296875" style="1005" customWidth="1"/>
    <col min="9482" max="9482" width="33.54296875" style="1005" customWidth="1"/>
    <col min="9483" max="9483" width="26.54296875" style="1005" customWidth="1"/>
    <col min="9484" max="9484" width="31.54296875" style="1005" customWidth="1"/>
    <col min="9485" max="9485" width="34.36328125" style="1005" customWidth="1"/>
    <col min="9486" max="9486" width="45.08984375" style="1005" customWidth="1"/>
    <col min="9487" max="9728" width="9.08984375" style="1005"/>
    <col min="9729" max="9729" width="4.6328125" style="1005" customWidth="1"/>
    <col min="9730" max="9730" width="10.54296875" style="1005" customWidth="1"/>
    <col min="9731" max="9731" width="49.08984375" style="1005" customWidth="1"/>
    <col min="9732" max="9732" width="68.54296875" style="1005" customWidth="1"/>
    <col min="9733" max="9733" width="35.453125" style="1005" customWidth="1"/>
    <col min="9734" max="9734" width="21" style="1005" customWidth="1"/>
    <col min="9735" max="9735" width="28.453125" style="1005" customWidth="1"/>
    <col min="9736" max="9736" width="30.6328125" style="1005" customWidth="1"/>
    <col min="9737" max="9737" width="29.54296875" style="1005" customWidth="1"/>
    <col min="9738" max="9738" width="33.54296875" style="1005" customWidth="1"/>
    <col min="9739" max="9739" width="26.54296875" style="1005" customWidth="1"/>
    <col min="9740" max="9740" width="31.54296875" style="1005" customWidth="1"/>
    <col min="9741" max="9741" width="34.36328125" style="1005" customWidth="1"/>
    <col min="9742" max="9742" width="45.08984375" style="1005" customWidth="1"/>
    <col min="9743" max="9984" width="9.08984375" style="1005"/>
    <col min="9985" max="9985" width="4.6328125" style="1005" customWidth="1"/>
    <col min="9986" max="9986" width="10.54296875" style="1005" customWidth="1"/>
    <col min="9987" max="9987" width="49.08984375" style="1005" customWidth="1"/>
    <col min="9988" max="9988" width="68.54296875" style="1005" customWidth="1"/>
    <col min="9989" max="9989" width="35.453125" style="1005" customWidth="1"/>
    <col min="9990" max="9990" width="21" style="1005" customWidth="1"/>
    <col min="9991" max="9991" width="28.453125" style="1005" customWidth="1"/>
    <col min="9992" max="9992" width="30.6328125" style="1005" customWidth="1"/>
    <col min="9993" max="9993" width="29.54296875" style="1005" customWidth="1"/>
    <col min="9994" max="9994" width="33.54296875" style="1005" customWidth="1"/>
    <col min="9995" max="9995" width="26.54296875" style="1005" customWidth="1"/>
    <col min="9996" max="9996" width="31.54296875" style="1005" customWidth="1"/>
    <col min="9997" max="9997" width="34.36328125" style="1005" customWidth="1"/>
    <col min="9998" max="9998" width="45.08984375" style="1005" customWidth="1"/>
    <col min="9999" max="10240" width="9.08984375" style="1005"/>
    <col min="10241" max="10241" width="4.6328125" style="1005" customWidth="1"/>
    <col min="10242" max="10242" width="10.54296875" style="1005" customWidth="1"/>
    <col min="10243" max="10243" width="49.08984375" style="1005" customWidth="1"/>
    <col min="10244" max="10244" width="68.54296875" style="1005" customWidth="1"/>
    <col min="10245" max="10245" width="35.453125" style="1005" customWidth="1"/>
    <col min="10246" max="10246" width="21" style="1005" customWidth="1"/>
    <col min="10247" max="10247" width="28.453125" style="1005" customWidth="1"/>
    <col min="10248" max="10248" width="30.6328125" style="1005" customWidth="1"/>
    <col min="10249" max="10249" width="29.54296875" style="1005" customWidth="1"/>
    <col min="10250" max="10250" width="33.54296875" style="1005" customWidth="1"/>
    <col min="10251" max="10251" width="26.54296875" style="1005" customWidth="1"/>
    <col min="10252" max="10252" width="31.54296875" style="1005" customWidth="1"/>
    <col min="10253" max="10253" width="34.36328125" style="1005" customWidth="1"/>
    <col min="10254" max="10254" width="45.08984375" style="1005" customWidth="1"/>
    <col min="10255" max="10496" width="9.08984375" style="1005"/>
    <col min="10497" max="10497" width="4.6328125" style="1005" customWidth="1"/>
    <col min="10498" max="10498" width="10.54296875" style="1005" customWidth="1"/>
    <col min="10499" max="10499" width="49.08984375" style="1005" customWidth="1"/>
    <col min="10500" max="10500" width="68.54296875" style="1005" customWidth="1"/>
    <col min="10501" max="10501" width="35.453125" style="1005" customWidth="1"/>
    <col min="10502" max="10502" width="21" style="1005" customWidth="1"/>
    <col min="10503" max="10503" width="28.453125" style="1005" customWidth="1"/>
    <col min="10504" max="10504" width="30.6328125" style="1005" customWidth="1"/>
    <col min="10505" max="10505" width="29.54296875" style="1005" customWidth="1"/>
    <col min="10506" max="10506" width="33.54296875" style="1005" customWidth="1"/>
    <col min="10507" max="10507" width="26.54296875" style="1005" customWidth="1"/>
    <col min="10508" max="10508" width="31.54296875" style="1005" customWidth="1"/>
    <col min="10509" max="10509" width="34.36328125" style="1005" customWidth="1"/>
    <col min="10510" max="10510" width="45.08984375" style="1005" customWidth="1"/>
    <col min="10511" max="10752" width="9.08984375" style="1005"/>
    <col min="10753" max="10753" width="4.6328125" style="1005" customWidth="1"/>
    <col min="10754" max="10754" width="10.54296875" style="1005" customWidth="1"/>
    <col min="10755" max="10755" width="49.08984375" style="1005" customWidth="1"/>
    <col min="10756" max="10756" width="68.54296875" style="1005" customWidth="1"/>
    <col min="10757" max="10757" width="35.453125" style="1005" customWidth="1"/>
    <col min="10758" max="10758" width="21" style="1005" customWidth="1"/>
    <col min="10759" max="10759" width="28.453125" style="1005" customWidth="1"/>
    <col min="10760" max="10760" width="30.6328125" style="1005" customWidth="1"/>
    <col min="10761" max="10761" width="29.54296875" style="1005" customWidth="1"/>
    <col min="10762" max="10762" width="33.54296875" style="1005" customWidth="1"/>
    <col min="10763" max="10763" width="26.54296875" style="1005" customWidth="1"/>
    <col min="10764" max="10764" width="31.54296875" style="1005" customWidth="1"/>
    <col min="10765" max="10765" width="34.36328125" style="1005" customWidth="1"/>
    <col min="10766" max="10766" width="45.08984375" style="1005" customWidth="1"/>
    <col min="10767" max="11008" width="9.08984375" style="1005"/>
    <col min="11009" max="11009" width="4.6328125" style="1005" customWidth="1"/>
    <col min="11010" max="11010" width="10.54296875" style="1005" customWidth="1"/>
    <col min="11011" max="11011" width="49.08984375" style="1005" customWidth="1"/>
    <col min="11012" max="11012" width="68.54296875" style="1005" customWidth="1"/>
    <col min="11013" max="11013" width="35.453125" style="1005" customWidth="1"/>
    <col min="11014" max="11014" width="21" style="1005" customWidth="1"/>
    <col min="11015" max="11015" width="28.453125" style="1005" customWidth="1"/>
    <col min="11016" max="11016" width="30.6328125" style="1005" customWidth="1"/>
    <col min="11017" max="11017" width="29.54296875" style="1005" customWidth="1"/>
    <col min="11018" max="11018" width="33.54296875" style="1005" customWidth="1"/>
    <col min="11019" max="11019" width="26.54296875" style="1005" customWidth="1"/>
    <col min="11020" max="11020" width="31.54296875" style="1005" customWidth="1"/>
    <col min="11021" max="11021" width="34.36328125" style="1005" customWidth="1"/>
    <col min="11022" max="11022" width="45.08984375" style="1005" customWidth="1"/>
    <col min="11023" max="11264" width="9.08984375" style="1005"/>
    <col min="11265" max="11265" width="4.6328125" style="1005" customWidth="1"/>
    <col min="11266" max="11266" width="10.54296875" style="1005" customWidth="1"/>
    <col min="11267" max="11267" width="49.08984375" style="1005" customWidth="1"/>
    <col min="11268" max="11268" width="68.54296875" style="1005" customWidth="1"/>
    <col min="11269" max="11269" width="35.453125" style="1005" customWidth="1"/>
    <col min="11270" max="11270" width="21" style="1005" customWidth="1"/>
    <col min="11271" max="11271" width="28.453125" style="1005" customWidth="1"/>
    <col min="11272" max="11272" width="30.6328125" style="1005" customWidth="1"/>
    <col min="11273" max="11273" width="29.54296875" style="1005" customWidth="1"/>
    <col min="11274" max="11274" width="33.54296875" style="1005" customWidth="1"/>
    <col min="11275" max="11275" width="26.54296875" style="1005" customWidth="1"/>
    <col min="11276" max="11276" width="31.54296875" style="1005" customWidth="1"/>
    <col min="11277" max="11277" width="34.36328125" style="1005" customWidth="1"/>
    <col min="11278" max="11278" width="45.08984375" style="1005" customWidth="1"/>
    <col min="11279" max="11520" width="9.08984375" style="1005"/>
    <col min="11521" max="11521" width="4.6328125" style="1005" customWidth="1"/>
    <col min="11522" max="11522" width="10.54296875" style="1005" customWidth="1"/>
    <col min="11523" max="11523" width="49.08984375" style="1005" customWidth="1"/>
    <col min="11524" max="11524" width="68.54296875" style="1005" customWidth="1"/>
    <col min="11525" max="11525" width="35.453125" style="1005" customWidth="1"/>
    <col min="11526" max="11526" width="21" style="1005" customWidth="1"/>
    <col min="11527" max="11527" width="28.453125" style="1005" customWidth="1"/>
    <col min="11528" max="11528" width="30.6328125" style="1005" customWidth="1"/>
    <col min="11529" max="11529" width="29.54296875" style="1005" customWidth="1"/>
    <col min="11530" max="11530" width="33.54296875" style="1005" customWidth="1"/>
    <col min="11531" max="11531" width="26.54296875" style="1005" customWidth="1"/>
    <col min="11532" max="11532" width="31.54296875" style="1005" customWidth="1"/>
    <col min="11533" max="11533" width="34.36328125" style="1005" customWidth="1"/>
    <col min="11534" max="11534" width="45.08984375" style="1005" customWidth="1"/>
    <col min="11535" max="11776" width="9.08984375" style="1005"/>
    <col min="11777" max="11777" width="4.6328125" style="1005" customWidth="1"/>
    <col min="11778" max="11778" width="10.54296875" style="1005" customWidth="1"/>
    <col min="11779" max="11779" width="49.08984375" style="1005" customWidth="1"/>
    <col min="11780" max="11780" width="68.54296875" style="1005" customWidth="1"/>
    <col min="11781" max="11781" width="35.453125" style="1005" customWidth="1"/>
    <col min="11782" max="11782" width="21" style="1005" customWidth="1"/>
    <col min="11783" max="11783" width="28.453125" style="1005" customWidth="1"/>
    <col min="11784" max="11784" width="30.6328125" style="1005" customWidth="1"/>
    <col min="11785" max="11785" width="29.54296875" style="1005" customWidth="1"/>
    <col min="11786" max="11786" width="33.54296875" style="1005" customWidth="1"/>
    <col min="11787" max="11787" width="26.54296875" style="1005" customWidth="1"/>
    <col min="11788" max="11788" width="31.54296875" style="1005" customWidth="1"/>
    <col min="11789" max="11789" width="34.36328125" style="1005" customWidth="1"/>
    <col min="11790" max="11790" width="45.08984375" style="1005" customWidth="1"/>
    <col min="11791" max="12032" width="9.08984375" style="1005"/>
    <col min="12033" max="12033" width="4.6328125" style="1005" customWidth="1"/>
    <col min="12034" max="12034" width="10.54296875" style="1005" customWidth="1"/>
    <col min="12035" max="12035" width="49.08984375" style="1005" customWidth="1"/>
    <col min="12036" max="12036" width="68.54296875" style="1005" customWidth="1"/>
    <col min="12037" max="12037" width="35.453125" style="1005" customWidth="1"/>
    <col min="12038" max="12038" width="21" style="1005" customWidth="1"/>
    <col min="12039" max="12039" width="28.453125" style="1005" customWidth="1"/>
    <col min="12040" max="12040" width="30.6328125" style="1005" customWidth="1"/>
    <col min="12041" max="12041" width="29.54296875" style="1005" customWidth="1"/>
    <col min="12042" max="12042" width="33.54296875" style="1005" customWidth="1"/>
    <col min="12043" max="12043" width="26.54296875" style="1005" customWidth="1"/>
    <col min="12044" max="12044" width="31.54296875" style="1005" customWidth="1"/>
    <col min="12045" max="12045" width="34.36328125" style="1005" customWidth="1"/>
    <col min="12046" max="12046" width="45.08984375" style="1005" customWidth="1"/>
    <col min="12047" max="12288" width="9.08984375" style="1005"/>
    <col min="12289" max="12289" width="4.6328125" style="1005" customWidth="1"/>
    <col min="12290" max="12290" width="10.54296875" style="1005" customWidth="1"/>
    <col min="12291" max="12291" width="49.08984375" style="1005" customWidth="1"/>
    <col min="12292" max="12292" width="68.54296875" style="1005" customWidth="1"/>
    <col min="12293" max="12293" width="35.453125" style="1005" customWidth="1"/>
    <col min="12294" max="12294" width="21" style="1005" customWidth="1"/>
    <col min="12295" max="12295" width="28.453125" style="1005" customWidth="1"/>
    <col min="12296" max="12296" width="30.6328125" style="1005" customWidth="1"/>
    <col min="12297" max="12297" width="29.54296875" style="1005" customWidth="1"/>
    <col min="12298" max="12298" width="33.54296875" style="1005" customWidth="1"/>
    <col min="12299" max="12299" width="26.54296875" style="1005" customWidth="1"/>
    <col min="12300" max="12300" width="31.54296875" style="1005" customWidth="1"/>
    <col min="12301" max="12301" width="34.36328125" style="1005" customWidth="1"/>
    <col min="12302" max="12302" width="45.08984375" style="1005" customWidth="1"/>
    <col min="12303" max="12544" width="9.08984375" style="1005"/>
    <col min="12545" max="12545" width="4.6328125" style="1005" customWidth="1"/>
    <col min="12546" max="12546" width="10.54296875" style="1005" customWidth="1"/>
    <col min="12547" max="12547" width="49.08984375" style="1005" customWidth="1"/>
    <col min="12548" max="12548" width="68.54296875" style="1005" customWidth="1"/>
    <col min="12549" max="12549" width="35.453125" style="1005" customWidth="1"/>
    <col min="12550" max="12550" width="21" style="1005" customWidth="1"/>
    <col min="12551" max="12551" width="28.453125" style="1005" customWidth="1"/>
    <col min="12552" max="12552" width="30.6328125" style="1005" customWidth="1"/>
    <col min="12553" max="12553" width="29.54296875" style="1005" customWidth="1"/>
    <col min="12554" max="12554" width="33.54296875" style="1005" customWidth="1"/>
    <col min="12555" max="12555" width="26.54296875" style="1005" customWidth="1"/>
    <col min="12556" max="12556" width="31.54296875" style="1005" customWidth="1"/>
    <col min="12557" max="12557" width="34.36328125" style="1005" customWidth="1"/>
    <col min="12558" max="12558" width="45.08984375" style="1005" customWidth="1"/>
    <col min="12559" max="12800" width="9.08984375" style="1005"/>
    <col min="12801" max="12801" width="4.6328125" style="1005" customWidth="1"/>
    <col min="12802" max="12802" width="10.54296875" style="1005" customWidth="1"/>
    <col min="12803" max="12803" width="49.08984375" style="1005" customWidth="1"/>
    <col min="12804" max="12804" width="68.54296875" style="1005" customWidth="1"/>
    <col min="12805" max="12805" width="35.453125" style="1005" customWidth="1"/>
    <col min="12806" max="12806" width="21" style="1005" customWidth="1"/>
    <col min="12807" max="12807" width="28.453125" style="1005" customWidth="1"/>
    <col min="12808" max="12808" width="30.6328125" style="1005" customWidth="1"/>
    <col min="12809" max="12809" width="29.54296875" style="1005" customWidth="1"/>
    <col min="12810" max="12810" width="33.54296875" style="1005" customWidth="1"/>
    <col min="12811" max="12811" width="26.54296875" style="1005" customWidth="1"/>
    <col min="12812" max="12812" width="31.54296875" style="1005" customWidth="1"/>
    <col min="12813" max="12813" width="34.36328125" style="1005" customWidth="1"/>
    <col min="12814" max="12814" width="45.08984375" style="1005" customWidth="1"/>
    <col min="12815" max="13056" width="9.08984375" style="1005"/>
    <col min="13057" max="13057" width="4.6328125" style="1005" customWidth="1"/>
    <col min="13058" max="13058" width="10.54296875" style="1005" customWidth="1"/>
    <col min="13059" max="13059" width="49.08984375" style="1005" customWidth="1"/>
    <col min="13060" max="13060" width="68.54296875" style="1005" customWidth="1"/>
    <col min="13061" max="13061" width="35.453125" style="1005" customWidth="1"/>
    <col min="13062" max="13062" width="21" style="1005" customWidth="1"/>
    <col min="13063" max="13063" width="28.453125" style="1005" customWidth="1"/>
    <col min="13064" max="13064" width="30.6328125" style="1005" customWidth="1"/>
    <col min="13065" max="13065" width="29.54296875" style="1005" customWidth="1"/>
    <col min="13066" max="13066" width="33.54296875" style="1005" customWidth="1"/>
    <col min="13067" max="13067" width="26.54296875" style="1005" customWidth="1"/>
    <col min="13068" max="13068" width="31.54296875" style="1005" customWidth="1"/>
    <col min="13069" max="13069" width="34.36328125" style="1005" customWidth="1"/>
    <col min="13070" max="13070" width="45.08984375" style="1005" customWidth="1"/>
    <col min="13071" max="13312" width="9.08984375" style="1005"/>
    <col min="13313" max="13313" width="4.6328125" style="1005" customWidth="1"/>
    <col min="13314" max="13314" width="10.54296875" style="1005" customWidth="1"/>
    <col min="13315" max="13315" width="49.08984375" style="1005" customWidth="1"/>
    <col min="13316" max="13316" width="68.54296875" style="1005" customWidth="1"/>
    <col min="13317" max="13317" width="35.453125" style="1005" customWidth="1"/>
    <col min="13318" max="13318" width="21" style="1005" customWidth="1"/>
    <col min="13319" max="13319" width="28.453125" style="1005" customWidth="1"/>
    <col min="13320" max="13320" width="30.6328125" style="1005" customWidth="1"/>
    <col min="13321" max="13321" width="29.54296875" style="1005" customWidth="1"/>
    <col min="13322" max="13322" width="33.54296875" style="1005" customWidth="1"/>
    <col min="13323" max="13323" width="26.54296875" style="1005" customWidth="1"/>
    <col min="13324" max="13324" width="31.54296875" style="1005" customWidth="1"/>
    <col min="13325" max="13325" width="34.36328125" style="1005" customWidth="1"/>
    <col min="13326" max="13326" width="45.08984375" style="1005" customWidth="1"/>
    <col min="13327" max="13568" width="9.08984375" style="1005"/>
    <col min="13569" max="13569" width="4.6328125" style="1005" customWidth="1"/>
    <col min="13570" max="13570" width="10.54296875" style="1005" customWidth="1"/>
    <col min="13571" max="13571" width="49.08984375" style="1005" customWidth="1"/>
    <col min="13572" max="13572" width="68.54296875" style="1005" customWidth="1"/>
    <col min="13573" max="13573" width="35.453125" style="1005" customWidth="1"/>
    <col min="13574" max="13574" width="21" style="1005" customWidth="1"/>
    <col min="13575" max="13575" width="28.453125" style="1005" customWidth="1"/>
    <col min="13576" max="13576" width="30.6328125" style="1005" customWidth="1"/>
    <col min="13577" max="13577" width="29.54296875" style="1005" customWidth="1"/>
    <col min="13578" max="13578" width="33.54296875" style="1005" customWidth="1"/>
    <col min="13579" max="13579" width="26.54296875" style="1005" customWidth="1"/>
    <col min="13580" max="13580" width="31.54296875" style="1005" customWidth="1"/>
    <col min="13581" max="13581" width="34.36328125" style="1005" customWidth="1"/>
    <col min="13582" max="13582" width="45.08984375" style="1005" customWidth="1"/>
    <col min="13583" max="13824" width="9.08984375" style="1005"/>
    <col min="13825" max="13825" width="4.6328125" style="1005" customWidth="1"/>
    <col min="13826" max="13826" width="10.54296875" style="1005" customWidth="1"/>
    <col min="13827" max="13827" width="49.08984375" style="1005" customWidth="1"/>
    <col min="13828" max="13828" width="68.54296875" style="1005" customWidth="1"/>
    <col min="13829" max="13829" width="35.453125" style="1005" customWidth="1"/>
    <col min="13830" max="13830" width="21" style="1005" customWidth="1"/>
    <col min="13831" max="13831" width="28.453125" style="1005" customWidth="1"/>
    <col min="13832" max="13832" width="30.6328125" style="1005" customWidth="1"/>
    <col min="13833" max="13833" width="29.54296875" style="1005" customWidth="1"/>
    <col min="13834" max="13834" width="33.54296875" style="1005" customWidth="1"/>
    <col min="13835" max="13835" width="26.54296875" style="1005" customWidth="1"/>
    <col min="13836" max="13836" width="31.54296875" style="1005" customWidth="1"/>
    <col min="13837" max="13837" width="34.36328125" style="1005" customWidth="1"/>
    <col min="13838" max="13838" width="45.08984375" style="1005" customWidth="1"/>
    <col min="13839" max="14080" width="9.08984375" style="1005"/>
    <col min="14081" max="14081" width="4.6328125" style="1005" customWidth="1"/>
    <col min="14082" max="14082" width="10.54296875" style="1005" customWidth="1"/>
    <col min="14083" max="14083" width="49.08984375" style="1005" customWidth="1"/>
    <col min="14084" max="14084" width="68.54296875" style="1005" customWidth="1"/>
    <col min="14085" max="14085" width="35.453125" style="1005" customWidth="1"/>
    <col min="14086" max="14086" width="21" style="1005" customWidth="1"/>
    <col min="14087" max="14087" width="28.453125" style="1005" customWidth="1"/>
    <col min="14088" max="14088" width="30.6328125" style="1005" customWidth="1"/>
    <col min="14089" max="14089" width="29.54296875" style="1005" customWidth="1"/>
    <col min="14090" max="14090" width="33.54296875" style="1005" customWidth="1"/>
    <col min="14091" max="14091" width="26.54296875" style="1005" customWidth="1"/>
    <col min="14092" max="14092" width="31.54296875" style="1005" customWidth="1"/>
    <col min="14093" max="14093" width="34.36328125" style="1005" customWidth="1"/>
    <col min="14094" max="14094" width="45.08984375" style="1005" customWidth="1"/>
    <col min="14095" max="14336" width="9.08984375" style="1005"/>
    <col min="14337" max="14337" width="4.6328125" style="1005" customWidth="1"/>
    <col min="14338" max="14338" width="10.54296875" style="1005" customWidth="1"/>
    <col min="14339" max="14339" width="49.08984375" style="1005" customWidth="1"/>
    <col min="14340" max="14340" width="68.54296875" style="1005" customWidth="1"/>
    <col min="14341" max="14341" width="35.453125" style="1005" customWidth="1"/>
    <col min="14342" max="14342" width="21" style="1005" customWidth="1"/>
    <col min="14343" max="14343" width="28.453125" style="1005" customWidth="1"/>
    <col min="14344" max="14344" width="30.6328125" style="1005" customWidth="1"/>
    <col min="14345" max="14345" width="29.54296875" style="1005" customWidth="1"/>
    <col min="14346" max="14346" width="33.54296875" style="1005" customWidth="1"/>
    <col min="14347" max="14347" width="26.54296875" style="1005" customWidth="1"/>
    <col min="14348" max="14348" width="31.54296875" style="1005" customWidth="1"/>
    <col min="14349" max="14349" width="34.36328125" style="1005" customWidth="1"/>
    <col min="14350" max="14350" width="45.08984375" style="1005" customWidth="1"/>
    <col min="14351" max="14592" width="9.08984375" style="1005"/>
    <col min="14593" max="14593" width="4.6328125" style="1005" customWidth="1"/>
    <col min="14594" max="14594" width="10.54296875" style="1005" customWidth="1"/>
    <col min="14595" max="14595" width="49.08984375" style="1005" customWidth="1"/>
    <col min="14596" max="14596" width="68.54296875" style="1005" customWidth="1"/>
    <col min="14597" max="14597" width="35.453125" style="1005" customWidth="1"/>
    <col min="14598" max="14598" width="21" style="1005" customWidth="1"/>
    <col min="14599" max="14599" width="28.453125" style="1005" customWidth="1"/>
    <col min="14600" max="14600" width="30.6328125" style="1005" customWidth="1"/>
    <col min="14601" max="14601" width="29.54296875" style="1005" customWidth="1"/>
    <col min="14602" max="14602" width="33.54296875" style="1005" customWidth="1"/>
    <col min="14603" max="14603" width="26.54296875" style="1005" customWidth="1"/>
    <col min="14604" max="14604" width="31.54296875" style="1005" customWidth="1"/>
    <col min="14605" max="14605" width="34.36328125" style="1005" customWidth="1"/>
    <col min="14606" max="14606" width="45.08984375" style="1005" customWidth="1"/>
    <col min="14607" max="14848" width="9.08984375" style="1005"/>
    <col min="14849" max="14849" width="4.6328125" style="1005" customWidth="1"/>
    <col min="14850" max="14850" width="10.54296875" style="1005" customWidth="1"/>
    <col min="14851" max="14851" width="49.08984375" style="1005" customWidth="1"/>
    <col min="14852" max="14852" width="68.54296875" style="1005" customWidth="1"/>
    <col min="14853" max="14853" width="35.453125" style="1005" customWidth="1"/>
    <col min="14854" max="14854" width="21" style="1005" customWidth="1"/>
    <col min="14855" max="14855" width="28.453125" style="1005" customWidth="1"/>
    <col min="14856" max="14856" width="30.6328125" style="1005" customWidth="1"/>
    <col min="14857" max="14857" width="29.54296875" style="1005" customWidth="1"/>
    <col min="14858" max="14858" width="33.54296875" style="1005" customWidth="1"/>
    <col min="14859" max="14859" width="26.54296875" style="1005" customWidth="1"/>
    <col min="14860" max="14860" width="31.54296875" style="1005" customWidth="1"/>
    <col min="14861" max="14861" width="34.36328125" style="1005" customWidth="1"/>
    <col min="14862" max="14862" width="45.08984375" style="1005" customWidth="1"/>
    <col min="14863" max="15104" width="9.08984375" style="1005"/>
    <col min="15105" max="15105" width="4.6328125" style="1005" customWidth="1"/>
    <col min="15106" max="15106" width="10.54296875" style="1005" customWidth="1"/>
    <col min="15107" max="15107" width="49.08984375" style="1005" customWidth="1"/>
    <col min="15108" max="15108" width="68.54296875" style="1005" customWidth="1"/>
    <col min="15109" max="15109" width="35.453125" style="1005" customWidth="1"/>
    <col min="15110" max="15110" width="21" style="1005" customWidth="1"/>
    <col min="15111" max="15111" width="28.453125" style="1005" customWidth="1"/>
    <col min="15112" max="15112" width="30.6328125" style="1005" customWidth="1"/>
    <col min="15113" max="15113" width="29.54296875" style="1005" customWidth="1"/>
    <col min="15114" max="15114" width="33.54296875" style="1005" customWidth="1"/>
    <col min="15115" max="15115" width="26.54296875" style="1005" customWidth="1"/>
    <col min="15116" max="15116" width="31.54296875" style="1005" customWidth="1"/>
    <col min="15117" max="15117" width="34.36328125" style="1005" customWidth="1"/>
    <col min="15118" max="15118" width="45.08984375" style="1005" customWidth="1"/>
    <col min="15119" max="15360" width="9.08984375" style="1005"/>
    <col min="15361" max="15361" width="4.6328125" style="1005" customWidth="1"/>
    <col min="15362" max="15362" width="10.54296875" style="1005" customWidth="1"/>
    <col min="15363" max="15363" width="49.08984375" style="1005" customWidth="1"/>
    <col min="15364" max="15364" width="68.54296875" style="1005" customWidth="1"/>
    <col min="15365" max="15365" width="35.453125" style="1005" customWidth="1"/>
    <col min="15366" max="15366" width="21" style="1005" customWidth="1"/>
    <col min="15367" max="15367" width="28.453125" style="1005" customWidth="1"/>
    <col min="15368" max="15368" width="30.6328125" style="1005" customWidth="1"/>
    <col min="15369" max="15369" width="29.54296875" style="1005" customWidth="1"/>
    <col min="15370" max="15370" width="33.54296875" style="1005" customWidth="1"/>
    <col min="15371" max="15371" width="26.54296875" style="1005" customWidth="1"/>
    <col min="15372" max="15372" width="31.54296875" style="1005" customWidth="1"/>
    <col min="15373" max="15373" width="34.36328125" style="1005" customWidth="1"/>
    <col min="15374" max="15374" width="45.08984375" style="1005" customWidth="1"/>
    <col min="15375" max="15616" width="9.08984375" style="1005"/>
    <col min="15617" max="15617" width="4.6328125" style="1005" customWidth="1"/>
    <col min="15618" max="15618" width="10.54296875" style="1005" customWidth="1"/>
    <col min="15619" max="15619" width="49.08984375" style="1005" customWidth="1"/>
    <col min="15620" max="15620" width="68.54296875" style="1005" customWidth="1"/>
    <col min="15621" max="15621" width="35.453125" style="1005" customWidth="1"/>
    <col min="15622" max="15622" width="21" style="1005" customWidth="1"/>
    <col min="15623" max="15623" width="28.453125" style="1005" customWidth="1"/>
    <col min="15624" max="15624" width="30.6328125" style="1005" customWidth="1"/>
    <col min="15625" max="15625" width="29.54296875" style="1005" customWidth="1"/>
    <col min="15626" max="15626" width="33.54296875" style="1005" customWidth="1"/>
    <col min="15627" max="15627" width="26.54296875" style="1005" customWidth="1"/>
    <col min="15628" max="15628" width="31.54296875" style="1005" customWidth="1"/>
    <col min="15629" max="15629" width="34.36328125" style="1005" customWidth="1"/>
    <col min="15630" max="15630" width="45.08984375" style="1005" customWidth="1"/>
    <col min="15631" max="15872" width="9.08984375" style="1005"/>
    <col min="15873" max="15873" width="4.6328125" style="1005" customWidth="1"/>
    <col min="15874" max="15874" width="10.54296875" style="1005" customWidth="1"/>
    <col min="15875" max="15875" width="49.08984375" style="1005" customWidth="1"/>
    <col min="15876" max="15876" width="68.54296875" style="1005" customWidth="1"/>
    <col min="15877" max="15877" width="35.453125" style="1005" customWidth="1"/>
    <col min="15878" max="15878" width="21" style="1005" customWidth="1"/>
    <col min="15879" max="15879" width="28.453125" style="1005" customWidth="1"/>
    <col min="15880" max="15880" width="30.6328125" style="1005" customWidth="1"/>
    <col min="15881" max="15881" width="29.54296875" style="1005" customWidth="1"/>
    <col min="15882" max="15882" width="33.54296875" style="1005" customWidth="1"/>
    <col min="15883" max="15883" width="26.54296875" style="1005" customWidth="1"/>
    <col min="15884" max="15884" width="31.54296875" style="1005" customWidth="1"/>
    <col min="15885" max="15885" width="34.36328125" style="1005" customWidth="1"/>
    <col min="15886" max="15886" width="45.08984375" style="1005" customWidth="1"/>
    <col min="15887" max="16128" width="9.08984375" style="1005"/>
    <col min="16129" max="16129" width="4.6328125" style="1005" customWidth="1"/>
    <col min="16130" max="16130" width="10.54296875" style="1005" customWidth="1"/>
    <col min="16131" max="16131" width="49.08984375" style="1005" customWidth="1"/>
    <col min="16132" max="16132" width="68.54296875" style="1005" customWidth="1"/>
    <col min="16133" max="16133" width="35.453125" style="1005" customWidth="1"/>
    <col min="16134" max="16134" width="21" style="1005" customWidth="1"/>
    <col min="16135" max="16135" width="28.453125" style="1005" customWidth="1"/>
    <col min="16136" max="16136" width="30.6328125" style="1005" customWidth="1"/>
    <col min="16137" max="16137" width="29.54296875" style="1005" customWidth="1"/>
    <col min="16138" max="16138" width="33.54296875" style="1005" customWidth="1"/>
    <col min="16139" max="16139" width="26.54296875" style="1005" customWidth="1"/>
    <col min="16140" max="16140" width="31.54296875" style="1005" customWidth="1"/>
    <col min="16141" max="16141" width="34.36328125" style="1005" customWidth="1"/>
    <col min="16142" max="16142" width="45.08984375" style="1005" customWidth="1"/>
    <col min="16143" max="16384" width="9.08984375" style="1005"/>
  </cols>
  <sheetData>
    <row r="1" spans="2:14" x14ac:dyDescent="0.3">
      <c r="C1" s="1006"/>
      <c r="D1" s="1006"/>
    </row>
    <row r="2" spans="2:14" ht="31.5" customHeight="1" x14ac:dyDescent="0.3">
      <c r="C2" s="976"/>
      <c r="D2" s="976"/>
      <c r="E2" s="976"/>
      <c r="F2" s="976"/>
      <c r="G2" s="976"/>
      <c r="H2" s="976"/>
      <c r="I2" s="976"/>
      <c r="J2" s="976"/>
      <c r="K2" s="976"/>
      <c r="L2" s="976"/>
      <c r="M2" s="976"/>
      <c r="N2" s="976"/>
    </row>
    <row r="3" spans="2:14" s="932" customFormat="1" x14ac:dyDescent="0.3">
      <c r="B3" s="22"/>
      <c r="C3" s="975"/>
      <c r="D3" s="22"/>
      <c r="E3" s="22"/>
      <c r="F3" s="22"/>
      <c r="G3" s="22"/>
      <c r="H3" s="909" t="str">
        <f>Index!$B$2</f>
        <v xml:space="preserve">      Maharashtra State Power Generation Company Ltd.</v>
      </c>
    </row>
    <row r="4" spans="2:14" s="932" customFormat="1" x14ac:dyDescent="0.3">
      <c r="B4" s="976"/>
      <c r="C4" s="975"/>
      <c r="D4" s="962"/>
      <c r="E4" s="962"/>
      <c r="F4" s="962"/>
      <c r="G4" s="962"/>
      <c r="H4" s="930" t="s">
        <v>1094</v>
      </c>
    </row>
    <row r="5" spans="2:14" s="932" customFormat="1" x14ac:dyDescent="0.3">
      <c r="B5" s="976"/>
      <c r="C5" s="975"/>
      <c r="D5" s="962"/>
      <c r="E5" s="962"/>
      <c r="F5" s="962"/>
      <c r="G5" s="962"/>
      <c r="H5" s="1008" t="s">
        <v>1331</v>
      </c>
    </row>
    <row r="6" spans="2:14" s="932" customFormat="1" x14ac:dyDescent="0.3">
      <c r="B6" s="976"/>
      <c r="C6" s="975"/>
      <c r="D6" s="962"/>
      <c r="E6" s="962"/>
      <c r="F6" s="962"/>
      <c r="G6" s="962"/>
      <c r="H6" s="1008"/>
    </row>
    <row r="7" spans="2:14" ht="81" customHeight="1" x14ac:dyDescent="0.3">
      <c r="B7" s="1009" t="s">
        <v>341</v>
      </c>
      <c r="C7" s="1009" t="s">
        <v>1332</v>
      </c>
      <c r="D7" s="1009" t="s">
        <v>1333</v>
      </c>
      <c r="E7" s="1009" t="s">
        <v>1334</v>
      </c>
      <c r="F7" s="1009" t="s">
        <v>1335</v>
      </c>
      <c r="G7" s="1009" t="s">
        <v>1336</v>
      </c>
      <c r="H7" s="1009" t="s">
        <v>1337</v>
      </c>
      <c r="I7" s="1009" t="s">
        <v>1338</v>
      </c>
      <c r="J7" s="1009" t="s">
        <v>1339</v>
      </c>
      <c r="K7" s="1009" t="s">
        <v>1340</v>
      </c>
      <c r="L7" s="1009" t="s">
        <v>1341</v>
      </c>
      <c r="M7" s="1010" t="s">
        <v>1342</v>
      </c>
      <c r="N7" s="1009" t="s">
        <v>1343</v>
      </c>
    </row>
    <row r="8" spans="2:14" x14ac:dyDescent="0.3">
      <c r="B8" s="1011"/>
      <c r="C8" s="1864" t="s">
        <v>1100</v>
      </c>
      <c r="D8" s="1865"/>
      <c r="E8" s="1865"/>
      <c r="F8" s="1865"/>
      <c r="G8" s="1865"/>
      <c r="H8" s="1865"/>
      <c r="I8" s="1865"/>
      <c r="J8" s="1865"/>
      <c r="K8" s="1865"/>
      <c r="L8" s="1865"/>
      <c r="M8" s="1865"/>
      <c r="N8" s="1866"/>
    </row>
    <row r="9" spans="2:14" s="1012" customFormat="1" x14ac:dyDescent="0.3">
      <c r="B9" s="1011"/>
      <c r="C9" s="1867"/>
      <c r="D9" s="1868"/>
      <c r="E9" s="1868"/>
      <c r="F9" s="1868"/>
      <c r="G9" s="1868"/>
      <c r="H9" s="1868"/>
      <c r="I9" s="1868"/>
      <c r="J9" s="1868"/>
      <c r="K9" s="1868"/>
      <c r="L9" s="1868"/>
      <c r="M9" s="1868"/>
      <c r="N9" s="1869"/>
    </row>
    <row r="10" spans="2:14" x14ac:dyDescent="0.3">
      <c r="B10" s="1011"/>
      <c r="C10" s="1867"/>
      <c r="D10" s="1868"/>
      <c r="E10" s="1868"/>
      <c r="F10" s="1868"/>
      <c r="G10" s="1868"/>
      <c r="H10" s="1868"/>
      <c r="I10" s="1868"/>
      <c r="J10" s="1868"/>
      <c r="K10" s="1868"/>
      <c r="L10" s="1868"/>
      <c r="M10" s="1868"/>
      <c r="N10" s="1869"/>
    </row>
    <row r="11" spans="2:14" x14ac:dyDescent="0.3">
      <c r="B11" s="1011"/>
      <c r="C11" s="1867"/>
      <c r="D11" s="1868"/>
      <c r="E11" s="1868"/>
      <c r="F11" s="1868"/>
      <c r="G11" s="1868"/>
      <c r="H11" s="1868"/>
      <c r="I11" s="1868"/>
      <c r="J11" s="1868"/>
      <c r="K11" s="1868"/>
      <c r="L11" s="1868"/>
      <c r="M11" s="1868"/>
      <c r="N11" s="1869"/>
    </row>
    <row r="12" spans="2:14" x14ac:dyDescent="0.3">
      <c r="B12" s="1011"/>
      <c r="C12" s="1867"/>
      <c r="D12" s="1868"/>
      <c r="E12" s="1868"/>
      <c r="F12" s="1868"/>
      <c r="G12" s="1868"/>
      <c r="H12" s="1868"/>
      <c r="I12" s="1868"/>
      <c r="J12" s="1868"/>
      <c r="K12" s="1868"/>
      <c r="L12" s="1868"/>
      <c r="M12" s="1868"/>
      <c r="N12" s="1869"/>
    </row>
    <row r="13" spans="2:14" ht="14.5" thickBot="1" x14ac:dyDescent="0.35">
      <c r="B13" s="1013"/>
      <c r="C13" s="1870"/>
      <c r="D13" s="1871"/>
      <c r="E13" s="1871"/>
      <c r="F13" s="1871"/>
      <c r="G13" s="1871"/>
      <c r="H13" s="1871"/>
      <c r="I13" s="1871"/>
      <c r="J13" s="1871"/>
      <c r="K13" s="1871"/>
      <c r="L13" s="1871"/>
      <c r="M13" s="1871"/>
      <c r="N13" s="1872"/>
    </row>
    <row r="14" spans="2:14" x14ac:dyDescent="0.3">
      <c r="M14" s="1005"/>
    </row>
    <row r="15" spans="2:14" x14ac:dyDescent="0.3">
      <c r="M15" s="1005"/>
    </row>
    <row r="16" spans="2:14" x14ac:dyDescent="0.3">
      <c r="M16" s="1005"/>
    </row>
    <row r="17" spans="3:13" x14ac:dyDescent="0.3">
      <c r="M17" s="1005"/>
    </row>
    <row r="18" spans="3:13" x14ac:dyDescent="0.3">
      <c r="M18" s="1005"/>
    </row>
    <row r="19" spans="3:13" x14ac:dyDescent="0.3">
      <c r="M19" s="1005"/>
    </row>
    <row r="20" spans="3:13" x14ac:dyDescent="0.3">
      <c r="M20" s="1005"/>
    </row>
    <row r="21" spans="3:13" x14ac:dyDescent="0.3">
      <c r="M21" s="1005"/>
    </row>
    <row r="22" spans="3:13" x14ac:dyDescent="0.3">
      <c r="M22" s="1005"/>
    </row>
    <row r="23" spans="3:13" ht="27.75" customHeight="1" x14ac:dyDescent="0.3">
      <c r="M23" s="1005"/>
    </row>
    <row r="24" spans="3:13" ht="27.75" customHeight="1" x14ac:dyDescent="0.3">
      <c r="M24" s="1005"/>
    </row>
    <row r="25" spans="3:13" x14ac:dyDescent="0.3">
      <c r="M25" s="1005"/>
    </row>
    <row r="26" spans="3:13" x14ac:dyDescent="0.3">
      <c r="M26" s="1005"/>
    </row>
    <row r="27" spans="3:13" x14ac:dyDescent="0.3">
      <c r="M27" s="1005"/>
    </row>
    <row r="28" spans="3:13" x14ac:dyDescent="0.3">
      <c r="M28" s="1005"/>
    </row>
    <row r="29" spans="3:13" ht="29.4" customHeight="1" x14ac:dyDescent="0.3">
      <c r="C29" s="1014"/>
      <c r="M29" s="1005"/>
    </row>
    <row r="30" spans="3:13" x14ac:dyDescent="0.3">
      <c r="M30" s="1005"/>
    </row>
    <row r="31" spans="3:13" x14ac:dyDescent="0.3">
      <c r="M31" s="1005"/>
    </row>
    <row r="32" spans="3:13" x14ac:dyDescent="0.3">
      <c r="M32" s="1005"/>
    </row>
    <row r="33" spans="13:14" x14ac:dyDescent="0.3">
      <c r="M33" s="1005"/>
    </row>
    <row r="34" spans="13:14" x14ac:dyDescent="0.3">
      <c r="M34" s="1005"/>
    </row>
    <row r="35" spans="13:14" x14ac:dyDescent="0.3">
      <c r="M35" s="1005"/>
    </row>
    <row r="36" spans="13:14" x14ac:dyDescent="0.3">
      <c r="M36" s="1005"/>
    </row>
    <row r="37" spans="13:14" x14ac:dyDescent="0.3">
      <c r="M37" s="1005"/>
    </row>
    <row r="38" spans="13:14" x14ac:dyDescent="0.3">
      <c r="M38" s="1005"/>
    </row>
    <row r="39" spans="13:14" x14ac:dyDescent="0.3">
      <c r="M39" s="1005"/>
    </row>
    <row r="40" spans="13:14" x14ac:dyDescent="0.3">
      <c r="M40" s="1005"/>
    </row>
    <row r="41" spans="13:14" x14ac:dyDescent="0.3">
      <c r="M41" s="1005"/>
    </row>
    <row r="42" spans="13:14" x14ac:dyDescent="0.3">
      <c r="M42" s="1005"/>
    </row>
    <row r="43" spans="13:14" x14ac:dyDescent="0.3">
      <c r="M43" s="1005"/>
    </row>
    <row r="44" spans="13:14" x14ac:dyDescent="0.3">
      <c r="M44" s="1005"/>
    </row>
    <row r="45" spans="13:14" x14ac:dyDescent="0.3">
      <c r="M45" s="1005"/>
      <c r="N45" s="1015"/>
    </row>
    <row r="46" spans="13:14" x14ac:dyDescent="0.3">
      <c r="M46" s="1005"/>
    </row>
    <row r="47" spans="13:14" x14ac:dyDescent="0.3">
      <c r="M47" s="1005"/>
    </row>
    <row r="48" spans="13:14" x14ac:dyDescent="0.3">
      <c r="M48" s="1005"/>
    </row>
    <row r="49" spans="4:14" x14ac:dyDescent="0.3">
      <c r="M49" s="1005"/>
    </row>
    <row r="50" spans="4:14" x14ac:dyDescent="0.3">
      <c r="M50" s="1005"/>
    </row>
    <row r="51" spans="4:14" x14ac:dyDescent="0.3">
      <c r="M51" s="1005"/>
    </row>
    <row r="52" spans="4:14" x14ac:dyDescent="0.3">
      <c r="M52" s="1005"/>
    </row>
    <row r="53" spans="4:14" x14ac:dyDescent="0.3">
      <c r="M53" s="1005"/>
    </row>
    <row r="54" spans="4:14" x14ac:dyDescent="0.3">
      <c r="M54" s="1005"/>
    </row>
    <row r="55" spans="4:14" x14ac:dyDescent="0.3">
      <c r="M55" s="1005"/>
    </row>
    <row r="56" spans="4:14" x14ac:dyDescent="0.3">
      <c r="M56" s="1005"/>
    </row>
    <row r="57" spans="4:14" x14ac:dyDescent="0.3">
      <c r="M57" s="1005"/>
    </row>
    <row r="58" spans="4:14" x14ac:dyDescent="0.3">
      <c r="M58" s="1005"/>
    </row>
    <row r="59" spans="4:14" x14ac:dyDescent="0.3">
      <c r="M59" s="1005"/>
      <c r="N59" s="1015"/>
    </row>
    <row r="60" spans="4:14" x14ac:dyDescent="0.3">
      <c r="M60" s="1005"/>
    </row>
    <row r="61" spans="4:14" x14ac:dyDescent="0.3">
      <c r="M61" s="1005"/>
    </row>
    <row r="62" spans="4:14" x14ac:dyDescent="0.3">
      <c r="M62" s="1016"/>
    </row>
    <row r="63" spans="4:14" x14ac:dyDescent="0.3">
      <c r="M63" s="1017"/>
    </row>
    <row r="64" spans="4:14" x14ac:dyDescent="0.3">
      <c r="D64" s="1018"/>
    </row>
    <row r="65" spans="13:13" x14ac:dyDescent="0.3">
      <c r="M65" s="1017"/>
    </row>
    <row r="70" spans="13:13" x14ac:dyDescent="0.3">
      <c r="M70" s="1016"/>
    </row>
    <row r="73" spans="13:13" x14ac:dyDescent="0.3">
      <c r="M73" s="1016"/>
    </row>
    <row r="75" spans="13:13" x14ac:dyDescent="0.3">
      <c r="M75" s="1019"/>
    </row>
    <row r="76" spans="13:13" x14ac:dyDescent="0.3">
      <c r="M76" s="1020"/>
    </row>
  </sheetData>
  <mergeCells count="1">
    <mergeCell ref="C8:N13"/>
  </mergeCells>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P11" sqref="P11"/>
    </sheetView>
  </sheetViews>
  <sheetFormatPr defaultColWidth="9.36328125" defaultRowHeight="14" x14ac:dyDescent="0.3"/>
  <cols>
    <col min="1" max="1" width="8.36328125" style="168" customWidth="1"/>
    <col min="2" max="2" width="33.81640625" style="168" customWidth="1"/>
    <col min="3" max="3" width="11.08984375" style="168" customWidth="1"/>
    <col min="4" max="4" width="14.453125" style="168" customWidth="1"/>
    <col min="5" max="5" width="10.08984375" style="168" customWidth="1"/>
    <col min="6" max="6" width="11.08984375" style="168" customWidth="1"/>
    <col min="7" max="7" width="14.1796875" style="168" customWidth="1"/>
    <col min="8" max="8" width="7.90625" style="168" customWidth="1"/>
    <col min="9" max="9" width="11.08984375" style="168" customWidth="1"/>
    <col min="10" max="10" width="14.1796875" style="168" customWidth="1"/>
    <col min="11" max="11" width="15.81640625" style="168" customWidth="1"/>
    <col min="12" max="12" width="12.453125" style="168" customWidth="1"/>
    <col min="13" max="14" width="12.90625" style="168" customWidth="1"/>
    <col min="15" max="15" width="13.1796875" style="168" customWidth="1"/>
    <col min="16" max="16" width="13.81640625" style="168" customWidth="1"/>
    <col min="17" max="17" width="12.54296875" style="168" customWidth="1"/>
    <col min="18" max="16384" width="9.36328125" style="168"/>
  </cols>
  <sheetData>
    <row r="1" spans="1:18" x14ac:dyDescent="0.3">
      <c r="A1" s="165"/>
      <c r="B1" s="166"/>
      <c r="C1" s="167"/>
      <c r="D1" s="167"/>
      <c r="E1" s="167"/>
      <c r="F1" s="167"/>
    </row>
    <row r="2" spans="1:18" x14ac:dyDescent="0.3">
      <c r="A2" s="1640" t="str">
        <f>Index!B2</f>
        <v xml:space="preserve">      Maharashtra State Power Generation Company Ltd.</v>
      </c>
      <c r="B2" s="1640"/>
      <c r="C2" s="1640"/>
      <c r="D2" s="1640"/>
      <c r="E2" s="1640"/>
      <c r="F2" s="1640"/>
      <c r="G2" s="1640"/>
      <c r="H2" s="1640"/>
      <c r="I2" s="651"/>
      <c r="J2" s="1640" t="str">
        <f>A2</f>
        <v xml:space="preserve">      Maharashtra State Power Generation Company Ltd.</v>
      </c>
      <c r="K2" s="1640"/>
      <c r="L2" s="1640"/>
      <c r="M2" s="1640"/>
      <c r="N2" s="1640"/>
      <c r="O2" s="1640"/>
      <c r="P2" s="1640"/>
      <c r="Q2" s="1640"/>
      <c r="R2" s="542"/>
    </row>
    <row r="3" spans="1:18" x14ac:dyDescent="0.3">
      <c r="A3" s="1640" t="str">
        <f>Index!B3</f>
        <v>MYT Petition Formats for Uran</v>
      </c>
      <c r="B3" s="1640"/>
      <c r="C3" s="1640"/>
      <c r="D3" s="1640"/>
      <c r="E3" s="1640"/>
      <c r="F3" s="1640"/>
      <c r="G3" s="1640"/>
      <c r="H3" s="1640"/>
      <c r="I3" s="651"/>
      <c r="J3" s="1640" t="str">
        <f>A3</f>
        <v>MYT Petition Formats for Uran</v>
      </c>
      <c r="K3" s="1640"/>
      <c r="L3" s="1640"/>
      <c r="M3" s="1640"/>
      <c r="N3" s="1640"/>
      <c r="O3" s="1640"/>
      <c r="P3" s="1640"/>
      <c r="Q3" s="1640"/>
      <c r="R3" s="542"/>
    </row>
    <row r="4" spans="1:18" x14ac:dyDescent="0.3">
      <c r="A4" s="1641" t="s">
        <v>370</v>
      </c>
      <c r="B4" s="1641"/>
      <c r="C4" s="1641"/>
      <c r="D4" s="1641"/>
      <c r="E4" s="1641"/>
      <c r="F4" s="1641"/>
      <c r="G4" s="1641"/>
      <c r="H4" s="1641"/>
      <c r="I4" s="652"/>
      <c r="J4" s="1641" t="str">
        <f>A4</f>
        <v>Form 1.1: Summary of Tariff Proposal</v>
      </c>
      <c r="K4" s="1641"/>
      <c r="L4" s="1641"/>
      <c r="M4" s="1641"/>
      <c r="N4" s="1641"/>
      <c r="O4" s="1641"/>
      <c r="P4" s="1641"/>
      <c r="Q4" s="1641"/>
      <c r="R4" s="543"/>
    </row>
    <row r="5" spans="1:18" s="224" customFormat="1" ht="36" customHeight="1" x14ac:dyDescent="0.3">
      <c r="A5" s="169"/>
      <c r="B5" s="167"/>
      <c r="C5" s="167"/>
      <c r="D5" s="167"/>
      <c r="E5" s="167"/>
      <c r="F5" s="167"/>
      <c r="H5" s="295"/>
      <c r="I5" s="168"/>
      <c r="J5" s="168"/>
      <c r="K5" s="168"/>
      <c r="L5" s="168"/>
      <c r="M5" s="168"/>
      <c r="N5" s="168"/>
      <c r="O5" s="168"/>
      <c r="P5" s="168"/>
      <c r="Q5" s="168"/>
    </row>
    <row r="6" spans="1:18" s="224" customFormat="1" ht="15.65" customHeight="1" x14ac:dyDescent="0.25">
      <c r="A6" s="1631" t="s">
        <v>341</v>
      </c>
      <c r="B6" s="1627" t="s">
        <v>37</v>
      </c>
      <c r="C6" s="1633" t="s">
        <v>509</v>
      </c>
      <c r="D6" s="1634"/>
      <c r="E6" s="1635"/>
      <c r="F6" s="1633" t="s">
        <v>510</v>
      </c>
      <c r="G6" s="1634"/>
      <c r="H6" s="1635"/>
      <c r="I6" s="1633" t="s">
        <v>511</v>
      </c>
      <c r="J6" s="1634"/>
      <c r="K6" s="1635"/>
      <c r="L6" s="1615" t="s">
        <v>958</v>
      </c>
      <c r="M6" s="1615"/>
      <c r="N6" s="1615"/>
      <c r="O6" s="1615"/>
      <c r="P6" s="1615"/>
      <c r="Q6" s="1625" t="s">
        <v>27</v>
      </c>
    </row>
    <row r="7" spans="1:18" s="224" customFormat="1" ht="28" x14ac:dyDescent="0.25">
      <c r="A7" s="1632"/>
      <c r="B7" s="1628"/>
      <c r="C7" s="298" t="s">
        <v>957</v>
      </c>
      <c r="D7" s="634" t="s">
        <v>913</v>
      </c>
      <c r="E7" s="298" t="s">
        <v>7</v>
      </c>
      <c r="F7" s="298" t="s">
        <v>957</v>
      </c>
      <c r="G7" s="634" t="s">
        <v>913</v>
      </c>
      <c r="H7" s="296" t="s">
        <v>7</v>
      </c>
      <c r="I7" s="298" t="s">
        <v>451</v>
      </c>
      <c r="J7" s="634" t="s">
        <v>913</v>
      </c>
      <c r="K7" s="296" t="s">
        <v>680</v>
      </c>
      <c r="L7" s="721" t="s">
        <v>959</v>
      </c>
      <c r="M7" s="721" t="s">
        <v>960</v>
      </c>
      <c r="N7" s="721" t="s">
        <v>961</v>
      </c>
      <c r="O7" s="721" t="s">
        <v>962</v>
      </c>
      <c r="P7" s="721" t="s">
        <v>963</v>
      </c>
      <c r="Q7" s="1626"/>
    </row>
    <row r="8" spans="1:18" s="540" customFormat="1" ht="15" x14ac:dyDescent="0.25">
      <c r="A8" s="714"/>
      <c r="B8" s="713"/>
      <c r="C8" s="298"/>
      <c r="D8" s="634"/>
      <c r="E8" s="298"/>
      <c r="F8" s="298"/>
      <c r="G8" s="634"/>
      <c r="H8" s="711"/>
      <c r="I8" s="298"/>
      <c r="J8" s="634"/>
      <c r="K8" s="711"/>
      <c r="L8" s="721" t="s">
        <v>21</v>
      </c>
      <c r="M8" s="721" t="s">
        <v>21</v>
      </c>
      <c r="N8" s="721" t="s">
        <v>21</v>
      </c>
      <c r="O8" s="721" t="s">
        <v>21</v>
      </c>
      <c r="P8" s="721" t="s">
        <v>21</v>
      </c>
      <c r="Q8" s="712"/>
    </row>
    <row r="9" spans="1:18" s="689" customFormat="1" x14ac:dyDescent="0.3">
      <c r="A9" s="683">
        <v>1</v>
      </c>
      <c r="B9" s="684" t="s">
        <v>636</v>
      </c>
      <c r="C9" s="685">
        <f>'F1'!E27-'F1'!E11</f>
        <v>195.71150706762319</v>
      </c>
      <c r="D9" s="686">
        <f>SUM('F1'!F13:F22,'F1'!F24)-'F1'!F26</f>
        <v>184.28048556348705</v>
      </c>
      <c r="E9" s="686">
        <f>SUM('F1'!G13:G22,'F1'!G24)-'F1'!G26</f>
        <v>217.72116979388906</v>
      </c>
      <c r="F9" s="686">
        <f>'F1'!$I$27-'F1'!$I$11</f>
        <v>271.4966229934505</v>
      </c>
      <c r="G9" s="686">
        <f>SUM('F1'!J13:J22,'F1'!J24)-'F1'!J26</f>
        <v>213.77278563771378</v>
      </c>
      <c r="H9" s="686">
        <f>SUM('F1'!K13:K22,'F1'!K24)-'F1'!K26</f>
        <v>254.58676623875704</v>
      </c>
      <c r="I9" s="687">
        <f>'F1'!$M$27-'F1'!$M$11</f>
        <v>283.03442722055911</v>
      </c>
      <c r="J9" s="687">
        <f ca="1">SUM('F1'!N13:N22,'F1'!N24)-'F1'!N26</f>
        <v>253.12079568223677</v>
      </c>
      <c r="K9" s="687">
        <f ca="1">SUM('F1'!Q13:Q22,'F1'!Q24)-'F1'!Q26</f>
        <v>256.1350704962627</v>
      </c>
      <c r="L9" s="687">
        <f ca="1">SUM('F1'!S13:S22,'F1'!S24)-'F1'!S26</f>
        <v>258.59320148149743</v>
      </c>
      <c r="M9" s="687">
        <f ca="1">SUM('F1'!T13:T22,'F1'!T24)-'F1'!T26</f>
        <v>258.45608420593493</v>
      </c>
      <c r="N9" s="687">
        <f ca="1">SUM('F1'!U13:U22,'F1'!U24)-'F1'!U26</f>
        <v>278.45627256211304</v>
      </c>
      <c r="O9" s="687">
        <f ca="1">SUM('F1'!V13:V22,'F1'!V24)-'F1'!V26</f>
        <v>298.86245086919274</v>
      </c>
      <c r="P9" s="687">
        <f ca="1">SUM('F1'!W13:W22,'F1'!W24)-'F1'!W26</f>
        <v>318.83476294423372</v>
      </c>
      <c r="Q9" s="688"/>
    </row>
    <row r="10" spans="1:18" s="689" customFormat="1" x14ac:dyDescent="0.3">
      <c r="A10" s="690"/>
      <c r="B10" s="116"/>
      <c r="C10" s="116"/>
      <c r="D10" s="691"/>
      <c r="E10" s="691"/>
      <c r="F10" s="691"/>
      <c r="G10" s="631"/>
      <c r="H10" s="631"/>
      <c r="I10" s="631"/>
      <c r="J10" s="631"/>
      <c r="K10" s="631"/>
      <c r="L10" s="631"/>
      <c r="M10" s="631"/>
      <c r="N10" s="631"/>
      <c r="O10" s="631"/>
      <c r="P10" s="631"/>
      <c r="Q10" s="688"/>
    </row>
    <row r="11" spans="1:18" s="696" customFormat="1" x14ac:dyDescent="0.3">
      <c r="A11" s="632">
        <v>2</v>
      </c>
      <c r="B11" s="692" t="s">
        <v>418</v>
      </c>
      <c r="C11" s="693">
        <f>'F2.2'!$E$143</f>
        <v>5.8298071398593336</v>
      </c>
      <c r="D11" s="694">
        <f>'F2.2'!F143</f>
        <v>8.942417518448492</v>
      </c>
      <c r="E11" s="694">
        <f>'F2.2'!I143</f>
        <v>9.8059725705497911</v>
      </c>
      <c r="F11" s="695">
        <f>'F2.2'!$M$143</f>
        <v>0</v>
      </c>
      <c r="G11" s="694">
        <f>'F2.2'!N143</f>
        <v>7.172226811884177</v>
      </c>
      <c r="H11" s="694">
        <f>'F2.2'!Q143</f>
        <v>8.4160660467340556</v>
      </c>
      <c r="I11" s="695">
        <f>'F2.2'!$U$143</f>
        <v>6.7599156502109619</v>
      </c>
      <c r="J11" s="694">
        <f ca="1">'F2.2'!V143</f>
        <v>7.2699838456286736</v>
      </c>
      <c r="K11" s="694">
        <f>'F2.2'!AG143</f>
        <v>5.4407133346256593</v>
      </c>
      <c r="L11" s="694">
        <f>'F2.2'!$AK$143</f>
        <v>5.2320910152441957</v>
      </c>
      <c r="M11" s="694">
        <f>'F2.2'!$AN$143</f>
        <v>5.2320910152441957</v>
      </c>
      <c r="N11" s="694">
        <f>'F2.2'!$AQ$143</f>
        <v>5.2320910152441957</v>
      </c>
      <c r="O11" s="694">
        <f>'F2.2'!$AT$143</f>
        <v>5.2320910152441957</v>
      </c>
      <c r="P11" s="694">
        <f>'F2.2'!$AW$143</f>
        <v>5.2320910152441957</v>
      </c>
      <c r="Q11" s="633"/>
    </row>
    <row r="12" spans="1:18" s="689" customFormat="1" x14ac:dyDescent="0.3">
      <c r="A12" s="690"/>
      <c r="B12" s="116"/>
      <c r="C12" s="116"/>
      <c r="D12" s="691"/>
      <c r="E12" s="691"/>
      <c r="F12" s="691"/>
      <c r="G12" s="631"/>
      <c r="H12" s="631"/>
      <c r="I12" s="631"/>
      <c r="J12" s="631"/>
      <c r="K12" s="631"/>
      <c r="L12" s="631"/>
      <c r="M12" s="631"/>
      <c r="N12" s="631"/>
      <c r="O12" s="631"/>
      <c r="P12" s="631"/>
      <c r="Q12" s="688"/>
    </row>
    <row r="13" spans="1:18" s="697" customFormat="1" ht="17.25" customHeight="1" x14ac:dyDescent="0.3">
      <c r="A13" s="632">
        <v>3</v>
      </c>
      <c r="B13" s="692" t="s">
        <v>419</v>
      </c>
      <c r="C13" s="692"/>
      <c r="D13" s="631"/>
      <c r="E13" s="632"/>
      <c r="F13" s="632"/>
      <c r="G13" s="632"/>
      <c r="H13" s="631"/>
      <c r="I13" s="631"/>
      <c r="J13" s="631"/>
      <c r="K13" s="631"/>
      <c r="L13" s="631"/>
      <c r="M13" s="631"/>
      <c r="N13" s="631"/>
      <c r="O13" s="631"/>
      <c r="P13" s="631"/>
      <c r="Q13" s="633"/>
    </row>
    <row r="14" spans="1:18" s="224" customFormat="1" ht="17.75" customHeight="1" x14ac:dyDescent="0.25">
      <c r="A14" s="1629"/>
      <c r="B14" s="1630"/>
      <c r="C14" s="1630"/>
      <c r="D14" s="1630"/>
      <c r="E14" s="1630"/>
      <c r="F14" s="1630"/>
      <c r="G14" s="1630"/>
      <c r="H14" s="297"/>
      <c r="I14" s="540"/>
      <c r="K14" s="295"/>
      <c r="L14" s="540"/>
      <c r="M14" s="540"/>
      <c r="N14" s="540"/>
      <c r="O14" s="540"/>
      <c r="P14" s="540"/>
    </row>
    <row r="15" spans="1:18" s="224" customFormat="1" ht="17.75" customHeight="1" x14ac:dyDescent="0.25">
      <c r="A15" s="1636" t="s">
        <v>144</v>
      </c>
      <c r="B15" s="1637"/>
      <c r="C15" s="1637"/>
      <c r="D15" s="1637"/>
      <c r="E15" s="540"/>
      <c r="F15" s="540"/>
      <c r="G15" s="540"/>
      <c r="H15" s="540"/>
      <c r="I15" s="540"/>
      <c r="K15" s="295"/>
      <c r="L15" s="540"/>
      <c r="M15" s="540"/>
      <c r="N15" s="540"/>
      <c r="O15" s="540"/>
      <c r="P15" s="540"/>
    </row>
    <row r="16" spans="1:18" s="224" customFormat="1" ht="17.25" customHeight="1" x14ac:dyDescent="0.25">
      <c r="A16" s="1623" t="s">
        <v>1543</v>
      </c>
      <c r="B16" s="1638"/>
      <c r="C16" s="1638"/>
      <c r="D16" s="1638"/>
      <c r="E16" s="540"/>
      <c r="F16" s="540"/>
      <c r="G16" s="540"/>
      <c r="H16" s="540"/>
      <c r="I16" s="540"/>
      <c r="K16" s="295"/>
      <c r="L16" s="540"/>
      <c r="M16" s="540"/>
      <c r="N16" s="540"/>
      <c r="O16" s="540"/>
      <c r="P16" s="540"/>
    </row>
    <row r="17" spans="1:16" s="224" customFormat="1" ht="17.75" customHeight="1" x14ac:dyDescent="0.25">
      <c r="A17" s="1623" t="s">
        <v>1544</v>
      </c>
      <c r="B17" s="1639"/>
      <c r="C17" s="1639"/>
      <c r="D17" s="1639"/>
      <c r="E17" s="540"/>
      <c r="F17" s="540"/>
      <c r="G17" s="540"/>
      <c r="H17" s="540"/>
      <c r="I17" s="540"/>
      <c r="K17" s="295"/>
      <c r="L17" s="540"/>
      <c r="M17" s="540"/>
      <c r="N17" s="540"/>
      <c r="O17" s="540"/>
      <c r="P17" s="540"/>
    </row>
    <row r="18" spans="1:16" s="224" customFormat="1" ht="17.75" customHeight="1" x14ac:dyDescent="0.25">
      <c r="A18" s="1623"/>
      <c r="B18" s="1624"/>
      <c r="C18" s="1624"/>
      <c r="D18" s="1624"/>
      <c r="E18" s="1624"/>
      <c r="F18" s="1624"/>
      <c r="G18" s="1624"/>
      <c r="H18" s="294"/>
      <c r="I18" s="540"/>
      <c r="K18" s="295"/>
      <c r="L18" s="540"/>
      <c r="M18" s="540"/>
      <c r="N18" s="540"/>
      <c r="O18" s="540"/>
      <c r="P18" s="540"/>
    </row>
    <row r="19" spans="1:16" x14ac:dyDescent="0.3">
      <c r="A19" s="169"/>
      <c r="B19" s="167"/>
      <c r="C19" s="167"/>
      <c r="D19" s="167"/>
      <c r="E19" s="167"/>
      <c r="F19" s="167"/>
      <c r="G19" s="170" t="s">
        <v>369</v>
      </c>
      <c r="H19" s="170"/>
    </row>
    <row r="20" spans="1:16" x14ac:dyDescent="0.3">
      <c r="A20" s="167"/>
      <c r="B20" s="167"/>
      <c r="C20" s="167"/>
      <c r="D20" s="167"/>
      <c r="E20" s="167"/>
      <c r="F20" s="167"/>
      <c r="G20" s="167"/>
      <c r="H20" s="167"/>
    </row>
  </sheetData>
  <mergeCells count="18">
    <mergeCell ref="A2:H2"/>
    <mergeCell ref="A3:H3"/>
    <mergeCell ref="A4:H4"/>
    <mergeCell ref="J2:Q2"/>
    <mergeCell ref="J3:Q3"/>
    <mergeCell ref="J4:Q4"/>
    <mergeCell ref="A18:G18"/>
    <mergeCell ref="Q6:Q7"/>
    <mergeCell ref="B6:B7"/>
    <mergeCell ref="A14:G14"/>
    <mergeCell ref="A6:A7"/>
    <mergeCell ref="C6:E6"/>
    <mergeCell ref="I6:K6"/>
    <mergeCell ref="F6:H6"/>
    <mergeCell ref="L6:P6"/>
    <mergeCell ref="A15:D15"/>
    <mergeCell ref="A16:D16"/>
    <mergeCell ref="A17:D17"/>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T29"/>
  <sheetViews>
    <sheetView showGridLines="0" view="pageBreakPreview" zoomScale="80" zoomScaleSheetLayoutView="80" workbookViewId="0">
      <selection activeCell="G3" sqref="G3"/>
    </sheetView>
  </sheetViews>
  <sheetFormatPr defaultColWidth="9.08984375" defaultRowHeight="14" x14ac:dyDescent="0.3"/>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x14ac:dyDescent="0.3">
      <c r="B2" s="22"/>
      <c r="C2" s="22"/>
      <c r="D2" s="22"/>
      <c r="E2" s="22"/>
      <c r="F2" s="22"/>
      <c r="G2" s="909" t="str">
        <f>Index!$B$2</f>
        <v xml:space="preserve">      Maharashtra State Power Generation Company Ltd.</v>
      </c>
      <c r="H2" s="22"/>
      <c r="I2" s="22"/>
      <c r="J2" s="22"/>
      <c r="K2" s="22"/>
      <c r="L2" s="22"/>
      <c r="M2" s="22"/>
      <c r="N2" s="22"/>
      <c r="O2" s="22"/>
      <c r="P2" s="22"/>
      <c r="Q2" s="22"/>
      <c r="R2" s="22"/>
    </row>
    <row r="3" spans="2:18" x14ac:dyDescent="0.3">
      <c r="B3" s="282"/>
      <c r="C3" s="282"/>
      <c r="D3" s="282"/>
      <c r="E3" s="282"/>
      <c r="F3" s="282"/>
      <c r="G3" s="930" t="s">
        <v>1094</v>
      </c>
      <c r="H3" s="282"/>
      <c r="I3" s="282"/>
      <c r="J3" s="282"/>
      <c r="K3" s="282"/>
      <c r="L3" s="282"/>
      <c r="M3" s="282"/>
      <c r="N3" s="282"/>
      <c r="O3" s="282"/>
      <c r="P3" s="282"/>
      <c r="Q3" s="282"/>
      <c r="R3" s="282"/>
    </row>
    <row r="4" spans="2:18" x14ac:dyDescent="0.3">
      <c r="B4" s="22"/>
      <c r="C4" s="22"/>
      <c r="D4" s="22"/>
      <c r="E4" s="22"/>
      <c r="F4" s="22"/>
      <c r="G4" s="1008" t="s">
        <v>1344</v>
      </c>
      <c r="H4" s="22"/>
      <c r="I4" s="22"/>
      <c r="J4" s="22"/>
      <c r="K4" s="22"/>
      <c r="L4" s="22"/>
      <c r="M4" s="22"/>
      <c r="N4" s="22"/>
      <c r="O4" s="22"/>
      <c r="P4" s="22"/>
      <c r="Q4" s="22"/>
      <c r="R4" s="22"/>
    </row>
    <row r="6" spans="2:18" x14ac:dyDescent="0.3">
      <c r="B6" s="42" t="s">
        <v>1345</v>
      </c>
      <c r="C6" s="42"/>
      <c r="D6" s="42"/>
      <c r="E6" s="42"/>
      <c r="F6" s="42"/>
      <c r="G6" s="42"/>
      <c r="H6" s="42"/>
      <c r="I6" s="42"/>
      <c r="J6" s="42"/>
      <c r="K6" s="42"/>
      <c r="L6" s="42"/>
      <c r="M6" s="42"/>
      <c r="N6" s="42"/>
      <c r="O6" s="42"/>
      <c r="P6" s="42"/>
      <c r="Q6" s="42"/>
    </row>
    <row r="7" spans="2:18" x14ac:dyDescent="0.3">
      <c r="B7" s="42" t="s">
        <v>1346</v>
      </c>
      <c r="C7" s="42"/>
      <c r="D7" s="42"/>
      <c r="E7" s="42"/>
      <c r="F7" s="42"/>
      <c r="G7" s="42"/>
      <c r="H7" s="42"/>
      <c r="I7" s="42"/>
      <c r="J7" s="42"/>
      <c r="K7" s="42"/>
      <c r="L7" s="42"/>
      <c r="M7" s="42"/>
      <c r="N7" s="42"/>
      <c r="O7" s="42"/>
      <c r="P7" s="42"/>
      <c r="Q7" s="42"/>
    </row>
    <row r="9" spans="2:18" ht="32.4" customHeight="1" x14ac:dyDescent="0.3">
      <c r="B9" s="182"/>
      <c r="C9" s="1881" t="s">
        <v>1347</v>
      </c>
      <c r="D9" s="1882"/>
      <c r="E9" s="1883"/>
      <c r="F9" s="1881" t="s">
        <v>1348</v>
      </c>
      <c r="G9" s="1882"/>
      <c r="H9" s="1883"/>
      <c r="I9" s="1881" t="s">
        <v>1349</v>
      </c>
      <c r="J9" s="1882"/>
      <c r="K9" s="1883"/>
      <c r="L9" s="1881" t="s">
        <v>1350</v>
      </c>
      <c r="M9" s="1882"/>
      <c r="N9" s="1883"/>
      <c r="O9" s="1881" t="s">
        <v>1351</v>
      </c>
      <c r="P9" s="1882"/>
      <c r="Q9" s="1883"/>
    </row>
    <row r="10" spans="2:18" ht="70" x14ac:dyDescent="0.3">
      <c r="B10" s="1021"/>
      <c r="C10" s="916" t="s">
        <v>1352</v>
      </c>
      <c r="D10" s="916" t="s">
        <v>1353</v>
      </c>
      <c r="E10" s="916" t="s">
        <v>1354</v>
      </c>
      <c r="F10" s="916" t="s">
        <v>1355</v>
      </c>
      <c r="G10" s="916" t="s">
        <v>1353</v>
      </c>
      <c r="H10" s="916" t="s">
        <v>1354</v>
      </c>
      <c r="I10" s="916" t="s">
        <v>1355</v>
      </c>
      <c r="J10" s="916" t="s">
        <v>1353</v>
      </c>
      <c r="K10" s="916" t="s">
        <v>1354</v>
      </c>
      <c r="L10" s="916" t="s">
        <v>1355</v>
      </c>
      <c r="M10" s="916" t="s">
        <v>1353</v>
      </c>
      <c r="N10" s="916" t="s">
        <v>1354</v>
      </c>
      <c r="O10" s="916" t="s">
        <v>1355</v>
      </c>
      <c r="P10" s="916" t="s">
        <v>1353</v>
      </c>
      <c r="Q10" s="916" t="s">
        <v>1354</v>
      </c>
    </row>
    <row r="11" spans="2:18" x14ac:dyDescent="0.3">
      <c r="B11" s="1022" t="s">
        <v>1356</v>
      </c>
      <c r="C11" s="1873" t="s">
        <v>1100</v>
      </c>
      <c r="D11" s="1874"/>
      <c r="E11" s="1874"/>
      <c r="F11" s="1874"/>
      <c r="G11" s="1874"/>
      <c r="H11" s="1874"/>
      <c r="I11" s="1874"/>
      <c r="J11" s="1874"/>
      <c r="K11" s="1874"/>
      <c r="L11" s="1874"/>
      <c r="M11" s="1874"/>
      <c r="N11" s="1874"/>
      <c r="O11" s="1874"/>
      <c r="P11" s="1874"/>
      <c r="Q11" s="1875"/>
      <c r="R11" s="1023"/>
    </row>
    <row r="12" spans="2:18" x14ac:dyDescent="0.3">
      <c r="B12" s="9" t="s">
        <v>1109</v>
      </c>
      <c r="C12" s="1876"/>
      <c r="D12" s="1821"/>
      <c r="E12" s="1821"/>
      <c r="F12" s="1821"/>
      <c r="G12" s="1821"/>
      <c r="H12" s="1821"/>
      <c r="I12" s="1821"/>
      <c r="J12" s="1821"/>
      <c r="K12" s="1821"/>
      <c r="L12" s="1821"/>
      <c r="M12" s="1821"/>
      <c r="N12" s="1821"/>
      <c r="O12" s="1821"/>
      <c r="P12" s="1821"/>
      <c r="Q12" s="1877"/>
      <c r="R12" s="1024"/>
    </row>
    <row r="13" spans="2:18" x14ac:dyDescent="0.3">
      <c r="B13" s="9" t="s">
        <v>1109</v>
      </c>
      <c r="C13" s="1876"/>
      <c r="D13" s="1821"/>
      <c r="E13" s="1821"/>
      <c r="F13" s="1821"/>
      <c r="G13" s="1821"/>
      <c r="H13" s="1821"/>
      <c r="I13" s="1821"/>
      <c r="J13" s="1821"/>
      <c r="K13" s="1821"/>
      <c r="L13" s="1821"/>
      <c r="M13" s="1821"/>
      <c r="N13" s="1821"/>
      <c r="O13" s="1821"/>
      <c r="P13" s="1821"/>
      <c r="Q13" s="1877"/>
    </row>
    <row r="14" spans="2:18" x14ac:dyDescent="0.3">
      <c r="B14" s="40" t="s">
        <v>1357</v>
      </c>
      <c r="C14" s="1876"/>
      <c r="D14" s="1821"/>
      <c r="E14" s="1821"/>
      <c r="F14" s="1821"/>
      <c r="G14" s="1821"/>
      <c r="H14" s="1821"/>
      <c r="I14" s="1821"/>
      <c r="J14" s="1821"/>
      <c r="K14" s="1821"/>
      <c r="L14" s="1821"/>
      <c r="M14" s="1821"/>
      <c r="N14" s="1821"/>
      <c r="O14" s="1821"/>
      <c r="P14" s="1821"/>
      <c r="Q14" s="1877"/>
      <c r="R14" s="1025"/>
    </row>
    <row r="15" spans="2:18" x14ac:dyDescent="0.3">
      <c r="B15" s="9" t="s">
        <v>1358</v>
      </c>
      <c r="C15" s="1876"/>
      <c r="D15" s="1821"/>
      <c r="E15" s="1821"/>
      <c r="F15" s="1821"/>
      <c r="G15" s="1821"/>
      <c r="H15" s="1821"/>
      <c r="I15" s="1821"/>
      <c r="J15" s="1821"/>
      <c r="K15" s="1821"/>
      <c r="L15" s="1821"/>
      <c r="M15" s="1821"/>
      <c r="N15" s="1821"/>
      <c r="O15" s="1821"/>
      <c r="P15" s="1821"/>
      <c r="Q15" s="1877"/>
    </row>
    <row r="16" spans="2:18" x14ac:dyDescent="0.3">
      <c r="B16" s="1026" t="s">
        <v>1359</v>
      </c>
      <c r="C16" s="1876"/>
      <c r="D16" s="1821"/>
      <c r="E16" s="1821"/>
      <c r="F16" s="1821"/>
      <c r="G16" s="1821"/>
      <c r="H16" s="1821"/>
      <c r="I16" s="1821"/>
      <c r="J16" s="1821"/>
      <c r="K16" s="1821"/>
      <c r="L16" s="1821"/>
      <c r="M16" s="1821"/>
      <c r="N16" s="1821"/>
      <c r="O16" s="1821"/>
      <c r="P16" s="1821"/>
      <c r="Q16" s="1877"/>
      <c r="R16" s="1025"/>
    </row>
    <row r="17" spans="2:20" x14ac:dyDescent="0.3">
      <c r="B17" s="1027" t="s">
        <v>1360</v>
      </c>
      <c r="C17" s="1876"/>
      <c r="D17" s="1821"/>
      <c r="E17" s="1821"/>
      <c r="F17" s="1821"/>
      <c r="G17" s="1821"/>
      <c r="H17" s="1821"/>
      <c r="I17" s="1821"/>
      <c r="J17" s="1821"/>
      <c r="K17" s="1821"/>
      <c r="L17" s="1821"/>
      <c r="M17" s="1821"/>
      <c r="N17" s="1821"/>
      <c r="O17" s="1821"/>
      <c r="P17" s="1821"/>
      <c r="Q17" s="1877"/>
      <c r="R17" s="1028"/>
    </row>
    <row r="18" spans="2:20" x14ac:dyDescent="0.3">
      <c r="B18" s="1026" t="s">
        <v>1361</v>
      </c>
      <c r="C18" s="1876"/>
      <c r="D18" s="1821"/>
      <c r="E18" s="1821"/>
      <c r="F18" s="1821"/>
      <c r="G18" s="1821"/>
      <c r="H18" s="1821"/>
      <c r="I18" s="1821"/>
      <c r="J18" s="1821"/>
      <c r="K18" s="1821"/>
      <c r="L18" s="1821"/>
      <c r="M18" s="1821"/>
      <c r="N18" s="1821"/>
      <c r="O18" s="1821"/>
      <c r="P18" s="1821"/>
      <c r="Q18" s="1877"/>
      <c r="R18" s="1023"/>
      <c r="T18" s="1023"/>
    </row>
    <row r="19" spans="2:20" x14ac:dyDescent="0.3">
      <c r="B19" s="40" t="s">
        <v>1362</v>
      </c>
      <c r="C19" s="1876"/>
      <c r="D19" s="1821"/>
      <c r="E19" s="1821"/>
      <c r="F19" s="1821"/>
      <c r="G19" s="1821"/>
      <c r="H19" s="1821"/>
      <c r="I19" s="1821"/>
      <c r="J19" s="1821"/>
      <c r="K19" s="1821"/>
      <c r="L19" s="1821"/>
      <c r="M19" s="1821"/>
      <c r="N19" s="1821"/>
      <c r="O19" s="1821"/>
      <c r="P19" s="1821"/>
      <c r="Q19" s="1877"/>
      <c r="R19" s="1029"/>
      <c r="T19" s="1023"/>
    </row>
    <row r="20" spans="2:20" s="42" customFormat="1" x14ac:dyDescent="0.3">
      <c r="B20" s="40" t="s">
        <v>1363</v>
      </c>
      <c r="C20" s="1876"/>
      <c r="D20" s="1821"/>
      <c r="E20" s="1821"/>
      <c r="F20" s="1821"/>
      <c r="G20" s="1821"/>
      <c r="H20" s="1821"/>
      <c r="I20" s="1821"/>
      <c r="J20" s="1821"/>
      <c r="K20" s="1821"/>
      <c r="L20" s="1821"/>
      <c r="M20" s="1821"/>
      <c r="N20" s="1821"/>
      <c r="O20" s="1821"/>
      <c r="P20" s="1821"/>
      <c r="Q20" s="1877"/>
      <c r="R20" s="1030"/>
      <c r="S20" s="1030"/>
    </row>
    <row r="21" spans="2:20" ht="60.75" customHeight="1" x14ac:dyDescent="0.3">
      <c r="B21" s="1031" t="s">
        <v>1364</v>
      </c>
      <c r="C21" s="1878"/>
      <c r="D21" s="1879"/>
      <c r="E21" s="1879"/>
      <c r="F21" s="1879"/>
      <c r="G21" s="1879"/>
      <c r="H21" s="1879"/>
      <c r="I21" s="1879"/>
      <c r="J21" s="1879"/>
      <c r="K21" s="1879"/>
      <c r="L21" s="1879"/>
      <c r="M21" s="1879"/>
      <c r="N21" s="1879"/>
      <c r="O21" s="1879"/>
      <c r="P21" s="1879"/>
      <c r="Q21" s="1880"/>
      <c r="R21" s="1025"/>
    </row>
    <row r="22" spans="2:20" x14ac:dyDescent="0.3">
      <c r="B22" s="1032"/>
      <c r="C22" s="1033"/>
      <c r="D22" s="127"/>
      <c r="E22" s="1034"/>
      <c r="F22" s="1035"/>
      <c r="G22" s="1023"/>
      <c r="H22" s="1036"/>
      <c r="I22" s="1037"/>
      <c r="J22" s="1025"/>
      <c r="K22" s="1038"/>
      <c r="L22" s="1038"/>
      <c r="M22" s="1038"/>
      <c r="N22" s="1038"/>
      <c r="O22" s="1035"/>
      <c r="P22" s="1023"/>
      <c r="Q22" s="1038"/>
    </row>
    <row r="23" spans="2:20" x14ac:dyDescent="0.3">
      <c r="B23" s="1" t="s">
        <v>1365</v>
      </c>
      <c r="G23" s="1023"/>
      <c r="H23" s="1039"/>
      <c r="I23" s="1039"/>
      <c r="J23" s="1025"/>
      <c r="K23" s="1039"/>
      <c r="L23" s="1039"/>
      <c r="M23" s="1039"/>
      <c r="N23" s="1039"/>
      <c r="P23" s="1023"/>
      <c r="Q23" s="1039"/>
      <c r="R23" s="1025"/>
    </row>
    <row r="24" spans="2:20" x14ac:dyDescent="0.3">
      <c r="H24" s="1040"/>
      <c r="K24" s="1040"/>
      <c r="L24" s="1040"/>
      <c r="M24" s="1040"/>
      <c r="N24" s="1040"/>
      <c r="Q24" s="1040"/>
    </row>
    <row r="25" spans="2:20" x14ac:dyDescent="0.3">
      <c r="C25" s="1023"/>
      <c r="D25" s="1023"/>
      <c r="E25" s="1023"/>
      <c r="F25" s="1023"/>
      <c r="G25" s="1023"/>
      <c r="H25" s="1023"/>
      <c r="I25" s="1023"/>
      <c r="J25" s="1023"/>
      <c r="K25" s="1023"/>
      <c r="L25" s="1023"/>
      <c r="M25" s="1023"/>
      <c r="N25" s="1023"/>
      <c r="O25" s="1023"/>
      <c r="P25" s="1023"/>
      <c r="Q25" s="1023"/>
    </row>
    <row r="26" spans="2:20" x14ac:dyDescent="0.3">
      <c r="H26" s="1023"/>
      <c r="K26" s="1023"/>
      <c r="L26" s="1023"/>
      <c r="M26" s="1023"/>
      <c r="N26" s="1023"/>
      <c r="Q26" s="1023"/>
      <c r="S26" s="1023"/>
    </row>
    <row r="27" spans="2:20" x14ac:dyDescent="0.3">
      <c r="C27" s="1023"/>
      <c r="D27" s="1023"/>
      <c r="F27" s="1023"/>
      <c r="G27" s="1023"/>
      <c r="H27" s="1023"/>
      <c r="I27" s="1023"/>
      <c r="J27" s="1023"/>
      <c r="K27" s="1023"/>
      <c r="L27" s="1023"/>
      <c r="M27" s="1023"/>
      <c r="N27" s="1023"/>
      <c r="O27" s="1023"/>
      <c r="P27" s="1023"/>
      <c r="Q27" s="1023"/>
    </row>
    <row r="29" spans="2:20" ht="29.4" customHeight="1" x14ac:dyDescent="0.3">
      <c r="C29" s="504"/>
      <c r="E29" s="1023"/>
    </row>
  </sheetData>
  <mergeCells count="6">
    <mergeCell ref="C11:Q21"/>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C37"/>
  <sheetViews>
    <sheetView showGridLines="0" view="pageBreakPreview" zoomScale="70" zoomScaleNormal="75" zoomScaleSheetLayoutView="70" workbookViewId="0">
      <selection activeCell="A2" sqref="A2:T2"/>
    </sheetView>
  </sheetViews>
  <sheetFormatPr defaultColWidth="9.08984375" defaultRowHeight="14" x14ac:dyDescent="0.3"/>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x14ac:dyDescent="0.3">
      <c r="C1" s="581"/>
    </row>
    <row r="2" spans="2:3" x14ac:dyDescent="0.3">
      <c r="B2" s="1616" t="s">
        <v>777</v>
      </c>
      <c r="C2" s="1616"/>
    </row>
    <row r="3" spans="2:3" ht="16.5" customHeight="1" x14ac:dyDescent="0.3">
      <c r="B3" s="1885" t="s">
        <v>1094</v>
      </c>
      <c r="C3" s="1885"/>
    </row>
    <row r="4" spans="2:3" ht="14" customHeight="1" x14ac:dyDescent="0.3">
      <c r="B4" s="1886" t="s">
        <v>1366</v>
      </c>
      <c r="C4" s="1886"/>
    </row>
    <row r="7" spans="2:3" x14ac:dyDescent="0.3">
      <c r="B7" s="915" t="s">
        <v>37</v>
      </c>
      <c r="C7" s="915" t="s">
        <v>1367</v>
      </c>
    </row>
    <row r="8" spans="2:3" x14ac:dyDescent="0.3">
      <c r="B8" s="1041"/>
      <c r="C8" s="1887" t="s">
        <v>1100</v>
      </c>
    </row>
    <row r="9" spans="2:3" x14ac:dyDescent="0.3">
      <c r="B9" s="180" t="s">
        <v>1368</v>
      </c>
      <c r="C9" s="1888"/>
    </row>
    <row r="10" spans="2:3" x14ac:dyDescent="0.3">
      <c r="B10" s="9" t="s">
        <v>1355</v>
      </c>
      <c r="C10" s="1888"/>
    </row>
    <row r="11" spans="2:3" x14ac:dyDescent="0.3">
      <c r="B11" s="9" t="s">
        <v>1369</v>
      </c>
      <c r="C11" s="1888"/>
    </row>
    <row r="12" spans="2:3" x14ac:dyDescent="0.3">
      <c r="B12" s="1042" t="s">
        <v>1370</v>
      </c>
      <c r="C12" s="1888"/>
    </row>
    <row r="13" spans="2:3" x14ac:dyDescent="0.3">
      <c r="B13" s="9" t="s">
        <v>1371</v>
      </c>
      <c r="C13" s="1888"/>
    </row>
    <row r="14" spans="2:3" x14ac:dyDescent="0.3">
      <c r="B14" s="158" t="s">
        <v>1372</v>
      </c>
      <c r="C14" s="1888"/>
    </row>
    <row r="15" spans="2:3" x14ac:dyDescent="0.3">
      <c r="B15" s="9" t="s">
        <v>1373</v>
      </c>
      <c r="C15" s="1888"/>
    </row>
    <row r="16" spans="2:3" x14ac:dyDescent="0.3">
      <c r="B16" s="9" t="s">
        <v>1374</v>
      </c>
      <c r="C16" s="1888"/>
    </row>
    <row r="17" spans="2:3" x14ac:dyDescent="0.3">
      <c r="B17" s="9" t="s">
        <v>1375</v>
      </c>
      <c r="C17" s="1888"/>
    </row>
    <row r="18" spans="2:3" x14ac:dyDescent="0.3">
      <c r="B18" s="9" t="s">
        <v>1376</v>
      </c>
      <c r="C18" s="1888"/>
    </row>
    <row r="19" spans="2:3" x14ac:dyDescent="0.3">
      <c r="B19" s="9" t="s">
        <v>1377</v>
      </c>
      <c r="C19" s="1888"/>
    </row>
    <row r="20" spans="2:3" x14ac:dyDescent="0.3">
      <c r="B20" s="9" t="s">
        <v>1378</v>
      </c>
      <c r="C20" s="1888"/>
    </row>
    <row r="21" spans="2:3" x14ac:dyDescent="0.3">
      <c r="B21" s="9" t="s">
        <v>1379</v>
      </c>
      <c r="C21" s="1888"/>
    </row>
    <row r="22" spans="2:3" x14ac:dyDescent="0.3">
      <c r="B22" s="9" t="s">
        <v>1380</v>
      </c>
      <c r="C22" s="1888"/>
    </row>
    <row r="23" spans="2:3" x14ac:dyDescent="0.3">
      <c r="B23" s="9" t="s">
        <v>1381</v>
      </c>
      <c r="C23" s="1888"/>
    </row>
    <row r="24" spans="2:3" x14ac:dyDescent="0.3">
      <c r="B24" s="9" t="s">
        <v>1382</v>
      </c>
      <c r="C24" s="1888"/>
    </row>
    <row r="25" spans="2:3" x14ac:dyDescent="0.3">
      <c r="B25" s="9" t="s">
        <v>1383</v>
      </c>
      <c r="C25" s="1889"/>
    </row>
    <row r="27" spans="2:3" x14ac:dyDescent="0.3">
      <c r="B27" s="1884" t="s">
        <v>1384</v>
      </c>
      <c r="C27" s="1884"/>
    </row>
    <row r="28" spans="2:3" x14ac:dyDescent="0.3">
      <c r="B28" s="1884" t="s">
        <v>1385</v>
      </c>
      <c r="C28" s="1884"/>
    </row>
    <row r="29" spans="2:3" ht="29.4" customHeight="1" x14ac:dyDescent="0.3">
      <c r="B29" s="1043" t="s">
        <v>1386</v>
      </c>
      <c r="C29" s="504"/>
    </row>
    <row r="30" spans="2:3" x14ac:dyDescent="0.3">
      <c r="B30" s="1884" t="s">
        <v>1387</v>
      </c>
      <c r="C30" s="1884"/>
    </row>
    <row r="31" spans="2:3" x14ac:dyDescent="0.3">
      <c r="B31" s="1884" t="s">
        <v>1388</v>
      </c>
      <c r="C31" s="1884"/>
    </row>
    <row r="32" spans="2:3" x14ac:dyDescent="0.3">
      <c r="B32" s="1884" t="s">
        <v>1389</v>
      </c>
      <c r="C32" s="1884"/>
    </row>
    <row r="33" spans="2:3" x14ac:dyDescent="0.3">
      <c r="B33" s="1884" t="s">
        <v>1390</v>
      </c>
      <c r="C33" s="1884"/>
    </row>
    <row r="34" spans="2:3" x14ac:dyDescent="0.3">
      <c r="B34" s="1884" t="s">
        <v>1391</v>
      </c>
      <c r="C34" s="1884"/>
    </row>
    <row r="35" spans="2:3" x14ac:dyDescent="0.3">
      <c r="B35" s="1884" t="s">
        <v>1392</v>
      </c>
      <c r="C35" s="1884"/>
    </row>
    <row r="36" spans="2:3" x14ac:dyDescent="0.3">
      <c r="B36" s="1884" t="s">
        <v>1393</v>
      </c>
      <c r="C36" s="1884"/>
    </row>
    <row r="37" spans="2:3" x14ac:dyDescent="0.3">
      <c r="B37" s="1884" t="s">
        <v>1394</v>
      </c>
      <c r="C37" s="1884"/>
    </row>
  </sheetData>
  <mergeCells count="14">
    <mergeCell ref="B28:C28"/>
    <mergeCell ref="B2:C2"/>
    <mergeCell ref="B3:C3"/>
    <mergeCell ref="B4:C4"/>
    <mergeCell ref="C8:C25"/>
    <mergeCell ref="B27:C27"/>
    <mergeCell ref="B36:C36"/>
    <mergeCell ref="B37:C37"/>
    <mergeCell ref="B30:C30"/>
    <mergeCell ref="B31:C31"/>
    <mergeCell ref="B32:C32"/>
    <mergeCell ref="B33:C33"/>
    <mergeCell ref="B34:C34"/>
    <mergeCell ref="B35:C35"/>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N29"/>
  <sheetViews>
    <sheetView showGridLines="0" view="pageBreakPreview" topLeftCell="D1" zoomScale="90" zoomScaleSheetLayoutView="90" workbookViewId="0">
      <selection activeCell="F3" sqref="F3"/>
    </sheetView>
  </sheetViews>
  <sheetFormatPr defaultColWidth="9.08984375" defaultRowHeight="14" x14ac:dyDescent="0.3"/>
  <cols>
    <col min="1" max="1" width="9.08984375" style="972"/>
    <col min="2" max="2" width="4.6328125" style="972" customWidth="1"/>
    <col min="3" max="3" width="17.453125" style="972" customWidth="1"/>
    <col min="4" max="4" width="18.08984375" style="972" customWidth="1"/>
    <col min="5" max="5" width="20.36328125" style="1054" customWidth="1"/>
    <col min="6" max="6" width="16.08984375" style="974" customWidth="1"/>
    <col min="7" max="7" width="19.6328125" style="1054" customWidth="1"/>
    <col min="8" max="10" width="20" style="974" customWidth="1"/>
    <col min="11" max="11" width="20.6328125" style="1054" customWidth="1"/>
    <col min="12" max="12" width="14.36328125" style="974" customWidth="1"/>
    <col min="13" max="13" width="19.6328125" style="972" customWidth="1"/>
    <col min="14" max="14" width="20.453125" style="972" customWidth="1"/>
    <col min="15" max="259" width="9.08984375" style="972"/>
    <col min="260" max="260" width="4.6328125" style="972" customWidth="1"/>
    <col min="261" max="261" width="11.08984375" style="972" customWidth="1"/>
    <col min="262" max="262" width="23.453125" style="972" customWidth="1"/>
    <col min="263" max="263" width="16.6328125" style="972" customWidth="1"/>
    <col min="264" max="264" width="16.08984375" style="972" customWidth="1"/>
    <col min="265" max="265" width="15.08984375" style="972" customWidth="1"/>
    <col min="266" max="266" width="20" style="972" customWidth="1"/>
    <col min="267" max="267" width="16.6328125" style="972" customWidth="1"/>
    <col min="268" max="268" width="12.08984375" style="972" customWidth="1"/>
    <col min="269" max="515" width="9.08984375" style="972"/>
    <col min="516" max="516" width="4.6328125" style="972" customWidth="1"/>
    <col min="517" max="517" width="11.08984375" style="972" customWidth="1"/>
    <col min="518" max="518" width="23.453125" style="972" customWidth="1"/>
    <col min="519" max="519" width="16.6328125" style="972" customWidth="1"/>
    <col min="520" max="520" width="16.08984375" style="972" customWidth="1"/>
    <col min="521" max="521" width="15.08984375" style="972" customWidth="1"/>
    <col min="522" max="522" width="20" style="972" customWidth="1"/>
    <col min="523" max="523" width="16.6328125" style="972" customWidth="1"/>
    <col min="524" max="524" width="12.08984375" style="972" customWidth="1"/>
    <col min="525" max="771" width="9.08984375" style="972"/>
    <col min="772" max="772" width="4.6328125" style="972" customWidth="1"/>
    <col min="773" max="773" width="11.08984375" style="972" customWidth="1"/>
    <col min="774" max="774" width="23.453125" style="972" customWidth="1"/>
    <col min="775" max="775" width="16.6328125" style="972" customWidth="1"/>
    <col min="776" max="776" width="16.08984375" style="972" customWidth="1"/>
    <col min="777" max="777" width="15.08984375" style="972" customWidth="1"/>
    <col min="778" max="778" width="20" style="972" customWidth="1"/>
    <col min="779" max="779" width="16.6328125" style="972" customWidth="1"/>
    <col min="780" max="780" width="12.08984375" style="972" customWidth="1"/>
    <col min="781" max="1027" width="9.08984375" style="972"/>
    <col min="1028" max="1028" width="4.6328125" style="972" customWidth="1"/>
    <col min="1029" max="1029" width="11.08984375" style="972" customWidth="1"/>
    <col min="1030" max="1030" width="23.453125" style="972" customWidth="1"/>
    <col min="1031" max="1031" width="16.6328125" style="972" customWidth="1"/>
    <col min="1032" max="1032" width="16.08984375" style="972" customWidth="1"/>
    <col min="1033" max="1033" width="15.08984375" style="972" customWidth="1"/>
    <col min="1034" max="1034" width="20" style="972" customWidth="1"/>
    <col min="1035" max="1035" width="16.6328125" style="972" customWidth="1"/>
    <col min="1036" max="1036" width="12.08984375" style="972" customWidth="1"/>
    <col min="1037" max="1283" width="9.08984375" style="972"/>
    <col min="1284" max="1284" width="4.6328125" style="972" customWidth="1"/>
    <col min="1285" max="1285" width="11.08984375" style="972" customWidth="1"/>
    <col min="1286" max="1286" width="23.453125" style="972" customWidth="1"/>
    <col min="1287" max="1287" width="16.6328125" style="972" customWidth="1"/>
    <col min="1288" max="1288" width="16.08984375" style="972" customWidth="1"/>
    <col min="1289" max="1289" width="15.08984375" style="972" customWidth="1"/>
    <col min="1290" max="1290" width="20" style="972" customWidth="1"/>
    <col min="1291" max="1291" width="16.6328125" style="972" customWidth="1"/>
    <col min="1292" max="1292" width="12.08984375" style="972" customWidth="1"/>
    <col min="1293" max="1539" width="9.08984375" style="972"/>
    <col min="1540" max="1540" width="4.6328125" style="972" customWidth="1"/>
    <col min="1541" max="1541" width="11.08984375" style="972" customWidth="1"/>
    <col min="1542" max="1542" width="23.453125" style="972" customWidth="1"/>
    <col min="1543" max="1543" width="16.6328125" style="972" customWidth="1"/>
    <col min="1544" max="1544" width="16.08984375" style="972" customWidth="1"/>
    <col min="1545" max="1545" width="15.08984375" style="972" customWidth="1"/>
    <col min="1546" max="1546" width="20" style="972" customWidth="1"/>
    <col min="1547" max="1547" width="16.6328125" style="972" customWidth="1"/>
    <col min="1548" max="1548" width="12.08984375" style="972" customWidth="1"/>
    <col min="1549" max="1795" width="9.08984375" style="972"/>
    <col min="1796" max="1796" width="4.6328125" style="972" customWidth="1"/>
    <col min="1797" max="1797" width="11.08984375" style="972" customWidth="1"/>
    <col min="1798" max="1798" width="23.453125" style="972" customWidth="1"/>
    <col min="1799" max="1799" width="16.6328125" style="972" customWidth="1"/>
    <col min="1800" max="1800" width="16.08984375" style="972" customWidth="1"/>
    <col min="1801" max="1801" width="15.08984375" style="972" customWidth="1"/>
    <col min="1802" max="1802" width="20" style="972" customWidth="1"/>
    <col min="1803" max="1803" width="16.6328125" style="972" customWidth="1"/>
    <col min="1804" max="1804" width="12.08984375" style="972" customWidth="1"/>
    <col min="1805" max="2051" width="9.08984375" style="972"/>
    <col min="2052" max="2052" width="4.6328125" style="972" customWidth="1"/>
    <col min="2053" max="2053" width="11.08984375" style="972" customWidth="1"/>
    <col min="2054" max="2054" width="23.453125" style="972" customWidth="1"/>
    <col min="2055" max="2055" width="16.6328125" style="972" customWidth="1"/>
    <col min="2056" max="2056" width="16.08984375" style="972" customWidth="1"/>
    <col min="2057" max="2057" width="15.08984375" style="972" customWidth="1"/>
    <col min="2058" max="2058" width="20" style="972" customWidth="1"/>
    <col min="2059" max="2059" width="16.6328125" style="972" customWidth="1"/>
    <col min="2060" max="2060" width="12.08984375" style="972" customWidth="1"/>
    <col min="2061" max="2307" width="9.08984375" style="972"/>
    <col min="2308" max="2308" width="4.6328125" style="972" customWidth="1"/>
    <col min="2309" max="2309" width="11.08984375" style="972" customWidth="1"/>
    <col min="2310" max="2310" width="23.453125" style="972" customWidth="1"/>
    <col min="2311" max="2311" width="16.6328125" style="972" customWidth="1"/>
    <col min="2312" max="2312" width="16.08984375" style="972" customWidth="1"/>
    <col min="2313" max="2313" width="15.08984375" style="972" customWidth="1"/>
    <col min="2314" max="2314" width="20" style="972" customWidth="1"/>
    <col min="2315" max="2315" width="16.6328125" style="972" customWidth="1"/>
    <col min="2316" max="2316" width="12.08984375" style="972" customWidth="1"/>
    <col min="2317" max="2563" width="9.08984375" style="972"/>
    <col min="2564" max="2564" width="4.6328125" style="972" customWidth="1"/>
    <col min="2565" max="2565" width="11.08984375" style="972" customWidth="1"/>
    <col min="2566" max="2566" width="23.453125" style="972" customWidth="1"/>
    <col min="2567" max="2567" width="16.6328125" style="972" customWidth="1"/>
    <col min="2568" max="2568" width="16.08984375" style="972" customWidth="1"/>
    <col min="2569" max="2569" width="15.08984375" style="972" customWidth="1"/>
    <col min="2570" max="2570" width="20" style="972" customWidth="1"/>
    <col min="2571" max="2571" width="16.6328125" style="972" customWidth="1"/>
    <col min="2572" max="2572" width="12.08984375" style="972" customWidth="1"/>
    <col min="2573" max="2819" width="9.08984375" style="972"/>
    <col min="2820" max="2820" width="4.6328125" style="972" customWidth="1"/>
    <col min="2821" max="2821" width="11.08984375" style="972" customWidth="1"/>
    <col min="2822" max="2822" width="23.453125" style="972" customWidth="1"/>
    <col min="2823" max="2823" width="16.6328125" style="972" customWidth="1"/>
    <col min="2824" max="2824" width="16.08984375" style="972" customWidth="1"/>
    <col min="2825" max="2825" width="15.08984375" style="972" customWidth="1"/>
    <col min="2826" max="2826" width="20" style="972" customWidth="1"/>
    <col min="2827" max="2827" width="16.6328125" style="972" customWidth="1"/>
    <col min="2828" max="2828" width="12.08984375" style="972" customWidth="1"/>
    <col min="2829" max="3075" width="9.08984375" style="972"/>
    <col min="3076" max="3076" width="4.6328125" style="972" customWidth="1"/>
    <col min="3077" max="3077" width="11.08984375" style="972" customWidth="1"/>
    <col min="3078" max="3078" width="23.453125" style="972" customWidth="1"/>
    <col min="3079" max="3079" width="16.6328125" style="972" customWidth="1"/>
    <col min="3080" max="3080" width="16.08984375" style="972" customWidth="1"/>
    <col min="3081" max="3081" width="15.08984375" style="972" customWidth="1"/>
    <col min="3082" max="3082" width="20" style="972" customWidth="1"/>
    <col min="3083" max="3083" width="16.6328125" style="972" customWidth="1"/>
    <col min="3084" max="3084" width="12.08984375" style="972" customWidth="1"/>
    <col min="3085" max="3331" width="9.08984375" style="972"/>
    <col min="3332" max="3332" width="4.6328125" style="972" customWidth="1"/>
    <col min="3333" max="3333" width="11.08984375" style="972" customWidth="1"/>
    <col min="3334" max="3334" width="23.453125" style="972" customWidth="1"/>
    <col min="3335" max="3335" width="16.6328125" style="972" customWidth="1"/>
    <col min="3336" max="3336" width="16.08984375" style="972" customWidth="1"/>
    <col min="3337" max="3337" width="15.08984375" style="972" customWidth="1"/>
    <col min="3338" max="3338" width="20" style="972" customWidth="1"/>
    <col min="3339" max="3339" width="16.6328125" style="972" customWidth="1"/>
    <col min="3340" max="3340" width="12.08984375" style="972" customWidth="1"/>
    <col min="3341" max="3587" width="9.08984375" style="972"/>
    <col min="3588" max="3588" width="4.6328125" style="972" customWidth="1"/>
    <col min="3589" max="3589" width="11.08984375" style="972" customWidth="1"/>
    <col min="3590" max="3590" width="23.453125" style="972" customWidth="1"/>
    <col min="3591" max="3591" width="16.6328125" style="972" customWidth="1"/>
    <col min="3592" max="3592" width="16.08984375" style="972" customWidth="1"/>
    <col min="3593" max="3593" width="15.08984375" style="972" customWidth="1"/>
    <col min="3594" max="3594" width="20" style="972" customWidth="1"/>
    <col min="3595" max="3595" width="16.6328125" style="972" customWidth="1"/>
    <col min="3596" max="3596" width="12.08984375" style="972" customWidth="1"/>
    <col min="3597" max="3843" width="9.08984375" style="972"/>
    <col min="3844" max="3844" width="4.6328125" style="972" customWidth="1"/>
    <col min="3845" max="3845" width="11.08984375" style="972" customWidth="1"/>
    <col min="3846" max="3846" width="23.453125" style="972" customWidth="1"/>
    <col min="3847" max="3847" width="16.6328125" style="972" customWidth="1"/>
    <col min="3848" max="3848" width="16.08984375" style="972" customWidth="1"/>
    <col min="3849" max="3849" width="15.08984375" style="972" customWidth="1"/>
    <col min="3850" max="3850" width="20" style="972" customWidth="1"/>
    <col min="3851" max="3851" width="16.6328125" style="972" customWidth="1"/>
    <col min="3852" max="3852" width="12.08984375" style="972" customWidth="1"/>
    <col min="3853" max="4099" width="9.08984375" style="972"/>
    <col min="4100" max="4100" width="4.6328125" style="972" customWidth="1"/>
    <col min="4101" max="4101" width="11.08984375" style="972" customWidth="1"/>
    <col min="4102" max="4102" width="23.453125" style="972" customWidth="1"/>
    <col min="4103" max="4103" width="16.6328125" style="972" customWidth="1"/>
    <col min="4104" max="4104" width="16.08984375" style="972" customWidth="1"/>
    <col min="4105" max="4105" width="15.08984375" style="972" customWidth="1"/>
    <col min="4106" max="4106" width="20" style="972" customWidth="1"/>
    <col min="4107" max="4107" width="16.6328125" style="972" customWidth="1"/>
    <col min="4108" max="4108" width="12.08984375" style="972" customWidth="1"/>
    <col min="4109" max="4355" width="9.08984375" style="972"/>
    <col min="4356" max="4356" width="4.6328125" style="972" customWidth="1"/>
    <col min="4357" max="4357" width="11.08984375" style="972" customWidth="1"/>
    <col min="4358" max="4358" width="23.453125" style="972" customWidth="1"/>
    <col min="4359" max="4359" width="16.6328125" style="972" customWidth="1"/>
    <col min="4360" max="4360" width="16.08984375" style="972" customWidth="1"/>
    <col min="4361" max="4361" width="15.08984375" style="972" customWidth="1"/>
    <col min="4362" max="4362" width="20" style="972" customWidth="1"/>
    <col min="4363" max="4363" width="16.6328125" style="972" customWidth="1"/>
    <col min="4364" max="4364" width="12.08984375" style="972" customWidth="1"/>
    <col min="4365" max="4611" width="9.08984375" style="972"/>
    <col min="4612" max="4612" width="4.6328125" style="972" customWidth="1"/>
    <col min="4613" max="4613" width="11.08984375" style="972" customWidth="1"/>
    <col min="4614" max="4614" width="23.453125" style="972" customWidth="1"/>
    <col min="4615" max="4615" width="16.6328125" style="972" customWidth="1"/>
    <col min="4616" max="4616" width="16.08984375" style="972" customWidth="1"/>
    <col min="4617" max="4617" width="15.08984375" style="972" customWidth="1"/>
    <col min="4618" max="4618" width="20" style="972" customWidth="1"/>
    <col min="4619" max="4619" width="16.6328125" style="972" customWidth="1"/>
    <col min="4620" max="4620" width="12.08984375" style="972" customWidth="1"/>
    <col min="4621" max="4867" width="9.08984375" style="972"/>
    <col min="4868" max="4868" width="4.6328125" style="972" customWidth="1"/>
    <col min="4869" max="4869" width="11.08984375" style="972" customWidth="1"/>
    <col min="4870" max="4870" width="23.453125" style="972" customWidth="1"/>
    <col min="4871" max="4871" width="16.6328125" style="972" customWidth="1"/>
    <col min="4872" max="4872" width="16.08984375" style="972" customWidth="1"/>
    <col min="4873" max="4873" width="15.08984375" style="972" customWidth="1"/>
    <col min="4874" max="4874" width="20" style="972" customWidth="1"/>
    <col min="4875" max="4875" width="16.6328125" style="972" customWidth="1"/>
    <col min="4876" max="4876" width="12.08984375" style="972" customWidth="1"/>
    <col min="4877" max="5123" width="9.08984375" style="972"/>
    <col min="5124" max="5124" width="4.6328125" style="972" customWidth="1"/>
    <col min="5125" max="5125" width="11.08984375" style="972" customWidth="1"/>
    <col min="5126" max="5126" width="23.453125" style="972" customWidth="1"/>
    <col min="5127" max="5127" width="16.6328125" style="972" customWidth="1"/>
    <col min="5128" max="5128" width="16.08984375" style="972" customWidth="1"/>
    <col min="5129" max="5129" width="15.08984375" style="972" customWidth="1"/>
    <col min="5130" max="5130" width="20" style="972" customWidth="1"/>
    <col min="5131" max="5131" width="16.6328125" style="972" customWidth="1"/>
    <col min="5132" max="5132" width="12.08984375" style="972" customWidth="1"/>
    <col min="5133" max="5379" width="9.08984375" style="972"/>
    <col min="5380" max="5380" width="4.6328125" style="972" customWidth="1"/>
    <col min="5381" max="5381" width="11.08984375" style="972" customWidth="1"/>
    <col min="5382" max="5382" width="23.453125" style="972" customWidth="1"/>
    <col min="5383" max="5383" width="16.6328125" style="972" customWidth="1"/>
    <col min="5384" max="5384" width="16.08984375" style="972" customWidth="1"/>
    <col min="5385" max="5385" width="15.08984375" style="972" customWidth="1"/>
    <col min="5386" max="5386" width="20" style="972" customWidth="1"/>
    <col min="5387" max="5387" width="16.6328125" style="972" customWidth="1"/>
    <col min="5388" max="5388" width="12.08984375" style="972" customWidth="1"/>
    <col min="5389" max="5635" width="9.08984375" style="972"/>
    <col min="5636" max="5636" width="4.6328125" style="972" customWidth="1"/>
    <col min="5637" max="5637" width="11.08984375" style="972" customWidth="1"/>
    <col min="5638" max="5638" width="23.453125" style="972" customWidth="1"/>
    <col min="5639" max="5639" width="16.6328125" style="972" customWidth="1"/>
    <col min="5640" max="5640" width="16.08984375" style="972" customWidth="1"/>
    <col min="5641" max="5641" width="15.08984375" style="972" customWidth="1"/>
    <col min="5642" max="5642" width="20" style="972" customWidth="1"/>
    <col min="5643" max="5643" width="16.6328125" style="972" customWidth="1"/>
    <col min="5644" max="5644" width="12.08984375" style="972" customWidth="1"/>
    <col min="5645" max="5891" width="9.08984375" style="972"/>
    <col min="5892" max="5892" width="4.6328125" style="972" customWidth="1"/>
    <col min="5893" max="5893" width="11.08984375" style="972" customWidth="1"/>
    <col min="5894" max="5894" width="23.453125" style="972" customWidth="1"/>
    <col min="5895" max="5895" width="16.6328125" style="972" customWidth="1"/>
    <col min="5896" max="5896" width="16.08984375" style="972" customWidth="1"/>
    <col min="5897" max="5897" width="15.08984375" style="972" customWidth="1"/>
    <col min="5898" max="5898" width="20" style="972" customWidth="1"/>
    <col min="5899" max="5899" width="16.6328125" style="972" customWidth="1"/>
    <col min="5900" max="5900" width="12.08984375" style="972" customWidth="1"/>
    <col min="5901" max="6147" width="9.08984375" style="972"/>
    <col min="6148" max="6148" width="4.6328125" style="972" customWidth="1"/>
    <col min="6149" max="6149" width="11.08984375" style="972" customWidth="1"/>
    <col min="6150" max="6150" width="23.453125" style="972" customWidth="1"/>
    <col min="6151" max="6151" width="16.6328125" style="972" customWidth="1"/>
    <col min="6152" max="6152" width="16.08984375" style="972" customWidth="1"/>
    <col min="6153" max="6153" width="15.08984375" style="972" customWidth="1"/>
    <col min="6154" max="6154" width="20" style="972" customWidth="1"/>
    <col min="6155" max="6155" width="16.6328125" style="972" customWidth="1"/>
    <col min="6156" max="6156" width="12.08984375" style="972" customWidth="1"/>
    <col min="6157" max="6403" width="9.08984375" style="972"/>
    <col min="6404" max="6404" width="4.6328125" style="972" customWidth="1"/>
    <col min="6405" max="6405" width="11.08984375" style="972" customWidth="1"/>
    <col min="6406" max="6406" width="23.453125" style="972" customWidth="1"/>
    <col min="6407" max="6407" width="16.6328125" style="972" customWidth="1"/>
    <col min="6408" max="6408" width="16.08984375" style="972" customWidth="1"/>
    <col min="6409" max="6409" width="15.08984375" style="972" customWidth="1"/>
    <col min="6410" max="6410" width="20" style="972" customWidth="1"/>
    <col min="6411" max="6411" width="16.6328125" style="972" customWidth="1"/>
    <col min="6412" max="6412" width="12.08984375" style="972" customWidth="1"/>
    <col min="6413" max="6659" width="9.08984375" style="972"/>
    <col min="6660" max="6660" width="4.6328125" style="972" customWidth="1"/>
    <col min="6661" max="6661" width="11.08984375" style="972" customWidth="1"/>
    <col min="6662" max="6662" width="23.453125" style="972" customWidth="1"/>
    <col min="6663" max="6663" width="16.6328125" style="972" customWidth="1"/>
    <col min="6664" max="6664" width="16.08984375" style="972" customWidth="1"/>
    <col min="6665" max="6665" width="15.08984375" style="972" customWidth="1"/>
    <col min="6666" max="6666" width="20" style="972" customWidth="1"/>
    <col min="6667" max="6667" width="16.6328125" style="972" customWidth="1"/>
    <col min="6668" max="6668" width="12.08984375" style="972" customWidth="1"/>
    <col min="6669" max="6915" width="9.08984375" style="972"/>
    <col min="6916" max="6916" width="4.6328125" style="972" customWidth="1"/>
    <col min="6917" max="6917" width="11.08984375" style="972" customWidth="1"/>
    <col min="6918" max="6918" width="23.453125" style="972" customWidth="1"/>
    <col min="6919" max="6919" width="16.6328125" style="972" customWidth="1"/>
    <col min="6920" max="6920" width="16.08984375" style="972" customWidth="1"/>
    <col min="6921" max="6921" width="15.08984375" style="972" customWidth="1"/>
    <col min="6922" max="6922" width="20" style="972" customWidth="1"/>
    <col min="6923" max="6923" width="16.6328125" style="972" customWidth="1"/>
    <col min="6924" max="6924" width="12.08984375" style="972" customWidth="1"/>
    <col min="6925" max="7171" width="9.08984375" style="972"/>
    <col min="7172" max="7172" width="4.6328125" style="972" customWidth="1"/>
    <col min="7173" max="7173" width="11.08984375" style="972" customWidth="1"/>
    <col min="7174" max="7174" width="23.453125" style="972" customWidth="1"/>
    <col min="7175" max="7175" width="16.6328125" style="972" customWidth="1"/>
    <col min="7176" max="7176" width="16.08984375" style="972" customWidth="1"/>
    <col min="7177" max="7177" width="15.08984375" style="972" customWidth="1"/>
    <col min="7178" max="7178" width="20" style="972" customWidth="1"/>
    <col min="7179" max="7179" width="16.6328125" style="972" customWidth="1"/>
    <col min="7180" max="7180" width="12.08984375" style="972" customWidth="1"/>
    <col min="7181" max="7427" width="9.08984375" style="972"/>
    <col min="7428" max="7428" width="4.6328125" style="972" customWidth="1"/>
    <col min="7429" max="7429" width="11.08984375" style="972" customWidth="1"/>
    <col min="7430" max="7430" width="23.453125" style="972" customWidth="1"/>
    <col min="7431" max="7431" width="16.6328125" style="972" customWidth="1"/>
    <col min="7432" max="7432" width="16.08984375" style="972" customWidth="1"/>
    <col min="7433" max="7433" width="15.08984375" style="972" customWidth="1"/>
    <col min="7434" max="7434" width="20" style="972" customWidth="1"/>
    <col min="7435" max="7435" width="16.6328125" style="972" customWidth="1"/>
    <col min="7436" max="7436" width="12.08984375" style="972" customWidth="1"/>
    <col min="7437" max="7683" width="9.08984375" style="972"/>
    <col min="7684" max="7684" width="4.6328125" style="972" customWidth="1"/>
    <col min="7685" max="7685" width="11.08984375" style="972" customWidth="1"/>
    <col min="7686" max="7686" width="23.453125" style="972" customWidth="1"/>
    <col min="7687" max="7687" width="16.6328125" style="972" customWidth="1"/>
    <col min="7688" max="7688" width="16.08984375" style="972" customWidth="1"/>
    <col min="7689" max="7689" width="15.08984375" style="972" customWidth="1"/>
    <col min="7690" max="7690" width="20" style="972" customWidth="1"/>
    <col min="7691" max="7691" width="16.6328125" style="972" customWidth="1"/>
    <col min="7692" max="7692" width="12.08984375" style="972" customWidth="1"/>
    <col min="7693" max="7939" width="9.08984375" style="972"/>
    <col min="7940" max="7940" width="4.6328125" style="972" customWidth="1"/>
    <col min="7941" max="7941" width="11.08984375" style="972" customWidth="1"/>
    <col min="7942" max="7942" width="23.453125" style="972" customWidth="1"/>
    <col min="7943" max="7943" width="16.6328125" style="972" customWidth="1"/>
    <col min="7944" max="7944" width="16.08984375" style="972" customWidth="1"/>
    <col min="7945" max="7945" width="15.08984375" style="972" customWidth="1"/>
    <col min="7946" max="7946" width="20" style="972" customWidth="1"/>
    <col min="7947" max="7947" width="16.6328125" style="972" customWidth="1"/>
    <col min="7948" max="7948" width="12.08984375" style="972" customWidth="1"/>
    <col min="7949" max="8195" width="9.08984375" style="972"/>
    <col min="8196" max="8196" width="4.6328125" style="972" customWidth="1"/>
    <col min="8197" max="8197" width="11.08984375" style="972" customWidth="1"/>
    <col min="8198" max="8198" width="23.453125" style="972" customWidth="1"/>
    <col min="8199" max="8199" width="16.6328125" style="972" customWidth="1"/>
    <col min="8200" max="8200" width="16.08984375" style="972" customWidth="1"/>
    <col min="8201" max="8201" width="15.08984375" style="972" customWidth="1"/>
    <col min="8202" max="8202" width="20" style="972" customWidth="1"/>
    <col min="8203" max="8203" width="16.6328125" style="972" customWidth="1"/>
    <col min="8204" max="8204" width="12.08984375" style="972" customWidth="1"/>
    <col min="8205" max="8451" width="9.08984375" style="972"/>
    <col min="8452" max="8452" width="4.6328125" style="972" customWidth="1"/>
    <col min="8453" max="8453" width="11.08984375" style="972" customWidth="1"/>
    <col min="8454" max="8454" width="23.453125" style="972" customWidth="1"/>
    <col min="8455" max="8455" width="16.6328125" style="972" customWidth="1"/>
    <col min="8456" max="8456" width="16.08984375" style="972" customWidth="1"/>
    <col min="8457" max="8457" width="15.08984375" style="972" customWidth="1"/>
    <col min="8458" max="8458" width="20" style="972" customWidth="1"/>
    <col min="8459" max="8459" width="16.6328125" style="972" customWidth="1"/>
    <col min="8460" max="8460" width="12.08984375" style="972" customWidth="1"/>
    <col min="8461" max="8707" width="9.08984375" style="972"/>
    <col min="8708" max="8708" width="4.6328125" style="972" customWidth="1"/>
    <col min="8709" max="8709" width="11.08984375" style="972" customWidth="1"/>
    <col min="8710" max="8710" width="23.453125" style="972" customWidth="1"/>
    <col min="8711" max="8711" width="16.6328125" style="972" customWidth="1"/>
    <col min="8712" max="8712" width="16.08984375" style="972" customWidth="1"/>
    <col min="8713" max="8713" width="15.08984375" style="972" customWidth="1"/>
    <col min="8714" max="8714" width="20" style="972" customWidth="1"/>
    <col min="8715" max="8715" width="16.6328125" style="972" customWidth="1"/>
    <col min="8716" max="8716" width="12.08984375" style="972" customWidth="1"/>
    <col min="8717" max="8963" width="9.08984375" style="972"/>
    <col min="8964" max="8964" width="4.6328125" style="972" customWidth="1"/>
    <col min="8965" max="8965" width="11.08984375" style="972" customWidth="1"/>
    <col min="8966" max="8966" width="23.453125" style="972" customWidth="1"/>
    <col min="8967" max="8967" width="16.6328125" style="972" customWidth="1"/>
    <col min="8968" max="8968" width="16.08984375" style="972" customWidth="1"/>
    <col min="8969" max="8969" width="15.08984375" style="972" customWidth="1"/>
    <col min="8970" max="8970" width="20" style="972" customWidth="1"/>
    <col min="8971" max="8971" width="16.6328125" style="972" customWidth="1"/>
    <col min="8972" max="8972" width="12.08984375" style="972" customWidth="1"/>
    <col min="8973" max="9219" width="9.08984375" style="972"/>
    <col min="9220" max="9220" width="4.6328125" style="972" customWidth="1"/>
    <col min="9221" max="9221" width="11.08984375" style="972" customWidth="1"/>
    <col min="9222" max="9222" width="23.453125" style="972" customWidth="1"/>
    <col min="9223" max="9223" width="16.6328125" style="972" customWidth="1"/>
    <col min="9224" max="9224" width="16.08984375" style="972" customWidth="1"/>
    <col min="9225" max="9225" width="15.08984375" style="972" customWidth="1"/>
    <col min="9226" max="9226" width="20" style="972" customWidth="1"/>
    <col min="9227" max="9227" width="16.6328125" style="972" customWidth="1"/>
    <col min="9228" max="9228" width="12.08984375" style="972" customWidth="1"/>
    <col min="9229" max="9475" width="9.08984375" style="972"/>
    <col min="9476" max="9476" width="4.6328125" style="972" customWidth="1"/>
    <col min="9477" max="9477" width="11.08984375" style="972" customWidth="1"/>
    <col min="9478" max="9478" width="23.453125" style="972" customWidth="1"/>
    <col min="9479" max="9479" width="16.6328125" style="972" customWidth="1"/>
    <col min="9480" max="9480" width="16.08984375" style="972" customWidth="1"/>
    <col min="9481" max="9481" width="15.08984375" style="972" customWidth="1"/>
    <col min="9482" max="9482" width="20" style="972" customWidth="1"/>
    <col min="9483" max="9483" width="16.6328125" style="972" customWidth="1"/>
    <col min="9484" max="9484" width="12.08984375" style="972" customWidth="1"/>
    <col min="9485" max="9731" width="9.08984375" style="972"/>
    <col min="9732" max="9732" width="4.6328125" style="972" customWidth="1"/>
    <col min="9733" max="9733" width="11.08984375" style="972" customWidth="1"/>
    <col min="9734" max="9734" width="23.453125" style="972" customWidth="1"/>
    <col min="9735" max="9735" width="16.6328125" style="972" customWidth="1"/>
    <col min="9736" max="9736" width="16.08984375" style="972" customWidth="1"/>
    <col min="9737" max="9737" width="15.08984375" style="972" customWidth="1"/>
    <col min="9738" max="9738" width="20" style="972" customWidth="1"/>
    <col min="9739" max="9739" width="16.6328125" style="972" customWidth="1"/>
    <col min="9740" max="9740" width="12.08984375" style="972" customWidth="1"/>
    <col min="9741" max="9987" width="9.08984375" style="972"/>
    <col min="9988" max="9988" width="4.6328125" style="972" customWidth="1"/>
    <col min="9989" max="9989" width="11.08984375" style="972" customWidth="1"/>
    <col min="9990" max="9990" width="23.453125" style="972" customWidth="1"/>
    <col min="9991" max="9991" width="16.6328125" style="972" customWidth="1"/>
    <col min="9992" max="9992" width="16.08984375" style="972" customWidth="1"/>
    <col min="9993" max="9993" width="15.08984375" style="972" customWidth="1"/>
    <col min="9994" max="9994" width="20" style="972" customWidth="1"/>
    <col min="9995" max="9995" width="16.6328125" style="972" customWidth="1"/>
    <col min="9996" max="9996" width="12.08984375" style="972" customWidth="1"/>
    <col min="9997" max="10243" width="9.08984375" style="972"/>
    <col min="10244" max="10244" width="4.6328125" style="972" customWidth="1"/>
    <col min="10245" max="10245" width="11.08984375" style="972" customWidth="1"/>
    <col min="10246" max="10246" width="23.453125" style="972" customWidth="1"/>
    <col min="10247" max="10247" width="16.6328125" style="972" customWidth="1"/>
    <col min="10248" max="10248" width="16.08984375" style="972" customWidth="1"/>
    <col min="10249" max="10249" width="15.08984375" style="972" customWidth="1"/>
    <col min="10250" max="10250" width="20" style="972" customWidth="1"/>
    <col min="10251" max="10251" width="16.6328125" style="972" customWidth="1"/>
    <col min="10252" max="10252" width="12.08984375" style="972" customWidth="1"/>
    <col min="10253" max="10499" width="9.08984375" style="972"/>
    <col min="10500" max="10500" width="4.6328125" style="972" customWidth="1"/>
    <col min="10501" max="10501" width="11.08984375" style="972" customWidth="1"/>
    <col min="10502" max="10502" width="23.453125" style="972" customWidth="1"/>
    <col min="10503" max="10503" width="16.6328125" style="972" customWidth="1"/>
    <col min="10504" max="10504" width="16.08984375" style="972" customWidth="1"/>
    <col min="10505" max="10505" width="15.08984375" style="972" customWidth="1"/>
    <col min="10506" max="10506" width="20" style="972" customWidth="1"/>
    <col min="10507" max="10507" width="16.6328125" style="972" customWidth="1"/>
    <col min="10508" max="10508" width="12.08984375" style="972" customWidth="1"/>
    <col min="10509" max="10755" width="9.08984375" style="972"/>
    <col min="10756" max="10756" width="4.6328125" style="972" customWidth="1"/>
    <col min="10757" max="10757" width="11.08984375" style="972" customWidth="1"/>
    <col min="10758" max="10758" width="23.453125" style="972" customWidth="1"/>
    <col min="10759" max="10759" width="16.6328125" style="972" customWidth="1"/>
    <col min="10760" max="10760" width="16.08984375" style="972" customWidth="1"/>
    <col min="10761" max="10761" width="15.08984375" style="972" customWidth="1"/>
    <col min="10762" max="10762" width="20" style="972" customWidth="1"/>
    <col min="10763" max="10763" width="16.6328125" style="972" customWidth="1"/>
    <col min="10764" max="10764" width="12.08984375" style="972" customWidth="1"/>
    <col min="10765" max="11011" width="9.08984375" style="972"/>
    <col min="11012" max="11012" width="4.6328125" style="972" customWidth="1"/>
    <col min="11013" max="11013" width="11.08984375" style="972" customWidth="1"/>
    <col min="11014" max="11014" width="23.453125" style="972" customWidth="1"/>
    <col min="11015" max="11015" width="16.6328125" style="972" customWidth="1"/>
    <col min="11016" max="11016" width="16.08984375" style="972" customWidth="1"/>
    <col min="11017" max="11017" width="15.08984375" style="972" customWidth="1"/>
    <col min="11018" max="11018" width="20" style="972" customWidth="1"/>
    <col min="11019" max="11019" width="16.6328125" style="972" customWidth="1"/>
    <col min="11020" max="11020" width="12.08984375" style="972" customWidth="1"/>
    <col min="11021" max="11267" width="9.08984375" style="972"/>
    <col min="11268" max="11268" width="4.6328125" style="972" customWidth="1"/>
    <col min="11269" max="11269" width="11.08984375" style="972" customWidth="1"/>
    <col min="11270" max="11270" width="23.453125" style="972" customWidth="1"/>
    <col min="11271" max="11271" width="16.6328125" style="972" customWidth="1"/>
    <col min="11272" max="11272" width="16.08984375" style="972" customWidth="1"/>
    <col min="11273" max="11273" width="15.08984375" style="972" customWidth="1"/>
    <col min="11274" max="11274" width="20" style="972" customWidth="1"/>
    <col min="11275" max="11275" width="16.6328125" style="972" customWidth="1"/>
    <col min="11276" max="11276" width="12.08984375" style="972" customWidth="1"/>
    <col min="11277" max="11523" width="9.08984375" style="972"/>
    <col min="11524" max="11524" width="4.6328125" style="972" customWidth="1"/>
    <col min="11525" max="11525" width="11.08984375" style="972" customWidth="1"/>
    <col min="11526" max="11526" width="23.453125" style="972" customWidth="1"/>
    <col min="11527" max="11527" width="16.6328125" style="972" customWidth="1"/>
    <col min="11528" max="11528" width="16.08984375" style="972" customWidth="1"/>
    <col min="11529" max="11529" width="15.08984375" style="972" customWidth="1"/>
    <col min="11530" max="11530" width="20" style="972" customWidth="1"/>
    <col min="11531" max="11531" width="16.6328125" style="972" customWidth="1"/>
    <col min="11532" max="11532" width="12.08984375" style="972" customWidth="1"/>
    <col min="11533" max="11779" width="9.08984375" style="972"/>
    <col min="11780" max="11780" width="4.6328125" style="972" customWidth="1"/>
    <col min="11781" max="11781" width="11.08984375" style="972" customWidth="1"/>
    <col min="11782" max="11782" width="23.453125" style="972" customWidth="1"/>
    <col min="11783" max="11783" width="16.6328125" style="972" customWidth="1"/>
    <col min="11784" max="11784" width="16.08984375" style="972" customWidth="1"/>
    <col min="11785" max="11785" width="15.08984375" style="972" customWidth="1"/>
    <col min="11786" max="11786" width="20" style="972" customWidth="1"/>
    <col min="11787" max="11787" width="16.6328125" style="972" customWidth="1"/>
    <col min="11788" max="11788" width="12.08984375" style="972" customWidth="1"/>
    <col min="11789" max="12035" width="9.08984375" style="972"/>
    <col min="12036" max="12036" width="4.6328125" style="972" customWidth="1"/>
    <col min="12037" max="12037" width="11.08984375" style="972" customWidth="1"/>
    <col min="12038" max="12038" width="23.453125" style="972" customWidth="1"/>
    <col min="12039" max="12039" width="16.6328125" style="972" customWidth="1"/>
    <col min="12040" max="12040" width="16.08984375" style="972" customWidth="1"/>
    <col min="12041" max="12041" width="15.08984375" style="972" customWidth="1"/>
    <col min="12042" max="12042" width="20" style="972" customWidth="1"/>
    <col min="12043" max="12043" width="16.6328125" style="972" customWidth="1"/>
    <col min="12044" max="12044" width="12.08984375" style="972" customWidth="1"/>
    <col min="12045" max="12291" width="9.08984375" style="972"/>
    <col min="12292" max="12292" width="4.6328125" style="972" customWidth="1"/>
    <col min="12293" max="12293" width="11.08984375" style="972" customWidth="1"/>
    <col min="12294" max="12294" width="23.453125" style="972" customWidth="1"/>
    <col min="12295" max="12295" width="16.6328125" style="972" customWidth="1"/>
    <col min="12296" max="12296" width="16.08984375" style="972" customWidth="1"/>
    <col min="12297" max="12297" width="15.08984375" style="972" customWidth="1"/>
    <col min="12298" max="12298" width="20" style="972" customWidth="1"/>
    <col min="12299" max="12299" width="16.6328125" style="972" customWidth="1"/>
    <col min="12300" max="12300" width="12.08984375" style="972" customWidth="1"/>
    <col min="12301" max="12547" width="9.08984375" style="972"/>
    <col min="12548" max="12548" width="4.6328125" style="972" customWidth="1"/>
    <col min="12549" max="12549" width="11.08984375" style="972" customWidth="1"/>
    <col min="12550" max="12550" width="23.453125" style="972" customWidth="1"/>
    <col min="12551" max="12551" width="16.6328125" style="972" customWidth="1"/>
    <col min="12552" max="12552" width="16.08984375" style="972" customWidth="1"/>
    <col min="12553" max="12553" width="15.08984375" style="972" customWidth="1"/>
    <col min="12554" max="12554" width="20" style="972" customWidth="1"/>
    <col min="12555" max="12555" width="16.6328125" style="972" customWidth="1"/>
    <col min="12556" max="12556" width="12.08984375" style="972" customWidth="1"/>
    <col min="12557" max="12803" width="9.08984375" style="972"/>
    <col min="12804" max="12804" width="4.6328125" style="972" customWidth="1"/>
    <col min="12805" max="12805" width="11.08984375" style="972" customWidth="1"/>
    <col min="12806" max="12806" width="23.453125" style="972" customWidth="1"/>
    <col min="12807" max="12807" width="16.6328125" style="972" customWidth="1"/>
    <col min="12808" max="12808" width="16.08984375" style="972" customWidth="1"/>
    <col min="12809" max="12809" width="15.08984375" style="972" customWidth="1"/>
    <col min="12810" max="12810" width="20" style="972" customWidth="1"/>
    <col min="12811" max="12811" width="16.6328125" style="972" customWidth="1"/>
    <col min="12812" max="12812" width="12.08984375" style="972" customWidth="1"/>
    <col min="12813" max="13059" width="9.08984375" style="972"/>
    <col min="13060" max="13060" width="4.6328125" style="972" customWidth="1"/>
    <col min="13061" max="13061" width="11.08984375" style="972" customWidth="1"/>
    <col min="13062" max="13062" width="23.453125" style="972" customWidth="1"/>
    <col min="13063" max="13063" width="16.6328125" style="972" customWidth="1"/>
    <col min="13064" max="13064" width="16.08984375" style="972" customWidth="1"/>
    <col min="13065" max="13065" width="15.08984375" style="972" customWidth="1"/>
    <col min="13066" max="13066" width="20" style="972" customWidth="1"/>
    <col min="13067" max="13067" width="16.6328125" style="972" customWidth="1"/>
    <col min="13068" max="13068" width="12.08984375" style="972" customWidth="1"/>
    <col min="13069" max="13315" width="9.08984375" style="972"/>
    <col min="13316" max="13316" width="4.6328125" style="972" customWidth="1"/>
    <col min="13317" max="13317" width="11.08984375" style="972" customWidth="1"/>
    <col min="13318" max="13318" width="23.453125" style="972" customWidth="1"/>
    <col min="13319" max="13319" width="16.6328125" style="972" customWidth="1"/>
    <col min="13320" max="13320" width="16.08984375" style="972" customWidth="1"/>
    <col min="13321" max="13321" width="15.08984375" style="972" customWidth="1"/>
    <col min="13322" max="13322" width="20" style="972" customWidth="1"/>
    <col min="13323" max="13323" width="16.6328125" style="972" customWidth="1"/>
    <col min="13324" max="13324" width="12.08984375" style="972" customWidth="1"/>
    <col min="13325" max="13571" width="9.08984375" style="972"/>
    <col min="13572" max="13572" width="4.6328125" style="972" customWidth="1"/>
    <col min="13573" max="13573" width="11.08984375" style="972" customWidth="1"/>
    <col min="13574" max="13574" width="23.453125" style="972" customWidth="1"/>
    <col min="13575" max="13575" width="16.6328125" style="972" customWidth="1"/>
    <col min="13576" max="13576" width="16.08984375" style="972" customWidth="1"/>
    <col min="13577" max="13577" width="15.08984375" style="972" customWidth="1"/>
    <col min="13578" max="13578" width="20" style="972" customWidth="1"/>
    <col min="13579" max="13579" width="16.6328125" style="972" customWidth="1"/>
    <col min="13580" max="13580" width="12.08984375" style="972" customWidth="1"/>
    <col min="13581" max="13827" width="9.08984375" style="972"/>
    <col min="13828" max="13828" width="4.6328125" style="972" customWidth="1"/>
    <col min="13829" max="13829" width="11.08984375" style="972" customWidth="1"/>
    <col min="13830" max="13830" width="23.453125" style="972" customWidth="1"/>
    <col min="13831" max="13831" width="16.6328125" style="972" customWidth="1"/>
    <col min="13832" max="13832" width="16.08984375" style="972" customWidth="1"/>
    <col min="13833" max="13833" width="15.08984375" style="972" customWidth="1"/>
    <col min="13834" max="13834" width="20" style="972" customWidth="1"/>
    <col min="13835" max="13835" width="16.6328125" style="972" customWidth="1"/>
    <col min="13836" max="13836" width="12.08984375" style="972" customWidth="1"/>
    <col min="13837" max="14083" width="9.08984375" style="972"/>
    <col min="14084" max="14084" width="4.6328125" style="972" customWidth="1"/>
    <col min="14085" max="14085" width="11.08984375" style="972" customWidth="1"/>
    <col min="14086" max="14086" width="23.453125" style="972" customWidth="1"/>
    <col min="14087" max="14087" width="16.6328125" style="972" customWidth="1"/>
    <col min="14088" max="14088" width="16.08984375" style="972" customWidth="1"/>
    <col min="14089" max="14089" width="15.08984375" style="972" customWidth="1"/>
    <col min="14090" max="14090" width="20" style="972" customWidth="1"/>
    <col min="14091" max="14091" width="16.6328125" style="972" customWidth="1"/>
    <col min="14092" max="14092" width="12.08984375" style="972" customWidth="1"/>
    <col min="14093" max="14339" width="9.08984375" style="972"/>
    <col min="14340" max="14340" width="4.6328125" style="972" customWidth="1"/>
    <col min="14341" max="14341" width="11.08984375" style="972" customWidth="1"/>
    <col min="14342" max="14342" width="23.453125" style="972" customWidth="1"/>
    <col min="14343" max="14343" width="16.6328125" style="972" customWidth="1"/>
    <col min="14344" max="14344" width="16.08984375" style="972" customWidth="1"/>
    <col min="14345" max="14345" width="15.08984375" style="972" customWidth="1"/>
    <col min="14346" max="14346" width="20" style="972" customWidth="1"/>
    <col min="14347" max="14347" width="16.6328125" style="972" customWidth="1"/>
    <col min="14348" max="14348" width="12.08984375" style="972" customWidth="1"/>
    <col min="14349" max="14595" width="9.08984375" style="972"/>
    <col min="14596" max="14596" width="4.6328125" style="972" customWidth="1"/>
    <col min="14597" max="14597" width="11.08984375" style="972" customWidth="1"/>
    <col min="14598" max="14598" width="23.453125" style="972" customWidth="1"/>
    <col min="14599" max="14599" width="16.6328125" style="972" customWidth="1"/>
    <col min="14600" max="14600" width="16.08984375" style="972" customWidth="1"/>
    <col min="14601" max="14601" width="15.08984375" style="972" customWidth="1"/>
    <col min="14602" max="14602" width="20" style="972" customWidth="1"/>
    <col min="14603" max="14603" width="16.6328125" style="972" customWidth="1"/>
    <col min="14604" max="14604" width="12.08984375" style="972" customWidth="1"/>
    <col min="14605" max="14851" width="9.08984375" style="972"/>
    <col min="14852" max="14852" width="4.6328125" style="972" customWidth="1"/>
    <col min="14853" max="14853" width="11.08984375" style="972" customWidth="1"/>
    <col min="14854" max="14854" width="23.453125" style="972" customWidth="1"/>
    <col min="14855" max="14855" width="16.6328125" style="972" customWidth="1"/>
    <col min="14856" max="14856" width="16.08984375" style="972" customWidth="1"/>
    <col min="14857" max="14857" width="15.08984375" style="972" customWidth="1"/>
    <col min="14858" max="14858" width="20" style="972" customWidth="1"/>
    <col min="14859" max="14859" width="16.6328125" style="972" customWidth="1"/>
    <col min="14860" max="14860" width="12.08984375" style="972" customWidth="1"/>
    <col min="14861" max="15107" width="9.08984375" style="972"/>
    <col min="15108" max="15108" width="4.6328125" style="972" customWidth="1"/>
    <col min="15109" max="15109" width="11.08984375" style="972" customWidth="1"/>
    <col min="15110" max="15110" width="23.453125" style="972" customWidth="1"/>
    <col min="15111" max="15111" width="16.6328125" style="972" customWidth="1"/>
    <col min="15112" max="15112" width="16.08984375" style="972" customWidth="1"/>
    <col min="15113" max="15113" width="15.08984375" style="972" customWidth="1"/>
    <col min="15114" max="15114" width="20" style="972" customWidth="1"/>
    <col min="15115" max="15115" width="16.6328125" style="972" customWidth="1"/>
    <col min="15116" max="15116" width="12.08984375" style="972" customWidth="1"/>
    <col min="15117" max="15363" width="9.08984375" style="972"/>
    <col min="15364" max="15364" width="4.6328125" style="972" customWidth="1"/>
    <col min="15365" max="15365" width="11.08984375" style="972" customWidth="1"/>
    <col min="15366" max="15366" width="23.453125" style="972" customWidth="1"/>
    <col min="15367" max="15367" width="16.6328125" style="972" customWidth="1"/>
    <col min="15368" max="15368" width="16.08984375" style="972" customWidth="1"/>
    <col min="15369" max="15369" width="15.08984375" style="972" customWidth="1"/>
    <col min="15370" max="15370" width="20" style="972" customWidth="1"/>
    <col min="15371" max="15371" width="16.6328125" style="972" customWidth="1"/>
    <col min="15372" max="15372" width="12.08984375" style="972" customWidth="1"/>
    <col min="15373" max="15619" width="9.08984375" style="972"/>
    <col min="15620" max="15620" width="4.6328125" style="972" customWidth="1"/>
    <col min="15621" max="15621" width="11.08984375" style="972" customWidth="1"/>
    <col min="15622" max="15622" width="23.453125" style="972" customWidth="1"/>
    <col min="15623" max="15623" width="16.6328125" style="972" customWidth="1"/>
    <col min="15624" max="15624" width="16.08984375" style="972" customWidth="1"/>
    <col min="15625" max="15625" width="15.08984375" style="972" customWidth="1"/>
    <col min="15626" max="15626" width="20" style="972" customWidth="1"/>
    <col min="15627" max="15627" width="16.6328125" style="972" customWidth="1"/>
    <col min="15628" max="15628" width="12.08984375" style="972" customWidth="1"/>
    <col min="15629" max="15875" width="9.08984375" style="972"/>
    <col min="15876" max="15876" width="4.6328125" style="972" customWidth="1"/>
    <col min="15877" max="15877" width="11.08984375" style="972" customWidth="1"/>
    <col min="15878" max="15878" width="23.453125" style="972" customWidth="1"/>
    <col min="15879" max="15879" width="16.6328125" style="972" customWidth="1"/>
    <col min="15880" max="15880" width="16.08984375" style="972" customWidth="1"/>
    <col min="15881" max="15881" width="15.08984375" style="972" customWidth="1"/>
    <col min="15882" max="15882" width="20" style="972" customWidth="1"/>
    <col min="15883" max="15883" width="16.6328125" style="972" customWidth="1"/>
    <col min="15884" max="15884" width="12.08984375" style="972" customWidth="1"/>
    <col min="15885" max="16131" width="9.08984375" style="972"/>
    <col min="16132" max="16132" width="4.6328125" style="972" customWidth="1"/>
    <col min="16133" max="16133" width="11.08984375" style="972" customWidth="1"/>
    <col min="16134" max="16134" width="23.453125" style="972" customWidth="1"/>
    <col min="16135" max="16135" width="16.6328125" style="972" customWidth="1"/>
    <col min="16136" max="16136" width="16.08984375" style="972" customWidth="1"/>
    <col min="16137" max="16137" width="15.08984375" style="972" customWidth="1"/>
    <col min="16138" max="16138" width="20" style="972" customWidth="1"/>
    <col min="16139" max="16139" width="16.6328125" style="972" customWidth="1"/>
    <col min="16140" max="16140" width="12.08984375" style="972" customWidth="1"/>
    <col min="16141" max="16384" width="9.08984375" style="972"/>
  </cols>
  <sheetData>
    <row r="1" spans="2:14" x14ac:dyDescent="0.3">
      <c r="B1" s="971"/>
      <c r="C1" s="971"/>
      <c r="E1" s="972"/>
      <c r="F1" s="972"/>
      <c r="G1" s="972"/>
      <c r="H1" s="972"/>
      <c r="I1" s="972"/>
      <c r="J1" s="972"/>
      <c r="K1" s="972"/>
      <c r="L1" s="972"/>
    </row>
    <row r="2" spans="2:14" x14ac:dyDescent="0.3">
      <c r="B2" s="22"/>
      <c r="C2" s="22"/>
      <c r="D2" s="22"/>
      <c r="E2" s="22"/>
      <c r="F2" s="909" t="str">
        <f>Index!$B$2</f>
        <v xml:space="preserve">      Maharashtra State Power Generation Company Ltd.</v>
      </c>
      <c r="G2" s="22"/>
      <c r="H2" s="22"/>
      <c r="I2" s="22"/>
      <c r="J2" s="22"/>
      <c r="K2" s="22"/>
      <c r="L2" s="22"/>
    </row>
    <row r="3" spans="2:14" x14ac:dyDescent="0.3">
      <c r="C3" s="1044"/>
      <c r="D3" s="1044"/>
      <c r="E3" s="1044"/>
      <c r="F3" s="930" t="s">
        <v>1094</v>
      </c>
      <c r="G3" s="1044"/>
      <c r="H3" s="1044"/>
      <c r="I3" s="1044"/>
      <c r="J3" s="1044"/>
      <c r="K3" s="1044"/>
      <c r="L3" s="1044"/>
    </row>
    <row r="4" spans="2:14" x14ac:dyDescent="0.3">
      <c r="B4" s="22"/>
      <c r="C4" s="22"/>
      <c r="D4" s="22"/>
      <c r="E4" s="22"/>
      <c r="F4" s="1045" t="s">
        <v>1395</v>
      </c>
      <c r="G4" s="22"/>
      <c r="H4" s="22"/>
      <c r="I4" s="22"/>
      <c r="J4" s="22"/>
      <c r="K4" s="22"/>
      <c r="L4" s="22"/>
    </row>
    <row r="5" spans="2:14" x14ac:dyDescent="0.3">
      <c r="E5" s="972"/>
      <c r="F5" s="972"/>
      <c r="G5" s="972"/>
      <c r="H5" s="972"/>
      <c r="I5" s="972"/>
      <c r="J5" s="972"/>
      <c r="K5" s="972"/>
      <c r="L5" s="972"/>
    </row>
    <row r="6" spans="2:14" x14ac:dyDescent="0.3">
      <c r="E6" s="972"/>
      <c r="F6" s="972"/>
      <c r="G6" s="972"/>
      <c r="H6" s="972"/>
      <c r="I6" s="972"/>
      <c r="J6" s="972"/>
      <c r="K6" s="972"/>
      <c r="L6" s="972"/>
    </row>
    <row r="7" spans="2:14" s="979" customFormat="1" x14ac:dyDescent="0.3">
      <c r="B7" s="1860" t="s">
        <v>341</v>
      </c>
      <c r="C7" s="1860" t="s">
        <v>414</v>
      </c>
      <c r="D7" s="1860" t="s">
        <v>1396</v>
      </c>
      <c r="E7" s="1890" t="s">
        <v>959</v>
      </c>
      <c r="F7" s="1891"/>
      <c r="G7" s="1890" t="s">
        <v>960</v>
      </c>
      <c r="H7" s="1891"/>
      <c r="I7" s="1890" t="s">
        <v>961</v>
      </c>
      <c r="J7" s="1891"/>
      <c r="K7" s="1890" t="s">
        <v>962</v>
      </c>
      <c r="L7" s="1891"/>
      <c r="M7" s="1890" t="s">
        <v>963</v>
      </c>
      <c r="N7" s="1891"/>
    </row>
    <row r="8" spans="2:14" ht="42" x14ac:dyDescent="0.3">
      <c r="B8" s="1862"/>
      <c r="C8" s="1862"/>
      <c r="D8" s="1862"/>
      <c r="E8" s="1046" t="s">
        <v>1397</v>
      </c>
      <c r="F8" s="1046" t="s">
        <v>1398</v>
      </c>
      <c r="G8" s="1046" t="s">
        <v>1397</v>
      </c>
      <c r="H8" s="1046" t="s">
        <v>1398</v>
      </c>
      <c r="I8" s="1046" t="s">
        <v>1397</v>
      </c>
      <c r="J8" s="1046" t="s">
        <v>1398</v>
      </c>
      <c r="K8" s="1046" t="s">
        <v>1397</v>
      </c>
      <c r="L8" s="1046" t="s">
        <v>1398</v>
      </c>
      <c r="M8" s="1046" t="s">
        <v>1397</v>
      </c>
      <c r="N8" s="1046" t="s">
        <v>1398</v>
      </c>
    </row>
    <row r="9" spans="2:14" x14ac:dyDescent="0.3">
      <c r="B9" s="1047"/>
      <c r="C9" s="1047"/>
      <c r="D9" s="1892" t="s">
        <v>1100</v>
      </c>
      <c r="E9" s="1893"/>
      <c r="F9" s="1893"/>
      <c r="G9" s="1893"/>
      <c r="H9" s="1893"/>
      <c r="I9" s="1893"/>
      <c r="J9" s="1893"/>
      <c r="K9" s="1893"/>
      <c r="L9" s="1893"/>
      <c r="M9" s="1893"/>
      <c r="N9" s="1894"/>
    </row>
    <row r="10" spans="2:14" x14ac:dyDescent="0.3">
      <c r="B10" s="1048" t="s">
        <v>1399</v>
      </c>
      <c r="C10" s="1049" t="s">
        <v>1400</v>
      </c>
      <c r="D10" s="1895"/>
      <c r="E10" s="1896"/>
      <c r="F10" s="1896"/>
      <c r="G10" s="1896"/>
      <c r="H10" s="1896"/>
      <c r="I10" s="1896"/>
      <c r="J10" s="1896"/>
      <c r="K10" s="1896"/>
      <c r="L10" s="1896"/>
      <c r="M10" s="1896"/>
      <c r="N10" s="1897"/>
    </row>
    <row r="11" spans="2:14" x14ac:dyDescent="0.3">
      <c r="B11" s="1050"/>
      <c r="C11" s="1051"/>
      <c r="D11" s="1895"/>
      <c r="E11" s="1896"/>
      <c r="F11" s="1896"/>
      <c r="G11" s="1896"/>
      <c r="H11" s="1896"/>
      <c r="I11" s="1896"/>
      <c r="J11" s="1896"/>
      <c r="K11" s="1896"/>
      <c r="L11" s="1896"/>
      <c r="M11" s="1896"/>
      <c r="N11" s="1897"/>
    </row>
    <row r="12" spans="2:14" x14ac:dyDescent="0.3">
      <c r="B12" s="1050"/>
      <c r="C12" s="1051"/>
      <c r="D12" s="1895"/>
      <c r="E12" s="1896"/>
      <c r="F12" s="1896"/>
      <c r="G12" s="1896"/>
      <c r="H12" s="1896"/>
      <c r="I12" s="1896"/>
      <c r="J12" s="1896"/>
      <c r="K12" s="1896"/>
      <c r="L12" s="1896"/>
      <c r="M12" s="1896"/>
      <c r="N12" s="1897"/>
    </row>
    <row r="13" spans="2:14" x14ac:dyDescent="0.3">
      <c r="B13" s="1050"/>
      <c r="C13" s="1051"/>
      <c r="D13" s="1895"/>
      <c r="E13" s="1896"/>
      <c r="F13" s="1896"/>
      <c r="G13" s="1896"/>
      <c r="H13" s="1896"/>
      <c r="I13" s="1896"/>
      <c r="J13" s="1896"/>
      <c r="K13" s="1896"/>
      <c r="L13" s="1896"/>
      <c r="M13" s="1896"/>
      <c r="N13" s="1897"/>
    </row>
    <row r="14" spans="2:14" x14ac:dyDescent="0.3">
      <c r="B14" s="1050" t="s">
        <v>185</v>
      </c>
      <c r="C14" s="1051" t="s">
        <v>1401</v>
      </c>
      <c r="D14" s="1895"/>
      <c r="E14" s="1896"/>
      <c r="F14" s="1896"/>
      <c r="G14" s="1896"/>
      <c r="H14" s="1896"/>
      <c r="I14" s="1896"/>
      <c r="J14" s="1896"/>
      <c r="K14" s="1896"/>
      <c r="L14" s="1896"/>
      <c r="M14" s="1896"/>
      <c r="N14" s="1897"/>
    </row>
    <row r="15" spans="2:14" x14ac:dyDescent="0.3">
      <c r="B15" s="1050"/>
      <c r="C15" s="1051"/>
      <c r="D15" s="1895"/>
      <c r="E15" s="1896"/>
      <c r="F15" s="1896"/>
      <c r="G15" s="1896"/>
      <c r="H15" s="1896"/>
      <c r="I15" s="1896"/>
      <c r="J15" s="1896"/>
      <c r="K15" s="1896"/>
      <c r="L15" s="1896"/>
      <c r="M15" s="1896"/>
      <c r="N15" s="1897"/>
    </row>
    <row r="16" spans="2:14" x14ac:dyDescent="0.3">
      <c r="B16" s="1050"/>
      <c r="C16" s="1051"/>
      <c r="D16" s="1895"/>
      <c r="E16" s="1896"/>
      <c r="F16" s="1896"/>
      <c r="G16" s="1896"/>
      <c r="H16" s="1896"/>
      <c r="I16" s="1896"/>
      <c r="J16" s="1896"/>
      <c r="K16" s="1896"/>
      <c r="L16" s="1896"/>
      <c r="M16" s="1896"/>
      <c r="N16" s="1897"/>
    </row>
    <row r="17" spans="2:14" s="986" customFormat="1" ht="14.5" thickBot="1" x14ac:dyDescent="0.35">
      <c r="B17" s="1052"/>
      <c r="C17" s="1053" t="s">
        <v>271</v>
      </c>
      <c r="D17" s="1898"/>
      <c r="E17" s="1899"/>
      <c r="F17" s="1899"/>
      <c r="G17" s="1899"/>
      <c r="H17" s="1899"/>
      <c r="I17" s="1899"/>
      <c r="J17" s="1899"/>
      <c r="K17" s="1899"/>
      <c r="L17" s="1899"/>
      <c r="M17" s="1899"/>
      <c r="N17" s="1900"/>
    </row>
    <row r="19" spans="2:14" x14ac:dyDescent="0.3">
      <c r="C19" s="972" t="s">
        <v>1402</v>
      </c>
    </row>
    <row r="20" spans="2:14" x14ac:dyDescent="0.3">
      <c r="C20" s="972" t="s">
        <v>1403</v>
      </c>
    </row>
    <row r="21" spans="2:14" x14ac:dyDescent="0.3">
      <c r="C21" s="972" t="s">
        <v>1404</v>
      </c>
    </row>
    <row r="29" spans="2:14" ht="29.4" customHeight="1" x14ac:dyDescent="0.3">
      <c r="C29" s="977"/>
    </row>
  </sheetData>
  <mergeCells count="9">
    <mergeCell ref="K7:L7"/>
    <mergeCell ref="M7:N7"/>
    <mergeCell ref="D9:N1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J29"/>
  <sheetViews>
    <sheetView showGridLines="0" view="pageBreakPreview" zoomScale="90" zoomScaleNormal="75" zoomScaleSheetLayoutView="90" workbookViewId="0">
      <selection activeCell="C3" sqref="C3"/>
    </sheetView>
  </sheetViews>
  <sheetFormatPr defaultColWidth="9.08984375" defaultRowHeight="14" x14ac:dyDescent="0.3"/>
  <cols>
    <col min="1" max="1" width="9.08984375" style="932"/>
    <col min="2" max="2" width="39" style="932" customWidth="1"/>
    <col min="3" max="3" width="19.08984375" style="932" customWidth="1"/>
    <col min="4" max="7" width="15.6328125" style="932" customWidth="1"/>
    <col min="8" max="259" width="9.08984375" style="932"/>
    <col min="260" max="260" width="82.6328125" style="932" bestFit="1" customWidth="1"/>
    <col min="261" max="263" width="28.6328125" style="932" customWidth="1"/>
    <col min="264" max="515" width="9.08984375" style="932"/>
    <col min="516" max="516" width="82.6328125" style="932" bestFit="1" customWidth="1"/>
    <col min="517" max="519" width="28.6328125" style="932" customWidth="1"/>
    <col min="520" max="771" width="9.08984375" style="932"/>
    <col min="772" max="772" width="82.6328125" style="932" bestFit="1" customWidth="1"/>
    <col min="773" max="775" width="28.6328125" style="932" customWidth="1"/>
    <col min="776" max="1027" width="9.08984375" style="932"/>
    <col min="1028" max="1028" width="82.6328125" style="932" bestFit="1" customWidth="1"/>
    <col min="1029" max="1031" width="28.6328125" style="932" customWidth="1"/>
    <col min="1032" max="1283" width="9.08984375" style="932"/>
    <col min="1284" max="1284" width="82.6328125" style="932" bestFit="1" customWidth="1"/>
    <col min="1285" max="1287" width="28.6328125" style="932" customWidth="1"/>
    <col min="1288" max="1539" width="9.08984375" style="932"/>
    <col min="1540" max="1540" width="82.6328125" style="932" bestFit="1" customWidth="1"/>
    <col min="1541" max="1543" width="28.6328125" style="932" customWidth="1"/>
    <col min="1544" max="1795" width="9.08984375" style="932"/>
    <col min="1796" max="1796" width="82.6328125" style="932" bestFit="1" customWidth="1"/>
    <col min="1797" max="1799" width="28.6328125" style="932" customWidth="1"/>
    <col min="1800" max="2051" width="9.08984375" style="932"/>
    <col min="2052" max="2052" width="82.6328125" style="932" bestFit="1" customWidth="1"/>
    <col min="2053" max="2055" width="28.6328125" style="932" customWidth="1"/>
    <col min="2056" max="2307" width="9.08984375" style="932"/>
    <col min="2308" max="2308" width="82.6328125" style="932" bestFit="1" customWidth="1"/>
    <col min="2309" max="2311" width="28.6328125" style="932" customWidth="1"/>
    <col min="2312" max="2563" width="9.08984375" style="932"/>
    <col min="2564" max="2564" width="82.6328125" style="932" bestFit="1" customWidth="1"/>
    <col min="2565" max="2567" width="28.6328125" style="932" customWidth="1"/>
    <col min="2568" max="2819" width="9.08984375" style="932"/>
    <col min="2820" max="2820" width="82.6328125" style="932" bestFit="1" customWidth="1"/>
    <col min="2821" max="2823" width="28.6328125" style="932" customWidth="1"/>
    <col min="2824" max="3075" width="9.08984375" style="932"/>
    <col min="3076" max="3076" width="82.6328125" style="932" bestFit="1" customWidth="1"/>
    <col min="3077" max="3079" width="28.6328125" style="932" customWidth="1"/>
    <col min="3080" max="3331" width="9.08984375" style="932"/>
    <col min="3332" max="3332" width="82.6328125" style="932" bestFit="1" customWidth="1"/>
    <col min="3333" max="3335" width="28.6328125" style="932" customWidth="1"/>
    <col min="3336" max="3587" width="9.08984375" style="932"/>
    <col min="3588" max="3588" width="82.6328125" style="932" bestFit="1" customWidth="1"/>
    <col min="3589" max="3591" width="28.6328125" style="932" customWidth="1"/>
    <col min="3592" max="3843" width="9.08984375" style="932"/>
    <col min="3844" max="3844" width="82.6328125" style="932" bestFit="1" customWidth="1"/>
    <col min="3845" max="3847" width="28.6328125" style="932" customWidth="1"/>
    <col min="3848" max="4099" width="9.08984375" style="932"/>
    <col min="4100" max="4100" width="82.6328125" style="932" bestFit="1" customWidth="1"/>
    <col min="4101" max="4103" width="28.6328125" style="932" customWidth="1"/>
    <col min="4104" max="4355" width="9.08984375" style="932"/>
    <col min="4356" max="4356" width="82.6328125" style="932" bestFit="1" customWidth="1"/>
    <col min="4357" max="4359" width="28.6328125" style="932" customWidth="1"/>
    <col min="4360" max="4611" width="9.08984375" style="932"/>
    <col min="4612" max="4612" width="82.6328125" style="932" bestFit="1" customWidth="1"/>
    <col min="4613" max="4615" width="28.6328125" style="932" customWidth="1"/>
    <col min="4616" max="4867" width="9.08984375" style="932"/>
    <col min="4868" max="4868" width="82.6328125" style="932" bestFit="1" customWidth="1"/>
    <col min="4869" max="4871" width="28.6328125" style="932" customWidth="1"/>
    <col min="4872" max="5123" width="9.08984375" style="932"/>
    <col min="5124" max="5124" width="82.6328125" style="932" bestFit="1" customWidth="1"/>
    <col min="5125" max="5127" width="28.6328125" style="932" customWidth="1"/>
    <col min="5128" max="5379" width="9.08984375" style="932"/>
    <col min="5380" max="5380" width="82.6328125" style="932" bestFit="1" customWidth="1"/>
    <col min="5381" max="5383" width="28.6328125" style="932" customWidth="1"/>
    <col min="5384" max="5635" width="9.08984375" style="932"/>
    <col min="5636" max="5636" width="82.6328125" style="932" bestFit="1" customWidth="1"/>
    <col min="5637" max="5639" width="28.6328125" style="932" customWidth="1"/>
    <col min="5640" max="5891" width="9.08984375" style="932"/>
    <col min="5892" max="5892" width="82.6328125" style="932" bestFit="1" customWidth="1"/>
    <col min="5893" max="5895" width="28.6328125" style="932" customWidth="1"/>
    <col min="5896" max="6147" width="9.08984375" style="932"/>
    <col min="6148" max="6148" width="82.6328125" style="932" bestFit="1" customWidth="1"/>
    <col min="6149" max="6151" width="28.6328125" style="932" customWidth="1"/>
    <col min="6152" max="6403" width="9.08984375" style="932"/>
    <col min="6404" max="6404" width="82.6328125" style="932" bestFit="1" customWidth="1"/>
    <col min="6405" max="6407" width="28.6328125" style="932" customWidth="1"/>
    <col min="6408" max="6659" width="9.08984375" style="932"/>
    <col min="6660" max="6660" width="82.6328125" style="932" bestFit="1" customWidth="1"/>
    <col min="6661" max="6663" width="28.6328125" style="932" customWidth="1"/>
    <col min="6664" max="6915" width="9.08984375" style="932"/>
    <col min="6916" max="6916" width="82.6328125" style="932" bestFit="1" customWidth="1"/>
    <col min="6917" max="6919" width="28.6328125" style="932" customWidth="1"/>
    <col min="6920" max="7171" width="9.08984375" style="932"/>
    <col min="7172" max="7172" width="82.6328125" style="932" bestFit="1" customWidth="1"/>
    <col min="7173" max="7175" width="28.6328125" style="932" customWidth="1"/>
    <col min="7176" max="7427" width="9.08984375" style="932"/>
    <col min="7428" max="7428" width="82.6328125" style="932" bestFit="1" customWidth="1"/>
    <col min="7429" max="7431" width="28.6328125" style="932" customWidth="1"/>
    <col min="7432" max="7683" width="9.08984375" style="932"/>
    <col min="7684" max="7684" width="82.6328125" style="932" bestFit="1" customWidth="1"/>
    <col min="7685" max="7687" width="28.6328125" style="932" customWidth="1"/>
    <col min="7688" max="7939" width="9.08984375" style="932"/>
    <col min="7940" max="7940" width="82.6328125" style="932" bestFit="1" customWidth="1"/>
    <col min="7941" max="7943" width="28.6328125" style="932" customWidth="1"/>
    <col min="7944" max="8195" width="9.08984375" style="932"/>
    <col min="8196" max="8196" width="82.6328125" style="932" bestFit="1" customWidth="1"/>
    <col min="8197" max="8199" width="28.6328125" style="932" customWidth="1"/>
    <col min="8200" max="8451" width="9.08984375" style="932"/>
    <col min="8452" max="8452" width="82.6328125" style="932" bestFit="1" customWidth="1"/>
    <col min="8453" max="8455" width="28.6328125" style="932" customWidth="1"/>
    <col min="8456" max="8707" width="9.08984375" style="932"/>
    <col min="8708" max="8708" width="82.6328125" style="932" bestFit="1" customWidth="1"/>
    <col min="8709" max="8711" width="28.6328125" style="932" customWidth="1"/>
    <col min="8712" max="8963" width="9.08984375" style="932"/>
    <col min="8964" max="8964" width="82.6328125" style="932" bestFit="1" customWidth="1"/>
    <col min="8965" max="8967" width="28.6328125" style="932" customWidth="1"/>
    <col min="8968" max="9219" width="9.08984375" style="932"/>
    <col min="9220" max="9220" width="82.6328125" style="932" bestFit="1" customWidth="1"/>
    <col min="9221" max="9223" width="28.6328125" style="932" customWidth="1"/>
    <col min="9224" max="9475" width="9.08984375" style="932"/>
    <col min="9476" max="9476" width="82.6328125" style="932" bestFit="1" customWidth="1"/>
    <col min="9477" max="9479" width="28.6328125" style="932" customWidth="1"/>
    <col min="9480" max="9731" width="9.08984375" style="932"/>
    <col min="9732" max="9732" width="82.6328125" style="932" bestFit="1" customWidth="1"/>
    <col min="9733" max="9735" width="28.6328125" style="932" customWidth="1"/>
    <col min="9736" max="9987" width="9.08984375" style="932"/>
    <col min="9988" max="9988" width="82.6328125" style="932" bestFit="1" customWidth="1"/>
    <col min="9989" max="9991" width="28.6328125" style="932" customWidth="1"/>
    <col min="9992" max="10243" width="9.08984375" style="932"/>
    <col min="10244" max="10244" width="82.6328125" style="932" bestFit="1" customWidth="1"/>
    <col min="10245" max="10247" width="28.6328125" style="932" customWidth="1"/>
    <col min="10248" max="10499" width="9.08984375" style="932"/>
    <col min="10500" max="10500" width="82.6328125" style="932" bestFit="1" customWidth="1"/>
    <col min="10501" max="10503" width="28.6328125" style="932" customWidth="1"/>
    <col min="10504" max="10755" width="9.08984375" style="932"/>
    <col min="10756" max="10756" width="82.6328125" style="932" bestFit="1" customWidth="1"/>
    <col min="10757" max="10759" width="28.6328125" style="932" customWidth="1"/>
    <col min="10760" max="11011" width="9.08984375" style="932"/>
    <col min="11012" max="11012" width="82.6328125" style="932" bestFit="1" customWidth="1"/>
    <col min="11013" max="11015" width="28.6328125" style="932" customWidth="1"/>
    <col min="11016" max="11267" width="9.08984375" style="932"/>
    <col min="11268" max="11268" width="82.6328125" style="932" bestFit="1" customWidth="1"/>
    <col min="11269" max="11271" width="28.6328125" style="932" customWidth="1"/>
    <col min="11272" max="11523" width="9.08984375" style="932"/>
    <col min="11524" max="11524" width="82.6328125" style="932" bestFit="1" customWidth="1"/>
    <col min="11525" max="11527" width="28.6328125" style="932" customWidth="1"/>
    <col min="11528" max="11779" width="9.08984375" style="932"/>
    <col min="11780" max="11780" width="82.6328125" style="932" bestFit="1" customWidth="1"/>
    <col min="11781" max="11783" width="28.6328125" style="932" customWidth="1"/>
    <col min="11784" max="12035" width="9.08984375" style="932"/>
    <col min="12036" max="12036" width="82.6328125" style="932" bestFit="1" customWidth="1"/>
    <col min="12037" max="12039" width="28.6328125" style="932" customWidth="1"/>
    <col min="12040" max="12291" width="9.08984375" style="932"/>
    <col min="12292" max="12292" width="82.6328125" style="932" bestFit="1" customWidth="1"/>
    <col min="12293" max="12295" width="28.6328125" style="932" customWidth="1"/>
    <col min="12296" max="12547" width="9.08984375" style="932"/>
    <col min="12548" max="12548" width="82.6328125" style="932" bestFit="1" customWidth="1"/>
    <col min="12549" max="12551" width="28.6328125" style="932" customWidth="1"/>
    <col min="12552" max="12803" width="9.08984375" style="932"/>
    <col min="12804" max="12804" width="82.6328125" style="932" bestFit="1" customWidth="1"/>
    <col min="12805" max="12807" width="28.6328125" style="932" customWidth="1"/>
    <col min="12808" max="13059" width="9.08984375" style="932"/>
    <col min="13060" max="13060" width="82.6328125" style="932" bestFit="1" customWidth="1"/>
    <col min="13061" max="13063" width="28.6328125" style="932" customWidth="1"/>
    <col min="13064" max="13315" width="9.08984375" style="932"/>
    <col min="13316" max="13316" width="82.6328125" style="932" bestFit="1" customWidth="1"/>
    <col min="13317" max="13319" width="28.6328125" style="932" customWidth="1"/>
    <col min="13320" max="13571" width="9.08984375" style="932"/>
    <col min="13572" max="13572" width="82.6328125" style="932" bestFit="1" customWidth="1"/>
    <col min="13573" max="13575" width="28.6328125" style="932" customWidth="1"/>
    <col min="13576" max="13827" width="9.08984375" style="932"/>
    <col min="13828" max="13828" width="82.6328125" style="932" bestFit="1" customWidth="1"/>
    <col min="13829" max="13831" width="28.6328125" style="932" customWidth="1"/>
    <col min="13832" max="14083" width="9.08984375" style="932"/>
    <col min="14084" max="14084" width="82.6328125" style="932" bestFit="1" customWidth="1"/>
    <col min="14085" max="14087" width="28.6328125" style="932" customWidth="1"/>
    <col min="14088" max="14339" width="9.08984375" style="932"/>
    <col min="14340" max="14340" width="82.6328125" style="932" bestFit="1" customWidth="1"/>
    <col min="14341" max="14343" width="28.6328125" style="932" customWidth="1"/>
    <col min="14344" max="14595" width="9.08984375" style="932"/>
    <col min="14596" max="14596" width="82.6328125" style="932" bestFit="1" customWidth="1"/>
    <col min="14597" max="14599" width="28.6328125" style="932" customWidth="1"/>
    <col min="14600" max="14851" width="9.08984375" style="932"/>
    <col min="14852" max="14852" width="82.6328125" style="932" bestFit="1" customWidth="1"/>
    <col min="14853" max="14855" width="28.6328125" style="932" customWidth="1"/>
    <col min="14856" max="15107" width="9.08984375" style="932"/>
    <col min="15108" max="15108" width="82.6328125" style="932" bestFit="1" customWidth="1"/>
    <col min="15109" max="15111" width="28.6328125" style="932" customWidth="1"/>
    <col min="15112" max="15363" width="9.08984375" style="932"/>
    <col min="15364" max="15364" width="82.6328125" style="932" bestFit="1" customWidth="1"/>
    <col min="15365" max="15367" width="28.6328125" style="932" customWidth="1"/>
    <col min="15368" max="15619" width="9.08984375" style="932"/>
    <col min="15620" max="15620" width="82.6328125" style="932" bestFit="1" customWidth="1"/>
    <col min="15621" max="15623" width="28.6328125" style="932" customWidth="1"/>
    <col min="15624" max="15875" width="9.08984375" style="932"/>
    <col min="15876" max="15876" width="82.6328125" style="932" bestFit="1" customWidth="1"/>
    <col min="15877" max="15879" width="28.6328125" style="932" customWidth="1"/>
    <col min="15880" max="16131" width="9.08984375" style="932"/>
    <col min="16132" max="16132" width="82.6328125" style="932" bestFit="1" customWidth="1"/>
    <col min="16133" max="16135" width="28.6328125" style="932" customWidth="1"/>
    <col min="16136" max="16384" width="9.08984375" style="932"/>
  </cols>
  <sheetData>
    <row r="1" spans="2:10" x14ac:dyDescent="0.3">
      <c r="B1" s="952"/>
    </row>
    <row r="2" spans="2:10" x14ac:dyDescent="0.3">
      <c r="B2" s="22"/>
      <c r="C2" s="909" t="str">
        <f>Index!$B$2</f>
        <v xml:space="preserve">      Maharashtra State Power Generation Company Ltd.</v>
      </c>
      <c r="D2" s="909"/>
      <c r="E2" s="909"/>
      <c r="F2" s="22"/>
      <c r="G2" s="22"/>
    </row>
    <row r="3" spans="2:10" x14ac:dyDescent="0.3">
      <c r="B3" s="962"/>
      <c r="C3" s="930" t="s">
        <v>1094</v>
      </c>
      <c r="D3" s="930"/>
      <c r="E3" s="930"/>
      <c r="F3" s="962"/>
      <c r="G3" s="962"/>
    </row>
    <row r="4" spans="2:10" x14ac:dyDescent="0.3">
      <c r="B4" s="22"/>
      <c r="C4" s="1045" t="s">
        <v>1405</v>
      </c>
      <c r="D4" s="1045"/>
      <c r="E4" s="1045"/>
      <c r="F4" s="22"/>
      <c r="G4" s="22"/>
      <c r="J4" s="909"/>
    </row>
    <row r="5" spans="2:10" x14ac:dyDescent="0.3">
      <c r="G5" s="1055" t="s">
        <v>10</v>
      </c>
      <c r="J5" s="930"/>
    </row>
    <row r="6" spans="2:10" s="1056" customFormat="1" x14ac:dyDescent="0.3">
      <c r="B6" s="954" t="s">
        <v>1406</v>
      </c>
      <c r="C6" s="954" t="s">
        <v>959</v>
      </c>
      <c r="D6" s="954" t="s">
        <v>960</v>
      </c>
      <c r="E6" s="954" t="s">
        <v>961</v>
      </c>
      <c r="F6" s="954" t="s">
        <v>962</v>
      </c>
      <c r="G6" s="954" t="s">
        <v>963</v>
      </c>
      <c r="J6" s="1045"/>
    </row>
    <row r="7" spans="2:10" x14ac:dyDescent="0.3">
      <c r="B7" s="1057"/>
      <c r="C7" s="1831" t="s">
        <v>1100</v>
      </c>
      <c r="D7" s="1832"/>
      <c r="E7" s="1832"/>
      <c r="F7" s="1832"/>
      <c r="G7" s="1833"/>
    </row>
    <row r="8" spans="2:10" x14ac:dyDescent="0.3">
      <c r="B8" s="1058" t="s">
        <v>1407</v>
      </c>
      <c r="C8" s="1834"/>
      <c r="D8" s="1835"/>
      <c r="E8" s="1835"/>
      <c r="F8" s="1835"/>
      <c r="G8" s="1836"/>
    </row>
    <row r="9" spans="2:10" x14ac:dyDescent="0.3">
      <c r="B9" s="1059"/>
      <c r="C9" s="1834"/>
      <c r="D9" s="1835"/>
      <c r="E9" s="1835"/>
      <c r="F9" s="1835"/>
      <c r="G9" s="1836"/>
    </row>
    <row r="10" spans="2:10" x14ac:dyDescent="0.3">
      <c r="B10" s="1059" t="s">
        <v>1408</v>
      </c>
      <c r="C10" s="1834"/>
      <c r="D10" s="1835"/>
      <c r="E10" s="1835"/>
      <c r="F10" s="1835"/>
      <c r="G10" s="1836"/>
    </row>
    <row r="11" spans="2:10" x14ac:dyDescent="0.3">
      <c r="B11" s="1058" t="s">
        <v>1109</v>
      </c>
      <c r="C11" s="1834"/>
      <c r="D11" s="1835"/>
      <c r="E11" s="1835"/>
      <c r="F11" s="1835"/>
      <c r="G11" s="1836"/>
    </row>
    <row r="12" spans="2:10" x14ac:dyDescent="0.3">
      <c r="B12" s="1058" t="s">
        <v>1110</v>
      </c>
      <c r="C12" s="1834"/>
      <c r="D12" s="1835"/>
      <c r="E12" s="1835"/>
      <c r="F12" s="1835"/>
      <c r="G12" s="1836"/>
    </row>
    <row r="13" spans="2:10" x14ac:dyDescent="0.3">
      <c r="B13" s="1058" t="s">
        <v>1106</v>
      </c>
      <c r="C13" s="1834"/>
      <c r="D13" s="1835"/>
      <c r="E13" s="1835"/>
      <c r="F13" s="1835"/>
      <c r="G13" s="1836"/>
    </row>
    <row r="14" spans="2:10" x14ac:dyDescent="0.3">
      <c r="B14" s="1060" t="s">
        <v>1357</v>
      </c>
      <c r="C14" s="1834"/>
      <c r="D14" s="1835"/>
      <c r="E14" s="1835"/>
      <c r="F14" s="1835"/>
      <c r="G14" s="1836"/>
    </row>
    <row r="15" spans="2:10" x14ac:dyDescent="0.3">
      <c r="B15" s="1057"/>
      <c r="C15" s="1834"/>
      <c r="D15" s="1835"/>
      <c r="E15" s="1835"/>
      <c r="F15" s="1835"/>
      <c r="G15" s="1836"/>
    </row>
    <row r="16" spans="2:10" x14ac:dyDescent="0.3">
      <c r="B16" s="1061" t="s">
        <v>1409</v>
      </c>
      <c r="C16" s="1834"/>
      <c r="D16" s="1835"/>
      <c r="E16" s="1835"/>
      <c r="F16" s="1835"/>
      <c r="G16" s="1836"/>
    </row>
    <row r="17" spans="2:7" x14ac:dyDescent="0.3">
      <c r="B17" s="1060" t="s">
        <v>1410</v>
      </c>
      <c r="C17" s="1834"/>
      <c r="D17" s="1835"/>
      <c r="E17" s="1835"/>
      <c r="F17" s="1835"/>
      <c r="G17" s="1836"/>
    </row>
    <row r="18" spans="2:7" x14ac:dyDescent="0.3">
      <c r="B18" s="1060" t="s">
        <v>1411</v>
      </c>
      <c r="C18" s="1834"/>
      <c r="D18" s="1835"/>
      <c r="E18" s="1835"/>
      <c r="F18" s="1835"/>
      <c r="G18" s="1836"/>
    </row>
    <row r="19" spans="2:7" x14ac:dyDescent="0.3">
      <c r="B19" s="1057"/>
      <c r="C19" s="1834"/>
      <c r="D19" s="1835"/>
      <c r="E19" s="1835"/>
      <c r="F19" s="1835"/>
      <c r="G19" s="1836"/>
    </row>
    <row r="20" spans="2:7" x14ac:dyDescent="0.3">
      <c r="B20" s="1060" t="s">
        <v>271</v>
      </c>
      <c r="C20" s="1837"/>
      <c r="D20" s="1838"/>
      <c r="E20" s="1838"/>
      <c r="F20" s="1838"/>
      <c r="G20" s="1839"/>
    </row>
    <row r="21" spans="2:7" x14ac:dyDescent="0.3">
      <c r="C21" s="959"/>
      <c r="D21" s="959"/>
      <c r="E21" s="959"/>
      <c r="F21" s="1062"/>
      <c r="G21" s="1025"/>
    </row>
    <row r="29" spans="2:7" ht="29.4" customHeight="1" x14ac:dyDescent="0.3">
      <c r="C29" s="961"/>
    </row>
  </sheetData>
  <mergeCells count="1">
    <mergeCell ref="C7:G20"/>
  </mergeCells>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Z55"/>
  <sheetViews>
    <sheetView view="pageBreakPreview" zoomScale="80" zoomScaleSheetLayoutView="80" workbookViewId="0">
      <pane ySplit="7" topLeftCell="A8" activePane="bottomLeft" state="frozen"/>
      <selection activeCell="A2" sqref="A2:T2"/>
      <selection pane="bottomLeft" activeCell="L3" sqref="L3"/>
    </sheetView>
  </sheetViews>
  <sheetFormatPr defaultColWidth="9.08984375" defaultRowHeight="14" x14ac:dyDescent="0.3"/>
  <cols>
    <col min="1" max="1" width="2.90625" style="1064" customWidth="1"/>
    <col min="2" max="2" width="9.6328125" style="1064" customWidth="1"/>
    <col min="3" max="3" width="36.36328125" style="1064" customWidth="1"/>
    <col min="4" max="20" width="9.08984375" style="1064" customWidth="1"/>
    <col min="21" max="23" width="9.08984375" style="1064"/>
    <col min="24" max="24" width="11.36328125" style="1064" customWidth="1"/>
    <col min="25" max="25" width="10.36328125" style="1064" customWidth="1"/>
    <col min="26" max="233" width="9.08984375" style="1064"/>
    <col min="234" max="234" width="2.90625" style="1064" customWidth="1"/>
    <col min="235" max="235" width="13.08984375" style="1064" customWidth="1"/>
    <col min="236" max="236" width="60.36328125" style="1064" customWidth="1"/>
    <col min="237" max="241" width="10.90625" style="1064" bestFit="1" customWidth="1"/>
    <col min="242" max="242" width="11.90625" style="1064" bestFit="1" customWidth="1"/>
    <col min="243" max="243" width="14.36328125" style="1064" bestFit="1" customWidth="1"/>
    <col min="244" max="244" width="17.453125" style="1064" bestFit="1" customWidth="1"/>
    <col min="245" max="247" width="17.54296875" style="1064" bestFit="1" customWidth="1"/>
    <col min="248" max="254" width="21" style="1064" bestFit="1" customWidth="1"/>
    <col min="255" max="262" width="21.08984375" style="1064" bestFit="1" customWidth="1"/>
    <col min="263" max="263" width="22.6328125" style="1064" customWidth="1"/>
    <col min="264" max="264" width="22" style="1064" customWidth="1"/>
    <col min="265" max="265" width="22.6328125" style="1064" customWidth="1"/>
    <col min="266" max="271" width="21.08984375" style="1064" bestFit="1" customWidth="1"/>
    <col min="272" max="272" width="19.54296875" style="1064" customWidth="1"/>
    <col min="273" max="273" width="21.08984375" style="1064" bestFit="1" customWidth="1"/>
    <col min="274" max="274" width="22.6328125" style="1064" customWidth="1"/>
    <col min="275" max="275" width="22" style="1064" customWidth="1"/>
    <col min="276" max="276" width="23.453125" style="1064" bestFit="1" customWidth="1"/>
    <col min="277" max="279" width="9.08984375" style="1064"/>
    <col min="280" max="280" width="11.36328125" style="1064" customWidth="1"/>
    <col min="281" max="281" width="10.36328125" style="1064" customWidth="1"/>
    <col min="282" max="489" width="9.08984375" style="1064"/>
    <col min="490" max="490" width="2.90625" style="1064" customWidth="1"/>
    <col min="491" max="491" width="13.08984375" style="1064" customWidth="1"/>
    <col min="492" max="492" width="60.36328125" style="1064" customWidth="1"/>
    <col min="493" max="497" width="10.90625" style="1064" bestFit="1" customWidth="1"/>
    <col min="498" max="498" width="11.90625" style="1064" bestFit="1" customWidth="1"/>
    <col min="499" max="499" width="14.36328125" style="1064" bestFit="1" customWidth="1"/>
    <col min="500" max="500" width="17.453125" style="1064" bestFit="1" customWidth="1"/>
    <col min="501" max="503" width="17.54296875" style="1064" bestFit="1" customWidth="1"/>
    <col min="504" max="510" width="21" style="1064" bestFit="1" customWidth="1"/>
    <col min="511" max="518" width="21.08984375" style="1064" bestFit="1" customWidth="1"/>
    <col min="519" max="519" width="22.6328125" style="1064" customWidth="1"/>
    <col min="520" max="520" width="22" style="1064" customWidth="1"/>
    <col min="521" max="521" width="22.6328125" style="1064" customWidth="1"/>
    <col min="522" max="527" width="21.08984375" style="1064" bestFit="1" customWidth="1"/>
    <col min="528" max="528" width="19.54296875" style="1064" customWidth="1"/>
    <col min="529" max="529" width="21.08984375" style="1064" bestFit="1" customWidth="1"/>
    <col min="530" max="530" width="22.6328125" style="1064" customWidth="1"/>
    <col min="531" max="531" width="22" style="1064" customWidth="1"/>
    <col min="532" max="532" width="23.453125" style="1064" bestFit="1" customWidth="1"/>
    <col min="533" max="535" width="9.08984375" style="1064"/>
    <col min="536" max="536" width="11.36328125" style="1064" customWidth="1"/>
    <col min="537" max="537" width="10.36328125" style="1064" customWidth="1"/>
    <col min="538" max="745" width="9.08984375" style="1064"/>
    <col min="746" max="746" width="2.90625" style="1064" customWidth="1"/>
    <col min="747" max="747" width="13.08984375" style="1064" customWidth="1"/>
    <col min="748" max="748" width="60.36328125" style="1064" customWidth="1"/>
    <col min="749" max="753" width="10.90625" style="1064" bestFit="1" customWidth="1"/>
    <col min="754" max="754" width="11.90625" style="1064" bestFit="1" customWidth="1"/>
    <col min="755" max="755" width="14.36328125" style="1064" bestFit="1" customWidth="1"/>
    <col min="756" max="756" width="17.453125" style="1064" bestFit="1" customWidth="1"/>
    <col min="757" max="759" width="17.54296875" style="1064" bestFit="1" customWidth="1"/>
    <col min="760" max="766" width="21" style="1064" bestFit="1" customWidth="1"/>
    <col min="767" max="774" width="21.08984375" style="1064" bestFit="1" customWidth="1"/>
    <col min="775" max="775" width="22.6328125" style="1064" customWidth="1"/>
    <col min="776" max="776" width="22" style="1064" customWidth="1"/>
    <col min="777" max="777" width="22.6328125" style="1064" customWidth="1"/>
    <col min="778" max="783" width="21.08984375" style="1064" bestFit="1" customWidth="1"/>
    <col min="784" max="784" width="19.54296875" style="1064" customWidth="1"/>
    <col min="785" max="785" width="21.08984375" style="1064" bestFit="1" customWidth="1"/>
    <col min="786" max="786" width="22.6328125" style="1064" customWidth="1"/>
    <col min="787" max="787" width="22" style="1064" customWidth="1"/>
    <col min="788" max="788" width="23.453125" style="1064" bestFit="1" customWidth="1"/>
    <col min="789" max="791" width="9.08984375" style="1064"/>
    <col min="792" max="792" width="11.36328125" style="1064" customWidth="1"/>
    <col min="793" max="793" width="10.36328125" style="1064" customWidth="1"/>
    <col min="794" max="1001" width="9.08984375" style="1064"/>
    <col min="1002" max="1002" width="2.90625" style="1064" customWidth="1"/>
    <col min="1003" max="1003" width="13.08984375" style="1064" customWidth="1"/>
    <col min="1004" max="1004" width="60.36328125" style="1064" customWidth="1"/>
    <col min="1005" max="1009" width="10.90625" style="1064" bestFit="1" customWidth="1"/>
    <col min="1010" max="1010" width="11.90625" style="1064" bestFit="1" customWidth="1"/>
    <col min="1011" max="1011" width="14.36328125" style="1064" bestFit="1" customWidth="1"/>
    <col min="1012" max="1012" width="17.453125" style="1064" bestFit="1" customWidth="1"/>
    <col min="1013" max="1015" width="17.54296875" style="1064" bestFit="1" customWidth="1"/>
    <col min="1016" max="1022" width="21" style="1064" bestFit="1" customWidth="1"/>
    <col min="1023" max="1030" width="21.08984375" style="1064" bestFit="1" customWidth="1"/>
    <col min="1031" max="1031" width="22.6328125" style="1064" customWidth="1"/>
    <col min="1032" max="1032" width="22" style="1064" customWidth="1"/>
    <col min="1033" max="1033" width="22.6328125" style="1064" customWidth="1"/>
    <col min="1034" max="1039" width="21.08984375" style="1064" bestFit="1" customWidth="1"/>
    <col min="1040" max="1040" width="19.54296875" style="1064" customWidth="1"/>
    <col min="1041" max="1041" width="21.08984375" style="1064" bestFit="1" customWidth="1"/>
    <col min="1042" max="1042" width="22.6328125" style="1064" customWidth="1"/>
    <col min="1043" max="1043" width="22" style="1064" customWidth="1"/>
    <col min="1044" max="1044" width="23.453125" style="1064" bestFit="1" customWidth="1"/>
    <col min="1045" max="1047" width="9.08984375" style="1064"/>
    <col min="1048" max="1048" width="11.36328125" style="1064" customWidth="1"/>
    <col min="1049" max="1049" width="10.36328125" style="1064" customWidth="1"/>
    <col min="1050" max="1257" width="9.08984375" style="1064"/>
    <col min="1258" max="1258" width="2.90625" style="1064" customWidth="1"/>
    <col min="1259" max="1259" width="13.08984375" style="1064" customWidth="1"/>
    <col min="1260" max="1260" width="60.36328125" style="1064" customWidth="1"/>
    <col min="1261" max="1265" width="10.90625" style="1064" bestFit="1" customWidth="1"/>
    <col min="1266" max="1266" width="11.90625" style="1064" bestFit="1" customWidth="1"/>
    <col min="1267" max="1267" width="14.36328125" style="1064" bestFit="1" customWidth="1"/>
    <col min="1268" max="1268" width="17.453125" style="1064" bestFit="1" customWidth="1"/>
    <col min="1269" max="1271" width="17.54296875" style="1064" bestFit="1" customWidth="1"/>
    <col min="1272" max="1278" width="21" style="1064" bestFit="1" customWidth="1"/>
    <col min="1279" max="1286" width="21.08984375" style="1064" bestFit="1" customWidth="1"/>
    <col min="1287" max="1287" width="22.6328125" style="1064" customWidth="1"/>
    <col min="1288" max="1288" width="22" style="1064" customWidth="1"/>
    <col min="1289" max="1289" width="22.6328125" style="1064" customWidth="1"/>
    <col min="1290" max="1295" width="21.08984375" style="1064" bestFit="1" customWidth="1"/>
    <col min="1296" max="1296" width="19.54296875" style="1064" customWidth="1"/>
    <col min="1297" max="1297" width="21.08984375" style="1064" bestFit="1" customWidth="1"/>
    <col min="1298" max="1298" width="22.6328125" style="1064" customWidth="1"/>
    <col min="1299" max="1299" width="22" style="1064" customWidth="1"/>
    <col min="1300" max="1300" width="23.453125" style="1064" bestFit="1" customWidth="1"/>
    <col min="1301" max="1303" width="9.08984375" style="1064"/>
    <col min="1304" max="1304" width="11.36328125" style="1064" customWidth="1"/>
    <col min="1305" max="1305" width="10.36328125" style="1064" customWidth="1"/>
    <col min="1306" max="1513" width="9.08984375" style="1064"/>
    <col min="1514" max="1514" width="2.90625" style="1064" customWidth="1"/>
    <col min="1515" max="1515" width="13.08984375" style="1064" customWidth="1"/>
    <col min="1516" max="1516" width="60.36328125" style="1064" customWidth="1"/>
    <col min="1517" max="1521" width="10.90625" style="1064" bestFit="1" customWidth="1"/>
    <col min="1522" max="1522" width="11.90625" style="1064" bestFit="1" customWidth="1"/>
    <col min="1523" max="1523" width="14.36328125" style="1064" bestFit="1" customWidth="1"/>
    <col min="1524" max="1524" width="17.453125" style="1064" bestFit="1" customWidth="1"/>
    <col min="1525" max="1527" width="17.54296875" style="1064" bestFit="1" customWidth="1"/>
    <col min="1528" max="1534" width="21" style="1064" bestFit="1" customWidth="1"/>
    <col min="1535" max="1542" width="21.08984375" style="1064" bestFit="1" customWidth="1"/>
    <col min="1543" max="1543" width="22.6328125" style="1064" customWidth="1"/>
    <col min="1544" max="1544" width="22" style="1064" customWidth="1"/>
    <col min="1545" max="1545" width="22.6328125" style="1064" customWidth="1"/>
    <col min="1546" max="1551" width="21.08984375" style="1064" bestFit="1" customWidth="1"/>
    <col min="1552" max="1552" width="19.54296875" style="1064" customWidth="1"/>
    <col min="1553" max="1553" width="21.08984375" style="1064" bestFit="1" customWidth="1"/>
    <col min="1554" max="1554" width="22.6328125" style="1064" customWidth="1"/>
    <col min="1555" max="1555" width="22" style="1064" customWidth="1"/>
    <col min="1556" max="1556" width="23.453125" style="1064" bestFit="1" customWidth="1"/>
    <col min="1557" max="1559" width="9.08984375" style="1064"/>
    <col min="1560" max="1560" width="11.36328125" style="1064" customWidth="1"/>
    <col min="1561" max="1561" width="10.36328125" style="1064" customWidth="1"/>
    <col min="1562" max="1769" width="9.08984375" style="1064"/>
    <col min="1770" max="1770" width="2.90625" style="1064" customWidth="1"/>
    <col min="1771" max="1771" width="13.08984375" style="1064" customWidth="1"/>
    <col min="1772" max="1772" width="60.36328125" style="1064" customWidth="1"/>
    <col min="1773" max="1777" width="10.90625" style="1064" bestFit="1" customWidth="1"/>
    <col min="1778" max="1778" width="11.90625" style="1064" bestFit="1" customWidth="1"/>
    <col min="1779" max="1779" width="14.36328125" style="1064" bestFit="1" customWidth="1"/>
    <col min="1780" max="1780" width="17.453125" style="1064" bestFit="1" customWidth="1"/>
    <col min="1781" max="1783" width="17.54296875" style="1064" bestFit="1" customWidth="1"/>
    <col min="1784" max="1790" width="21" style="1064" bestFit="1" customWidth="1"/>
    <col min="1791" max="1798" width="21.08984375" style="1064" bestFit="1" customWidth="1"/>
    <col min="1799" max="1799" width="22.6328125" style="1064" customWidth="1"/>
    <col min="1800" max="1800" width="22" style="1064" customWidth="1"/>
    <col min="1801" max="1801" width="22.6328125" style="1064" customWidth="1"/>
    <col min="1802" max="1807" width="21.08984375" style="1064" bestFit="1" customWidth="1"/>
    <col min="1808" max="1808" width="19.54296875" style="1064" customWidth="1"/>
    <col min="1809" max="1809" width="21.08984375" style="1064" bestFit="1" customWidth="1"/>
    <col min="1810" max="1810" width="22.6328125" style="1064" customWidth="1"/>
    <col min="1811" max="1811" width="22" style="1064" customWidth="1"/>
    <col min="1812" max="1812" width="23.453125" style="1064" bestFit="1" customWidth="1"/>
    <col min="1813" max="1815" width="9.08984375" style="1064"/>
    <col min="1816" max="1816" width="11.36328125" style="1064" customWidth="1"/>
    <col min="1817" max="1817" width="10.36328125" style="1064" customWidth="1"/>
    <col min="1818" max="2025" width="9.08984375" style="1064"/>
    <col min="2026" max="2026" width="2.90625" style="1064" customWidth="1"/>
    <col min="2027" max="2027" width="13.08984375" style="1064" customWidth="1"/>
    <col min="2028" max="2028" width="60.36328125" style="1064" customWidth="1"/>
    <col min="2029" max="2033" width="10.90625" style="1064" bestFit="1" customWidth="1"/>
    <col min="2034" max="2034" width="11.90625" style="1064" bestFit="1" customWidth="1"/>
    <col min="2035" max="2035" width="14.36328125" style="1064" bestFit="1" customWidth="1"/>
    <col min="2036" max="2036" width="17.453125" style="1064" bestFit="1" customWidth="1"/>
    <col min="2037" max="2039" width="17.54296875" style="1064" bestFit="1" customWidth="1"/>
    <col min="2040" max="2046" width="21" style="1064" bestFit="1" customWidth="1"/>
    <col min="2047" max="2054" width="21.08984375" style="1064" bestFit="1" customWidth="1"/>
    <col min="2055" max="2055" width="22.6328125" style="1064" customWidth="1"/>
    <col min="2056" max="2056" width="22" style="1064" customWidth="1"/>
    <col min="2057" max="2057" width="22.6328125" style="1064" customWidth="1"/>
    <col min="2058" max="2063" width="21.08984375" style="1064" bestFit="1" customWidth="1"/>
    <col min="2064" max="2064" width="19.54296875" style="1064" customWidth="1"/>
    <col min="2065" max="2065" width="21.08984375" style="1064" bestFit="1" customWidth="1"/>
    <col min="2066" max="2066" width="22.6328125" style="1064" customWidth="1"/>
    <col min="2067" max="2067" width="22" style="1064" customWidth="1"/>
    <col min="2068" max="2068" width="23.453125" style="1064" bestFit="1" customWidth="1"/>
    <col min="2069" max="2071" width="9.08984375" style="1064"/>
    <col min="2072" max="2072" width="11.36328125" style="1064" customWidth="1"/>
    <col min="2073" max="2073" width="10.36328125" style="1064" customWidth="1"/>
    <col min="2074" max="2281" width="9.08984375" style="1064"/>
    <col min="2282" max="2282" width="2.90625" style="1064" customWidth="1"/>
    <col min="2283" max="2283" width="13.08984375" style="1064" customWidth="1"/>
    <col min="2284" max="2284" width="60.36328125" style="1064" customWidth="1"/>
    <col min="2285" max="2289" width="10.90625" style="1064" bestFit="1" customWidth="1"/>
    <col min="2290" max="2290" width="11.90625" style="1064" bestFit="1" customWidth="1"/>
    <col min="2291" max="2291" width="14.36328125" style="1064" bestFit="1" customWidth="1"/>
    <col min="2292" max="2292" width="17.453125" style="1064" bestFit="1" customWidth="1"/>
    <col min="2293" max="2295" width="17.54296875" style="1064" bestFit="1" customWidth="1"/>
    <col min="2296" max="2302" width="21" style="1064" bestFit="1" customWidth="1"/>
    <col min="2303" max="2310" width="21.08984375" style="1064" bestFit="1" customWidth="1"/>
    <col min="2311" max="2311" width="22.6328125" style="1064" customWidth="1"/>
    <col min="2312" max="2312" width="22" style="1064" customWidth="1"/>
    <col min="2313" max="2313" width="22.6328125" style="1064" customWidth="1"/>
    <col min="2314" max="2319" width="21.08984375" style="1064" bestFit="1" customWidth="1"/>
    <col min="2320" max="2320" width="19.54296875" style="1064" customWidth="1"/>
    <col min="2321" max="2321" width="21.08984375" style="1064" bestFit="1" customWidth="1"/>
    <col min="2322" max="2322" width="22.6328125" style="1064" customWidth="1"/>
    <col min="2323" max="2323" width="22" style="1064" customWidth="1"/>
    <col min="2324" max="2324" width="23.453125" style="1064" bestFit="1" customWidth="1"/>
    <col min="2325" max="2327" width="9.08984375" style="1064"/>
    <col min="2328" max="2328" width="11.36328125" style="1064" customWidth="1"/>
    <col min="2329" max="2329" width="10.36328125" style="1064" customWidth="1"/>
    <col min="2330" max="2537" width="9.08984375" style="1064"/>
    <col min="2538" max="2538" width="2.90625" style="1064" customWidth="1"/>
    <col min="2539" max="2539" width="13.08984375" style="1064" customWidth="1"/>
    <col min="2540" max="2540" width="60.36328125" style="1064" customWidth="1"/>
    <col min="2541" max="2545" width="10.90625" style="1064" bestFit="1" customWidth="1"/>
    <col min="2546" max="2546" width="11.90625" style="1064" bestFit="1" customWidth="1"/>
    <col min="2547" max="2547" width="14.36328125" style="1064" bestFit="1" customWidth="1"/>
    <col min="2548" max="2548" width="17.453125" style="1064" bestFit="1" customWidth="1"/>
    <col min="2549" max="2551" width="17.54296875" style="1064" bestFit="1" customWidth="1"/>
    <col min="2552" max="2558" width="21" style="1064" bestFit="1" customWidth="1"/>
    <col min="2559" max="2566" width="21.08984375" style="1064" bestFit="1" customWidth="1"/>
    <col min="2567" max="2567" width="22.6328125" style="1064" customWidth="1"/>
    <col min="2568" max="2568" width="22" style="1064" customWidth="1"/>
    <col min="2569" max="2569" width="22.6328125" style="1064" customWidth="1"/>
    <col min="2570" max="2575" width="21.08984375" style="1064" bestFit="1" customWidth="1"/>
    <col min="2576" max="2576" width="19.54296875" style="1064" customWidth="1"/>
    <col min="2577" max="2577" width="21.08984375" style="1064" bestFit="1" customWidth="1"/>
    <col min="2578" max="2578" width="22.6328125" style="1064" customWidth="1"/>
    <col min="2579" max="2579" width="22" style="1064" customWidth="1"/>
    <col min="2580" max="2580" width="23.453125" style="1064" bestFit="1" customWidth="1"/>
    <col min="2581" max="2583" width="9.08984375" style="1064"/>
    <col min="2584" max="2584" width="11.36328125" style="1064" customWidth="1"/>
    <col min="2585" max="2585" width="10.36328125" style="1064" customWidth="1"/>
    <col min="2586" max="2793" width="9.08984375" style="1064"/>
    <col min="2794" max="2794" width="2.90625" style="1064" customWidth="1"/>
    <col min="2795" max="2795" width="13.08984375" style="1064" customWidth="1"/>
    <col min="2796" max="2796" width="60.36328125" style="1064" customWidth="1"/>
    <col min="2797" max="2801" width="10.90625" style="1064" bestFit="1" customWidth="1"/>
    <col min="2802" max="2802" width="11.90625" style="1064" bestFit="1" customWidth="1"/>
    <col min="2803" max="2803" width="14.36328125" style="1064" bestFit="1" customWidth="1"/>
    <col min="2804" max="2804" width="17.453125" style="1064" bestFit="1" customWidth="1"/>
    <col min="2805" max="2807" width="17.54296875" style="1064" bestFit="1" customWidth="1"/>
    <col min="2808" max="2814" width="21" style="1064" bestFit="1" customWidth="1"/>
    <col min="2815" max="2822" width="21.08984375" style="1064" bestFit="1" customWidth="1"/>
    <col min="2823" max="2823" width="22.6328125" style="1064" customWidth="1"/>
    <col min="2824" max="2824" width="22" style="1064" customWidth="1"/>
    <col min="2825" max="2825" width="22.6328125" style="1064" customWidth="1"/>
    <col min="2826" max="2831" width="21.08984375" style="1064" bestFit="1" customWidth="1"/>
    <col min="2832" max="2832" width="19.54296875" style="1064" customWidth="1"/>
    <col min="2833" max="2833" width="21.08984375" style="1064" bestFit="1" customWidth="1"/>
    <col min="2834" max="2834" width="22.6328125" style="1064" customWidth="1"/>
    <col min="2835" max="2835" width="22" style="1064" customWidth="1"/>
    <col min="2836" max="2836" width="23.453125" style="1064" bestFit="1" customWidth="1"/>
    <col min="2837" max="2839" width="9.08984375" style="1064"/>
    <col min="2840" max="2840" width="11.36328125" style="1064" customWidth="1"/>
    <col min="2841" max="2841" width="10.36328125" style="1064" customWidth="1"/>
    <col min="2842" max="3049" width="9.08984375" style="1064"/>
    <col min="3050" max="3050" width="2.90625" style="1064" customWidth="1"/>
    <col min="3051" max="3051" width="13.08984375" style="1064" customWidth="1"/>
    <col min="3052" max="3052" width="60.36328125" style="1064" customWidth="1"/>
    <col min="3053" max="3057" width="10.90625" style="1064" bestFit="1" customWidth="1"/>
    <col min="3058" max="3058" width="11.90625" style="1064" bestFit="1" customWidth="1"/>
    <col min="3059" max="3059" width="14.36328125" style="1064" bestFit="1" customWidth="1"/>
    <col min="3060" max="3060" width="17.453125" style="1064" bestFit="1" customWidth="1"/>
    <col min="3061" max="3063" width="17.54296875" style="1064" bestFit="1" customWidth="1"/>
    <col min="3064" max="3070" width="21" style="1064" bestFit="1" customWidth="1"/>
    <col min="3071" max="3078" width="21.08984375" style="1064" bestFit="1" customWidth="1"/>
    <col min="3079" max="3079" width="22.6328125" style="1064" customWidth="1"/>
    <col min="3080" max="3080" width="22" style="1064" customWidth="1"/>
    <col min="3081" max="3081" width="22.6328125" style="1064" customWidth="1"/>
    <col min="3082" max="3087" width="21.08984375" style="1064" bestFit="1" customWidth="1"/>
    <col min="3088" max="3088" width="19.54296875" style="1064" customWidth="1"/>
    <col min="3089" max="3089" width="21.08984375" style="1064" bestFit="1" customWidth="1"/>
    <col min="3090" max="3090" width="22.6328125" style="1064" customWidth="1"/>
    <col min="3091" max="3091" width="22" style="1064" customWidth="1"/>
    <col min="3092" max="3092" width="23.453125" style="1064" bestFit="1" customWidth="1"/>
    <col min="3093" max="3095" width="9.08984375" style="1064"/>
    <col min="3096" max="3096" width="11.36328125" style="1064" customWidth="1"/>
    <col min="3097" max="3097" width="10.36328125" style="1064" customWidth="1"/>
    <col min="3098" max="3305" width="9.08984375" style="1064"/>
    <col min="3306" max="3306" width="2.90625" style="1064" customWidth="1"/>
    <col min="3307" max="3307" width="13.08984375" style="1064" customWidth="1"/>
    <col min="3308" max="3308" width="60.36328125" style="1064" customWidth="1"/>
    <col min="3309" max="3313" width="10.90625" style="1064" bestFit="1" customWidth="1"/>
    <col min="3314" max="3314" width="11.90625" style="1064" bestFit="1" customWidth="1"/>
    <col min="3315" max="3315" width="14.36328125" style="1064" bestFit="1" customWidth="1"/>
    <col min="3316" max="3316" width="17.453125" style="1064" bestFit="1" customWidth="1"/>
    <col min="3317" max="3319" width="17.54296875" style="1064" bestFit="1" customWidth="1"/>
    <col min="3320" max="3326" width="21" style="1064" bestFit="1" customWidth="1"/>
    <col min="3327" max="3334" width="21.08984375" style="1064" bestFit="1" customWidth="1"/>
    <col min="3335" max="3335" width="22.6328125" style="1064" customWidth="1"/>
    <col min="3336" max="3336" width="22" style="1064" customWidth="1"/>
    <col min="3337" max="3337" width="22.6328125" style="1064" customWidth="1"/>
    <col min="3338" max="3343" width="21.08984375" style="1064" bestFit="1" customWidth="1"/>
    <col min="3344" max="3344" width="19.54296875" style="1064" customWidth="1"/>
    <col min="3345" max="3345" width="21.08984375" style="1064" bestFit="1" customWidth="1"/>
    <col min="3346" max="3346" width="22.6328125" style="1064" customWidth="1"/>
    <col min="3347" max="3347" width="22" style="1064" customWidth="1"/>
    <col min="3348" max="3348" width="23.453125" style="1064" bestFit="1" customWidth="1"/>
    <col min="3349" max="3351" width="9.08984375" style="1064"/>
    <col min="3352" max="3352" width="11.36328125" style="1064" customWidth="1"/>
    <col min="3353" max="3353" width="10.36328125" style="1064" customWidth="1"/>
    <col min="3354" max="3561" width="9.08984375" style="1064"/>
    <col min="3562" max="3562" width="2.90625" style="1064" customWidth="1"/>
    <col min="3563" max="3563" width="13.08984375" style="1064" customWidth="1"/>
    <col min="3564" max="3564" width="60.36328125" style="1064" customWidth="1"/>
    <col min="3565" max="3569" width="10.90625" style="1064" bestFit="1" customWidth="1"/>
    <col min="3570" max="3570" width="11.90625" style="1064" bestFit="1" customWidth="1"/>
    <col min="3571" max="3571" width="14.36328125" style="1064" bestFit="1" customWidth="1"/>
    <col min="3572" max="3572" width="17.453125" style="1064" bestFit="1" customWidth="1"/>
    <col min="3573" max="3575" width="17.54296875" style="1064" bestFit="1" customWidth="1"/>
    <col min="3576" max="3582" width="21" style="1064" bestFit="1" customWidth="1"/>
    <col min="3583" max="3590" width="21.08984375" style="1064" bestFit="1" customWidth="1"/>
    <col min="3591" max="3591" width="22.6328125" style="1064" customWidth="1"/>
    <col min="3592" max="3592" width="22" style="1064" customWidth="1"/>
    <col min="3593" max="3593" width="22.6328125" style="1064" customWidth="1"/>
    <col min="3594" max="3599" width="21.08984375" style="1064" bestFit="1" customWidth="1"/>
    <col min="3600" max="3600" width="19.54296875" style="1064" customWidth="1"/>
    <col min="3601" max="3601" width="21.08984375" style="1064" bestFit="1" customWidth="1"/>
    <col min="3602" max="3602" width="22.6328125" style="1064" customWidth="1"/>
    <col min="3603" max="3603" width="22" style="1064" customWidth="1"/>
    <col min="3604" max="3604" width="23.453125" style="1064" bestFit="1" customWidth="1"/>
    <col min="3605" max="3607" width="9.08984375" style="1064"/>
    <col min="3608" max="3608" width="11.36328125" style="1064" customWidth="1"/>
    <col min="3609" max="3609" width="10.36328125" style="1064" customWidth="1"/>
    <col min="3610" max="3817" width="9.08984375" style="1064"/>
    <col min="3818" max="3818" width="2.90625" style="1064" customWidth="1"/>
    <col min="3819" max="3819" width="13.08984375" style="1064" customWidth="1"/>
    <col min="3820" max="3820" width="60.36328125" style="1064" customWidth="1"/>
    <col min="3821" max="3825" width="10.90625" style="1064" bestFit="1" customWidth="1"/>
    <col min="3826" max="3826" width="11.90625" style="1064" bestFit="1" customWidth="1"/>
    <col min="3827" max="3827" width="14.36328125" style="1064" bestFit="1" customWidth="1"/>
    <col min="3828" max="3828" width="17.453125" style="1064" bestFit="1" customWidth="1"/>
    <col min="3829" max="3831" width="17.54296875" style="1064" bestFit="1" customWidth="1"/>
    <col min="3832" max="3838" width="21" style="1064" bestFit="1" customWidth="1"/>
    <col min="3839" max="3846" width="21.08984375" style="1064" bestFit="1" customWidth="1"/>
    <col min="3847" max="3847" width="22.6328125" style="1064" customWidth="1"/>
    <col min="3848" max="3848" width="22" style="1064" customWidth="1"/>
    <col min="3849" max="3849" width="22.6328125" style="1064" customWidth="1"/>
    <col min="3850" max="3855" width="21.08984375" style="1064" bestFit="1" customWidth="1"/>
    <col min="3856" max="3856" width="19.54296875" style="1064" customWidth="1"/>
    <col min="3857" max="3857" width="21.08984375" style="1064" bestFit="1" customWidth="1"/>
    <col min="3858" max="3858" width="22.6328125" style="1064" customWidth="1"/>
    <col min="3859" max="3859" width="22" style="1064" customWidth="1"/>
    <col min="3860" max="3860" width="23.453125" style="1064" bestFit="1" customWidth="1"/>
    <col min="3861" max="3863" width="9.08984375" style="1064"/>
    <col min="3864" max="3864" width="11.36328125" style="1064" customWidth="1"/>
    <col min="3865" max="3865" width="10.36328125" style="1064" customWidth="1"/>
    <col min="3866" max="4073" width="9.08984375" style="1064"/>
    <col min="4074" max="4074" width="2.90625" style="1064" customWidth="1"/>
    <col min="4075" max="4075" width="13.08984375" style="1064" customWidth="1"/>
    <col min="4076" max="4076" width="60.36328125" style="1064" customWidth="1"/>
    <col min="4077" max="4081" width="10.90625" style="1064" bestFit="1" customWidth="1"/>
    <col min="4082" max="4082" width="11.90625" style="1064" bestFit="1" customWidth="1"/>
    <col min="4083" max="4083" width="14.36328125" style="1064" bestFit="1" customWidth="1"/>
    <col min="4084" max="4084" width="17.453125" style="1064" bestFit="1" customWidth="1"/>
    <col min="4085" max="4087" width="17.54296875" style="1064" bestFit="1" customWidth="1"/>
    <col min="4088" max="4094" width="21" style="1064" bestFit="1" customWidth="1"/>
    <col min="4095" max="4102" width="21.08984375" style="1064" bestFit="1" customWidth="1"/>
    <col min="4103" max="4103" width="22.6328125" style="1064" customWidth="1"/>
    <col min="4104" max="4104" width="22" style="1064" customWidth="1"/>
    <col min="4105" max="4105" width="22.6328125" style="1064" customWidth="1"/>
    <col min="4106" max="4111" width="21.08984375" style="1064" bestFit="1" customWidth="1"/>
    <col min="4112" max="4112" width="19.54296875" style="1064" customWidth="1"/>
    <col min="4113" max="4113" width="21.08984375" style="1064" bestFit="1" customWidth="1"/>
    <col min="4114" max="4114" width="22.6328125" style="1064" customWidth="1"/>
    <col min="4115" max="4115" width="22" style="1064" customWidth="1"/>
    <col min="4116" max="4116" width="23.453125" style="1064" bestFit="1" customWidth="1"/>
    <col min="4117" max="4119" width="9.08984375" style="1064"/>
    <col min="4120" max="4120" width="11.36328125" style="1064" customWidth="1"/>
    <col min="4121" max="4121" width="10.36328125" style="1064" customWidth="1"/>
    <col min="4122" max="4329" width="9.08984375" style="1064"/>
    <col min="4330" max="4330" width="2.90625" style="1064" customWidth="1"/>
    <col min="4331" max="4331" width="13.08984375" style="1064" customWidth="1"/>
    <col min="4332" max="4332" width="60.36328125" style="1064" customWidth="1"/>
    <col min="4333" max="4337" width="10.90625" style="1064" bestFit="1" customWidth="1"/>
    <col min="4338" max="4338" width="11.90625" style="1064" bestFit="1" customWidth="1"/>
    <col min="4339" max="4339" width="14.36328125" style="1064" bestFit="1" customWidth="1"/>
    <col min="4340" max="4340" width="17.453125" style="1064" bestFit="1" customWidth="1"/>
    <col min="4341" max="4343" width="17.54296875" style="1064" bestFit="1" customWidth="1"/>
    <col min="4344" max="4350" width="21" style="1064" bestFit="1" customWidth="1"/>
    <col min="4351" max="4358" width="21.08984375" style="1064" bestFit="1" customWidth="1"/>
    <col min="4359" max="4359" width="22.6328125" style="1064" customWidth="1"/>
    <col min="4360" max="4360" width="22" style="1064" customWidth="1"/>
    <col min="4361" max="4361" width="22.6328125" style="1064" customWidth="1"/>
    <col min="4362" max="4367" width="21.08984375" style="1064" bestFit="1" customWidth="1"/>
    <col min="4368" max="4368" width="19.54296875" style="1064" customWidth="1"/>
    <col min="4369" max="4369" width="21.08984375" style="1064" bestFit="1" customWidth="1"/>
    <col min="4370" max="4370" width="22.6328125" style="1064" customWidth="1"/>
    <col min="4371" max="4371" width="22" style="1064" customWidth="1"/>
    <col min="4372" max="4372" width="23.453125" style="1064" bestFit="1" customWidth="1"/>
    <col min="4373" max="4375" width="9.08984375" style="1064"/>
    <col min="4376" max="4376" width="11.36328125" style="1064" customWidth="1"/>
    <col min="4377" max="4377" width="10.36328125" style="1064" customWidth="1"/>
    <col min="4378" max="4585" width="9.08984375" style="1064"/>
    <col min="4586" max="4586" width="2.90625" style="1064" customWidth="1"/>
    <col min="4587" max="4587" width="13.08984375" style="1064" customWidth="1"/>
    <col min="4588" max="4588" width="60.36328125" style="1064" customWidth="1"/>
    <col min="4589" max="4593" width="10.90625" style="1064" bestFit="1" customWidth="1"/>
    <col min="4594" max="4594" width="11.90625" style="1064" bestFit="1" customWidth="1"/>
    <col min="4595" max="4595" width="14.36328125" style="1064" bestFit="1" customWidth="1"/>
    <col min="4596" max="4596" width="17.453125" style="1064" bestFit="1" customWidth="1"/>
    <col min="4597" max="4599" width="17.54296875" style="1064" bestFit="1" customWidth="1"/>
    <col min="4600" max="4606" width="21" style="1064" bestFit="1" customWidth="1"/>
    <col min="4607" max="4614" width="21.08984375" style="1064" bestFit="1" customWidth="1"/>
    <col min="4615" max="4615" width="22.6328125" style="1064" customWidth="1"/>
    <col min="4616" max="4616" width="22" style="1064" customWidth="1"/>
    <col min="4617" max="4617" width="22.6328125" style="1064" customWidth="1"/>
    <col min="4618" max="4623" width="21.08984375" style="1064" bestFit="1" customWidth="1"/>
    <col min="4624" max="4624" width="19.54296875" style="1064" customWidth="1"/>
    <col min="4625" max="4625" width="21.08984375" style="1064" bestFit="1" customWidth="1"/>
    <col min="4626" max="4626" width="22.6328125" style="1064" customWidth="1"/>
    <col min="4627" max="4627" width="22" style="1064" customWidth="1"/>
    <col min="4628" max="4628" width="23.453125" style="1064" bestFit="1" customWidth="1"/>
    <col min="4629" max="4631" width="9.08984375" style="1064"/>
    <col min="4632" max="4632" width="11.36328125" style="1064" customWidth="1"/>
    <col min="4633" max="4633" width="10.36328125" style="1064" customWidth="1"/>
    <col min="4634" max="4841" width="9.08984375" style="1064"/>
    <col min="4842" max="4842" width="2.90625" style="1064" customWidth="1"/>
    <col min="4843" max="4843" width="13.08984375" style="1064" customWidth="1"/>
    <col min="4844" max="4844" width="60.36328125" style="1064" customWidth="1"/>
    <col min="4845" max="4849" width="10.90625" style="1064" bestFit="1" customWidth="1"/>
    <col min="4850" max="4850" width="11.90625" style="1064" bestFit="1" customWidth="1"/>
    <col min="4851" max="4851" width="14.36328125" style="1064" bestFit="1" customWidth="1"/>
    <col min="4852" max="4852" width="17.453125" style="1064" bestFit="1" customWidth="1"/>
    <col min="4853" max="4855" width="17.54296875" style="1064" bestFit="1" customWidth="1"/>
    <col min="4856" max="4862" width="21" style="1064" bestFit="1" customWidth="1"/>
    <col min="4863" max="4870" width="21.08984375" style="1064" bestFit="1" customWidth="1"/>
    <col min="4871" max="4871" width="22.6328125" style="1064" customWidth="1"/>
    <col min="4872" max="4872" width="22" style="1064" customWidth="1"/>
    <col min="4873" max="4873" width="22.6328125" style="1064" customWidth="1"/>
    <col min="4874" max="4879" width="21.08984375" style="1064" bestFit="1" customWidth="1"/>
    <col min="4880" max="4880" width="19.54296875" style="1064" customWidth="1"/>
    <col min="4881" max="4881" width="21.08984375" style="1064" bestFit="1" customWidth="1"/>
    <col min="4882" max="4882" width="22.6328125" style="1064" customWidth="1"/>
    <col min="4883" max="4883" width="22" style="1064" customWidth="1"/>
    <col min="4884" max="4884" width="23.453125" style="1064" bestFit="1" customWidth="1"/>
    <col min="4885" max="4887" width="9.08984375" style="1064"/>
    <col min="4888" max="4888" width="11.36328125" style="1064" customWidth="1"/>
    <col min="4889" max="4889" width="10.36328125" style="1064" customWidth="1"/>
    <col min="4890" max="5097" width="9.08984375" style="1064"/>
    <col min="5098" max="5098" width="2.90625" style="1064" customWidth="1"/>
    <col min="5099" max="5099" width="13.08984375" style="1064" customWidth="1"/>
    <col min="5100" max="5100" width="60.36328125" style="1064" customWidth="1"/>
    <col min="5101" max="5105" width="10.90625" style="1064" bestFit="1" customWidth="1"/>
    <col min="5106" max="5106" width="11.90625" style="1064" bestFit="1" customWidth="1"/>
    <col min="5107" max="5107" width="14.36328125" style="1064" bestFit="1" customWidth="1"/>
    <col min="5108" max="5108" width="17.453125" style="1064" bestFit="1" customWidth="1"/>
    <col min="5109" max="5111" width="17.54296875" style="1064" bestFit="1" customWidth="1"/>
    <col min="5112" max="5118" width="21" style="1064" bestFit="1" customWidth="1"/>
    <col min="5119" max="5126" width="21.08984375" style="1064" bestFit="1" customWidth="1"/>
    <col min="5127" max="5127" width="22.6328125" style="1064" customWidth="1"/>
    <col min="5128" max="5128" width="22" style="1064" customWidth="1"/>
    <col min="5129" max="5129" width="22.6328125" style="1064" customWidth="1"/>
    <col min="5130" max="5135" width="21.08984375" style="1064" bestFit="1" customWidth="1"/>
    <col min="5136" max="5136" width="19.54296875" style="1064" customWidth="1"/>
    <col min="5137" max="5137" width="21.08984375" style="1064" bestFit="1" customWidth="1"/>
    <col min="5138" max="5138" width="22.6328125" style="1064" customWidth="1"/>
    <col min="5139" max="5139" width="22" style="1064" customWidth="1"/>
    <col min="5140" max="5140" width="23.453125" style="1064" bestFit="1" customWidth="1"/>
    <col min="5141" max="5143" width="9.08984375" style="1064"/>
    <col min="5144" max="5144" width="11.36328125" style="1064" customWidth="1"/>
    <col min="5145" max="5145" width="10.36328125" style="1064" customWidth="1"/>
    <col min="5146" max="5353" width="9.08984375" style="1064"/>
    <col min="5354" max="5354" width="2.90625" style="1064" customWidth="1"/>
    <col min="5355" max="5355" width="13.08984375" style="1064" customWidth="1"/>
    <col min="5356" max="5356" width="60.36328125" style="1064" customWidth="1"/>
    <col min="5357" max="5361" width="10.90625" style="1064" bestFit="1" customWidth="1"/>
    <col min="5362" max="5362" width="11.90625" style="1064" bestFit="1" customWidth="1"/>
    <col min="5363" max="5363" width="14.36328125" style="1064" bestFit="1" customWidth="1"/>
    <col min="5364" max="5364" width="17.453125" style="1064" bestFit="1" customWidth="1"/>
    <col min="5365" max="5367" width="17.54296875" style="1064" bestFit="1" customWidth="1"/>
    <col min="5368" max="5374" width="21" style="1064" bestFit="1" customWidth="1"/>
    <col min="5375" max="5382" width="21.08984375" style="1064" bestFit="1" customWidth="1"/>
    <col min="5383" max="5383" width="22.6328125" style="1064" customWidth="1"/>
    <col min="5384" max="5384" width="22" style="1064" customWidth="1"/>
    <col min="5385" max="5385" width="22.6328125" style="1064" customWidth="1"/>
    <col min="5386" max="5391" width="21.08984375" style="1064" bestFit="1" customWidth="1"/>
    <col min="5392" max="5392" width="19.54296875" style="1064" customWidth="1"/>
    <col min="5393" max="5393" width="21.08984375" style="1064" bestFit="1" customWidth="1"/>
    <col min="5394" max="5394" width="22.6328125" style="1064" customWidth="1"/>
    <col min="5395" max="5395" width="22" style="1064" customWidth="1"/>
    <col min="5396" max="5396" width="23.453125" style="1064" bestFit="1" customWidth="1"/>
    <col min="5397" max="5399" width="9.08984375" style="1064"/>
    <col min="5400" max="5400" width="11.36328125" style="1064" customWidth="1"/>
    <col min="5401" max="5401" width="10.36328125" style="1064" customWidth="1"/>
    <col min="5402" max="5609" width="9.08984375" style="1064"/>
    <col min="5610" max="5610" width="2.90625" style="1064" customWidth="1"/>
    <col min="5611" max="5611" width="13.08984375" style="1064" customWidth="1"/>
    <col min="5612" max="5612" width="60.36328125" style="1064" customWidth="1"/>
    <col min="5613" max="5617" width="10.90625" style="1064" bestFit="1" customWidth="1"/>
    <col min="5618" max="5618" width="11.90625" style="1064" bestFit="1" customWidth="1"/>
    <col min="5619" max="5619" width="14.36328125" style="1064" bestFit="1" customWidth="1"/>
    <col min="5620" max="5620" width="17.453125" style="1064" bestFit="1" customWidth="1"/>
    <col min="5621" max="5623" width="17.54296875" style="1064" bestFit="1" customWidth="1"/>
    <col min="5624" max="5630" width="21" style="1064" bestFit="1" customWidth="1"/>
    <col min="5631" max="5638" width="21.08984375" style="1064" bestFit="1" customWidth="1"/>
    <col min="5639" max="5639" width="22.6328125" style="1064" customWidth="1"/>
    <col min="5640" max="5640" width="22" style="1064" customWidth="1"/>
    <col min="5641" max="5641" width="22.6328125" style="1064" customWidth="1"/>
    <col min="5642" max="5647" width="21.08984375" style="1064" bestFit="1" customWidth="1"/>
    <col min="5648" max="5648" width="19.54296875" style="1064" customWidth="1"/>
    <col min="5649" max="5649" width="21.08984375" style="1064" bestFit="1" customWidth="1"/>
    <col min="5650" max="5650" width="22.6328125" style="1064" customWidth="1"/>
    <col min="5651" max="5651" width="22" style="1064" customWidth="1"/>
    <col min="5652" max="5652" width="23.453125" style="1064" bestFit="1" customWidth="1"/>
    <col min="5653" max="5655" width="9.08984375" style="1064"/>
    <col min="5656" max="5656" width="11.36328125" style="1064" customWidth="1"/>
    <col min="5657" max="5657" width="10.36328125" style="1064" customWidth="1"/>
    <col min="5658" max="5865" width="9.08984375" style="1064"/>
    <col min="5866" max="5866" width="2.90625" style="1064" customWidth="1"/>
    <col min="5867" max="5867" width="13.08984375" style="1064" customWidth="1"/>
    <col min="5868" max="5868" width="60.36328125" style="1064" customWidth="1"/>
    <col min="5869" max="5873" width="10.90625" style="1064" bestFit="1" customWidth="1"/>
    <col min="5874" max="5874" width="11.90625" style="1064" bestFit="1" customWidth="1"/>
    <col min="5875" max="5875" width="14.36328125" style="1064" bestFit="1" customWidth="1"/>
    <col min="5876" max="5876" width="17.453125" style="1064" bestFit="1" customWidth="1"/>
    <col min="5877" max="5879" width="17.54296875" style="1064" bestFit="1" customWidth="1"/>
    <col min="5880" max="5886" width="21" style="1064" bestFit="1" customWidth="1"/>
    <col min="5887" max="5894" width="21.08984375" style="1064" bestFit="1" customWidth="1"/>
    <col min="5895" max="5895" width="22.6328125" style="1064" customWidth="1"/>
    <col min="5896" max="5896" width="22" style="1064" customWidth="1"/>
    <col min="5897" max="5897" width="22.6328125" style="1064" customWidth="1"/>
    <col min="5898" max="5903" width="21.08984375" style="1064" bestFit="1" customWidth="1"/>
    <col min="5904" max="5904" width="19.54296875" style="1064" customWidth="1"/>
    <col min="5905" max="5905" width="21.08984375" style="1064" bestFit="1" customWidth="1"/>
    <col min="5906" max="5906" width="22.6328125" style="1064" customWidth="1"/>
    <col min="5907" max="5907" width="22" style="1064" customWidth="1"/>
    <col min="5908" max="5908" width="23.453125" style="1064" bestFit="1" customWidth="1"/>
    <col min="5909" max="5911" width="9.08984375" style="1064"/>
    <col min="5912" max="5912" width="11.36328125" style="1064" customWidth="1"/>
    <col min="5913" max="5913" width="10.36328125" style="1064" customWidth="1"/>
    <col min="5914" max="6121" width="9.08984375" style="1064"/>
    <col min="6122" max="6122" width="2.90625" style="1064" customWidth="1"/>
    <col min="6123" max="6123" width="13.08984375" style="1064" customWidth="1"/>
    <col min="6124" max="6124" width="60.36328125" style="1064" customWidth="1"/>
    <col min="6125" max="6129" width="10.90625" style="1064" bestFit="1" customWidth="1"/>
    <col min="6130" max="6130" width="11.90625" style="1064" bestFit="1" customWidth="1"/>
    <col min="6131" max="6131" width="14.36328125" style="1064" bestFit="1" customWidth="1"/>
    <col min="6132" max="6132" width="17.453125" style="1064" bestFit="1" customWidth="1"/>
    <col min="6133" max="6135" width="17.54296875" style="1064" bestFit="1" customWidth="1"/>
    <col min="6136" max="6142" width="21" style="1064" bestFit="1" customWidth="1"/>
    <col min="6143" max="6150" width="21.08984375" style="1064" bestFit="1" customWidth="1"/>
    <col min="6151" max="6151" width="22.6328125" style="1064" customWidth="1"/>
    <col min="6152" max="6152" width="22" style="1064" customWidth="1"/>
    <col min="6153" max="6153" width="22.6328125" style="1064" customWidth="1"/>
    <col min="6154" max="6159" width="21.08984375" style="1064" bestFit="1" customWidth="1"/>
    <col min="6160" max="6160" width="19.54296875" style="1064" customWidth="1"/>
    <col min="6161" max="6161" width="21.08984375" style="1064" bestFit="1" customWidth="1"/>
    <col min="6162" max="6162" width="22.6328125" style="1064" customWidth="1"/>
    <col min="6163" max="6163" width="22" style="1064" customWidth="1"/>
    <col min="6164" max="6164" width="23.453125" style="1064" bestFit="1" customWidth="1"/>
    <col min="6165" max="6167" width="9.08984375" style="1064"/>
    <col min="6168" max="6168" width="11.36328125" style="1064" customWidth="1"/>
    <col min="6169" max="6169" width="10.36328125" style="1064" customWidth="1"/>
    <col min="6170" max="6377" width="9.08984375" style="1064"/>
    <col min="6378" max="6378" width="2.90625" style="1064" customWidth="1"/>
    <col min="6379" max="6379" width="13.08984375" style="1064" customWidth="1"/>
    <col min="6380" max="6380" width="60.36328125" style="1064" customWidth="1"/>
    <col min="6381" max="6385" width="10.90625" style="1064" bestFit="1" customWidth="1"/>
    <col min="6386" max="6386" width="11.90625" style="1064" bestFit="1" customWidth="1"/>
    <col min="6387" max="6387" width="14.36328125" style="1064" bestFit="1" customWidth="1"/>
    <col min="6388" max="6388" width="17.453125" style="1064" bestFit="1" customWidth="1"/>
    <col min="6389" max="6391" width="17.54296875" style="1064" bestFit="1" customWidth="1"/>
    <col min="6392" max="6398" width="21" style="1064" bestFit="1" customWidth="1"/>
    <col min="6399" max="6406" width="21.08984375" style="1064" bestFit="1" customWidth="1"/>
    <col min="6407" max="6407" width="22.6328125" style="1064" customWidth="1"/>
    <col min="6408" max="6408" width="22" style="1064" customWidth="1"/>
    <col min="6409" max="6409" width="22.6328125" style="1064" customWidth="1"/>
    <col min="6410" max="6415" width="21.08984375" style="1064" bestFit="1" customWidth="1"/>
    <col min="6416" max="6416" width="19.54296875" style="1064" customWidth="1"/>
    <col min="6417" max="6417" width="21.08984375" style="1064" bestFit="1" customWidth="1"/>
    <col min="6418" max="6418" width="22.6328125" style="1064" customWidth="1"/>
    <col min="6419" max="6419" width="22" style="1064" customWidth="1"/>
    <col min="6420" max="6420" width="23.453125" style="1064" bestFit="1" customWidth="1"/>
    <col min="6421" max="6423" width="9.08984375" style="1064"/>
    <col min="6424" max="6424" width="11.36328125" style="1064" customWidth="1"/>
    <col min="6425" max="6425" width="10.36328125" style="1064" customWidth="1"/>
    <col min="6426" max="6633" width="9.08984375" style="1064"/>
    <col min="6634" max="6634" width="2.90625" style="1064" customWidth="1"/>
    <col min="6635" max="6635" width="13.08984375" style="1064" customWidth="1"/>
    <col min="6636" max="6636" width="60.36328125" style="1064" customWidth="1"/>
    <col min="6637" max="6641" width="10.90625" style="1064" bestFit="1" customWidth="1"/>
    <col min="6642" max="6642" width="11.90625" style="1064" bestFit="1" customWidth="1"/>
    <col min="6643" max="6643" width="14.36328125" style="1064" bestFit="1" customWidth="1"/>
    <col min="6644" max="6644" width="17.453125" style="1064" bestFit="1" customWidth="1"/>
    <col min="6645" max="6647" width="17.54296875" style="1064" bestFit="1" customWidth="1"/>
    <col min="6648" max="6654" width="21" style="1064" bestFit="1" customWidth="1"/>
    <col min="6655" max="6662" width="21.08984375" style="1064" bestFit="1" customWidth="1"/>
    <col min="6663" max="6663" width="22.6328125" style="1064" customWidth="1"/>
    <col min="6664" max="6664" width="22" style="1064" customWidth="1"/>
    <col min="6665" max="6665" width="22.6328125" style="1064" customWidth="1"/>
    <col min="6666" max="6671" width="21.08984375" style="1064" bestFit="1" customWidth="1"/>
    <col min="6672" max="6672" width="19.54296875" style="1064" customWidth="1"/>
    <col min="6673" max="6673" width="21.08984375" style="1064" bestFit="1" customWidth="1"/>
    <col min="6674" max="6674" width="22.6328125" style="1064" customWidth="1"/>
    <col min="6675" max="6675" width="22" style="1064" customWidth="1"/>
    <col min="6676" max="6676" width="23.453125" style="1064" bestFit="1" customWidth="1"/>
    <col min="6677" max="6679" width="9.08984375" style="1064"/>
    <col min="6680" max="6680" width="11.36328125" style="1064" customWidth="1"/>
    <col min="6681" max="6681" width="10.36328125" style="1064" customWidth="1"/>
    <col min="6682" max="6889" width="9.08984375" style="1064"/>
    <col min="6890" max="6890" width="2.90625" style="1064" customWidth="1"/>
    <col min="6891" max="6891" width="13.08984375" style="1064" customWidth="1"/>
    <col min="6892" max="6892" width="60.36328125" style="1064" customWidth="1"/>
    <col min="6893" max="6897" width="10.90625" style="1064" bestFit="1" customWidth="1"/>
    <col min="6898" max="6898" width="11.90625" style="1064" bestFit="1" customWidth="1"/>
    <col min="6899" max="6899" width="14.36328125" style="1064" bestFit="1" customWidth="1"/>
    <col min="6900" max="6900" width="17.453125" style="1064" bestFit="1" customWidth="1"/>
    <col min="6901" max="6903" width="17.54296875" style="1064" bestFit="1" customWidth="1"/>
    <col min="6904" max="6910" width="21" style="1064" bestFit="1" customWidth="1"/>
    <col min="6911" max="6918" width="21.08984375" style="1064" bestFit="1" customWidth="1"/>
    <col min="6919" max="6919" width="22.6328125" style="1064" customWidth="1"/>
    <col min="6920" max="6920" width="22" style="1064" customWidth="1"/>
    <col min="6921" max="6921" width="22.6328125" style="1064" customWidth="1"/>
    <col min="6922" max="6927" width="21.08984375" style="1064" bestFit="1" customWidth="1"/>
    <col min="6928" max="6928" width="19.54296875" style="1064" customWidth="1"/>
    <col min="6929" max="6929" width="21.08984375" style="1064" bestFit="1" customWidth="1"/>
    <col min="6930" max="6930" width="22.6328125" style="1064" customWidth="1"/>
    <col min="6931" max="6931" width="22" style="1064" customWidth="1"/>
    <col min="6932" max="6932" width="23.453125" style="1064" bestFit="1" customWidth="1"/>
    <col min="6933" max="6935" width="9.08984375" style="1064"/>
    <col min="6936" max="6936" width="11.36328125" style="1064" customWidth="1"/>
    <col min="6937" max="6937" width="10.36328125" style="1064" customWidth="1"/>
    <col min="6938" max="7145" width="9.08984375" style="1064"/>
    <col min="7146" max="7146" width="2.90625" style="1064" customWidth="1"/>
    <col min="7147" max="7147" width="13.08984375" style="1064" customWidth="1"/>
    <col min="7148" max="7148" width="60.36328125" style="1064" customWidth="1"/>
    <col min="7149" max="7153" width="10.90625" style="1064" bestFit="1" customWidth="1"/>
    <col min="7154" max="7154" width="11.90625" style="1064" bestFit="1" customWidth="1"/>
    <col min="7155" max="7155" width="14.36328125" style="1064" bestFit="1" customWidth="1"/>
    <col min="7156" max="7156" width="17.453125" style="1064" bestFit="1" customWidth="1"/>
    <col min="7157" max="7159" width="17.54296875" style="1064" bestFit="1" customWidth="1"/>
    <col min="7160" max="7166" width="21" style="1064" bestFit="1" customWidth="1"/>
    <col min="7167" max="7174" width="21.08984375" style="1064" bestFit="1" customWidth="1"/>
    <col min="7175" max="7175" width="22.6328125" style="1064" customWidth="1"/>
    <col min="7176" max="7176" width="22" style="1064" customWidth="1"/>
    <col min="7177" max="7177" width="22.6328125" style="1064" customWidth="1"/>
    <col min="7178" max="7183" width="21.08984375" style="1064" bestFit="1" customWidth="1"/>
    <col min="7184" max="7184" width="19.54296875" style="1064" customWidth="1"/>
    <col min="7185" max="7185" width="21.08984375" style="1064" bestFit="1" customWidth="1"/>
    <col min="7186" max="7186" width="22.6328125" style="1064" customWidth="1"/>
    <col min="7187" max="7187" width="22" style="1064" customWidth="1"/>
    <col min="7188" max="7188" width="23.453125" style="1064" bestFit="1" customWidth="1"/>
    <col min="7189" max="7191" width="9.08984375" style="1064"/>
    <col min="7192" max="7192" width="11.36328125" style="1064" customWidth="1"/>
    <col min="7193" max="7193" width="10.36328125" style="1064" customWidth="1"/>
    <col min="7194" max="7401" width="9.08984375" style="1064"/>
    <col min="7402" max="7402" width="2.90625" style="1064" customWidth="1"/>
    <col min="7403" max="7403" width="13.08984375" style="1064" customWidth="1"/>
    <col min="7404" max="7404" width="60.36328125" style="1064" customWidth="1"/>
    <col min="7405" max="7409" width="10.90625" style="1064" bestFit="1" customWidth="1"/>
    <col min="7410" max="7410" width="11.90625" style="1064" bestFit="1" customWidth="1"/>
    <col min="7411" max="7411" width="14.36328125" style="1064" bestFit="1" customWidth="1"/>
    <col min="7412" max="7412" width="17.453125" style="1064" bestFit="1" customWidth="1"/>
    <col min="7413" max="7415" width="17.54296875" style="1064" bestFit="1" customWidth="1"/>
    <col min="7416" max="7422" width="21" style="1064" bestFit="1" customWidth="1"/>
    <col min="7423" max="7430" width="21.08984375" style="1064" bestFit="1" customWidth="1"/>
    <col min="7431" max="7431" width="22.6328125" style="1064" customWidth="1"/>
    <col min="7432" max="7432" width="22" style="1064" customWidth="1"/>
    <col min="7433" max="7433" width="22.6328125" style="1064" customWidth="1"/>
    <col min="7434" max="7439" width="21.08984375" style="1064" bestFit="1" customWidth="1"/>
    <col min="7440" max="7440" width="19.54296875" style="1064" customWidth="1"/>
    <col min="7441" max="7441" width="21.08984375" style="1064" bestFit="1" customWidth="1"/>
    <col min="7442" max="7442" width="22.6328125" style="1064" customWidth="1"/>
    <col min="7443" max="7443" width="22" style="1064" customWidth="1"/>
    <col min="7444" max="7444" width="23.453125" style="1064" bestFit="1" customWidth="1"/>
    <col min="7445" max="7447" width="9.08984375" style="1064"/>
    <col min="7448" max="7448" width="11.36328125" style="1064" customWidth="1"/>
    <col min="7449" max="7449" width="10.36328125" style="1064" customWidth="1"/>
    <col min="7450" max="7657" width="9.08984375" style="1064"/>
    <col min="7658" max="7658" width="2.90625" style="1064" customWidth="1"/>
    <col min="7659" max="7659" width="13.08984375" style="1064" customWidth="1"/>
    <col min="7660" max="7660" width="60.36328125" style="1064" customWidth="1"/>
    <col min="7661" max="7665" width="10.90625" style="1064" bestFit="1" customWidth="1"/>
    <col min="7666" max="7666" width="11.90625" style="1064" bestFit="1" customWidth="1"/>
    <col min="7667" max="7667" width="14.36328125" style="1064" bestFit="1" customWidth="1"/>
    <col min="7668" max="7668" width="17.453125" style="1064" bestFit="1" customWidth="1"/>
    <col min="7669" max="7671" width="17.54296875" style="1064" bestFit="1" customWidth="1"/>
    <col min="7672" max="7678" width="21" style="1064" bestFit="1" customWidth="1"/>
    <col min="7679" max="7686" width="21.08984375" style="1064" bestFit="1" customWidth="1"/>
    <col min="7687" max="7687" width="22.6328125" style="1064" customWidth="1"/>
    <col min="7688" max="7688" width="22" style="1064" customWidth="1"/>
    <col min="7689" max="7689" width="22.6328125" style="1064" customWidth="1"/>
    <col min="7690" max="7695" width="21.08984375" style="1064" bestFit="1" customWidth="1"/>
    <col min="7696" max="7696" width="19.54296875" style="1064" customWidth="1"/>
    <col min="7697" max="7697" width="21.08984375" style="1064" bestFit="1" customWidth="1"/>
    <col min="7698" max="7698" width="22.6328125" style="1064" customWidth="1"/>
    <col min="7699" max="7699" width="22" style="1064" customWidth="1"/>
    <col min="7700" max="7700" width="23.453125" style="1064" bestFit="1" customWidth="1"/>
    <col min="7701" max="7703" width="9.08984375" style="1064"/>
    <col min="7704" max="7704" width="11.36328125" style="1064" customWidth="1"/>
    <col min="7705" max="7705" width="10.36328125" style="1064" customWidth="1"/>
    <col min="7706" max="7913" width="9.08984375" style="1064"/>
    <col min="7914" max="7914" width="2.90625" style="1064" customWidth="1"/>
    <col min="7915" max="7915" width="13.08984375" style="1064" customWidth="1"/>
    <col min="7916" max="7916" width="60.36328125" style="1064" customWidth="1"/>
    <col min="7917" max="7921" width="10.90625" style="1064" bestFit="1" customWidth="1"/>
    <col min="7922" max="7922" width="11.90625" style="1064" bestFit="1" customWidth="1"/>
    <col min="7923" max="7923" width="14.36328125" style="1064" bestFit="1" customWidth="1"/>
    <col min="7924" max="7924" width="17.453125" style="1064" bestFit="1" customWidth="1"/>
    <col min="7925" max="7927" width="17.54296875" style="1064" bestFit="1" customWidth="1"/>
    <col min="7928" max="7934" width="21" style="1064" bestFit="1" customWidth="1"/>
    <col min="7935" max="7942" width="21.08984375" style="1064" bestFit="1" customWidth="1"/>
    <col min="7943" max="7943" width="22.6328125" style="1064" customWidth="1"/>
    <col min="7944" max="7944" width="22" style="1064" customWidth="1"/>
    <col min="7945" max="7945" width="22.6328125" style="1064" customWidth="1"/>
    <col min="7946" max="7951" width="21.08984375" style="1064" bestFit="1" customWidth="1"/>
    <col min="7952" max="7952" width="19.54296875" style="1064" customWidth="1"/>
    <col min="7953" max="7953" width="21.08984375" style="1064" bestFit="1" customWidth="1"/>
    <col min="7954" max="7954" width="22.6328125" style="1064" customWidth="1"/>
    <col min="7955" max="7955" width="22" style="1064" customWidth="1"/>
    <col min="7956" max="7956" width="23.453125" style="1064" bestFit="1" customWidth="1"/>
    <col min="7957" max="7959" width="9.08984375" style="1064"/>
    <col min="7960" max="7960" width="11.36328125" style="1064" customWidth="1"/>
    <col min="7961" max="7961" width="10.36328125" style="1064" customWidth="1"/>
    <col min="7962" max="8169" width="9.08984375" style="1064"/>
    <col min="8170" max="8170" width="2.90625" style="1064" customWidth="1"/>
    <col min="8171" max="8171" width="13.08984375" style="1064" customWidth="1"/>
    <col min="8172" max="8172" width="60.36328125" style="1064" customWidth="1"/>
    <col min="8173" max="8177" width="10.90625" style="1064" bestFit="1" customWidth="1"/>
    <col min="8178" max="8178" width="11.90625" style="1064" bestFit="1" customWidth="1"/>
    <col min="8179" max="8179" width="14.36328125" style="1064" bestFit="1" customWidth="1"/>
    <col min="8180" max="8180" width="17.453125" style="1064" bestFit="1" customWidth="1"/>
    <col min="8181" max="8183" width="17.54296875" style="1064" bestFit="1" customWidth="1"/>
    <col min="8184" max="8190" width="21" style="1064" bestFit="1" customWidth="1"/>
    <col min="8191" max="8198" width="21.08984375" style="1064" bestFit="1" customWidth="1"/>
    <col min="8199" max="8199" width="22.6328125" style="1064" customWidth="1"/>
    <col min="8200" max="8200" width="22" style="1064" customWidth="1"/>
    <col min="8201" max="8201" width="22.6328125" style="1064" customWidth="1"/>
    <col min="8202" max="8207" width="21.08984375" style="1064" bestFit="1" customWidth="1"/>
    <col min="8208" max="8208" width="19.54296875" style="1064" customWidth="1"/>
    <col min="8209" max="8209" width="21.08984375" style="1064" bestFit="1" customWidth="1"/>
    <col min="8210" max="8210" width="22.6328125" style="1064" customWidth="1"/>
    <col min="8211" max="8211" width="22" style="1064" customWidth="1"/>
    <col min="8212" max="8212" width="23.453125" style="1064" bestFit="1" customWidth="1"/>
    <col min="8213" max="8215" width="9.08984375" style="1064"/>
    <col min="8216" max="8216" width="11.36328125" style="1064" customWidth="1"/>
    <col min="8217" max="8217" width="10.36328125" style="1064" customWidth="1"/>
    <col min="8218" max="8425" width="9.08984375" style="1064"/>
    <col min="8426" max="8426" width="2.90625" style="1064" customWidth="1"/>
    <col min="8427" max="8427" width="13.08984375" style="1064" customWidth="1"/>
    <col min="8428" max="8428" width="60.36328125" style="1064" customWidth="1"/>
    <col min="8429" max="8433" width="10.90625" style="1064" bestFit="1" customWidth="1"/>
    <col min="8434" max="8434" width="11.90625" style="1064" bestFit="1" customWidth="1"/>
    <col min="8435" max="8435" width="14.36328125" style="1064" bestFit="1" customWidth="1"/>
    <col min="8436" max="8436" width="17.453125" style="1064" bestFit="1" customWidth="1"/>
    <col min="8437" max="8439" width="17.54296875" style="1064" bestFit="1" customWidth="1"/>
    <col min="8440" max="8446" width="21" style="1064" bestFit="1" customWidth="1"/>
    <col min="8447" max="8454" width="21.08984375" style="1064" bestFit="1" customWidth="1"/>
    <col min="8455" max="8455" width="22.6328125" style="1064" customWidth="1"/>
    <col min="8456" max="8456" width="22" style="1064" customWidth="1"/>
    <col min="8457" max="8457" width="22.6328125" style="1064" customWidth="1"/>
    <col min="8458" max="8463" width="21.08984375" style="1064" bestFit="1" customWidth="1"/>
    <col min="8464" max="8464" width="19.54296875" style="1064" customWidth="1"/>
    <col min="8465" max="8465" width="21.08984375" style="1064" bestFit="1" customWidth="1"/>
    <col min="8466" max="8466" width="22.6328125" style="1064" customWidth="1"/>
    <col min="8467" max="8467" width="22" style="1064" customWidth="1"/>
    <col min="8468" max="8468" width="23.453125" style="1064" bestFit="1" customWidth="1"/>
    <col min="8469" max="8471" width="9.08984375" style="1064"/>
    <col min="8472" max="8472" width="11.36328125" style="1064" customWidth="1"/>
    <col min="8473" max="8473" width="10.36328125" style="1064" customWidth="1"/>
    <col min="8474" max="8681" width="9.08984375" style="1064"/>
    <col min="8682" max="8682" width="2.90625" style="1064" customWidth="1"/>
    <col min="8683" max="8683" width="13.08984375" style="1064" customWidth="1"/>
    <col min="8684" max="8684" width="60.36328125" style="1064" customWidth="1"/>
    <col min="8685" max="8689" width="10.90625" style="1064" bestFit="1" customWidth="1"/>
    <col min="8690" max="8690" width="11.90625" style="1064" bestFit="1" customWidth="1"/>
    <col min="8691" max="8691" width="14.36328125" style="1064" bestFit="1" customWidth="1"/>
    <col min="8692" max="8692" width="17.453125" style="1064" bestFit="1" customWidth="1"/>
    <col min="8693" max="8695" width="17.54296875" style="1064" bestFit="1" customWidth="1"/>
    <col min="8696" max="8702" width="21" style="1064" bestFit="1" customWidth="1"/>
    <col min="8703" max="8710" width="21.08984375" style="1064" bestFit="1" customWidth="1"/>
    <col min="8711" max="8711" width="22.6328125" style="1064" customWidth="1"/>
    <col min="8712" max="8712" width="22" style="1064" customWidth="1"/>
    <col min="8713" max="8713" width="22.6328125" style="1064" customWidth="1"/>
    <col min="8714" max="8719" width="21.08984375" style="1064" bestFit="1" customWidth="1"/>
    <col min="8720" max="8720" width="19.54296875" style="1064" customWidth="1"/>
    <col min="8721" max="8721" width="21.08984375" style="1064" bestFit="1" customWidth="1"/>
    <col min="8722" max="8722" width="22.6328125" style="1064" customWidth="1"/>
    <col min="8723" max="8723" width="22" style="1064" customWidth="1"/>
    <col min="8724" max="8724" width="23.453125" style="1064" bestFit="1" customWidth="1"/>
    <col min="8725" max="8727" width="9.08984375" style="1064"/>
    <col min="8728" max="8728" width="11.36328125" style="1064" customWidth="1"/>
    <col min="8729" max="8729" width="10.36328125" style="1064" customWidth="1"/>
    <col min="8730" max="8937" width="9.08984375" style="1064"/>
    <col min="8938" max="8938" width="2.90625" style="1064" customWidth="1"/>
    <col min="8939" max="8939" width="13.08984375" style="1064" customWidth="1"/>
    <col min="8940" max="8940" width="60.36328125" style="1064" customWidth="1"/>
    <col min="8941" max="8945" width="10.90625" style="1064" bestFit="1" customWidth="1"/>
    <col min="8946" max="8946" width="11.90625" style="1064" bestFit="1" customWidth="1"/>
    <col min="8947" max="8947" width="14.36328125" style="1064" bestFit="1" customWidth="1"/>
    <col min="8948" max="8948" width="17.453125" style="1064" bestFit="1" customWidth="1"/>
    <col min="8949" max="8951" width="17.54296875" style="1064" bestFit="1" customWidth="1"/>
    <col min="8952" max="8958" width="21" style="1064" bestFit="1" customWidth="1"/>
    <col min="8959" max="8966" width="21.08984375" style="1064" bestFit="1" customWidth="1"/>
    <col min="8967" max="8967" width="22.6328125" style="1064" customWidth="1"/>
    <col min="8968" max="8968" width="22" style="1064" customWidth="1"/>
    <col min="8969" max="8969" width="22.6328125" style="1064" customWidth="1"/>
    <col min="8970" max="8975" width="21.08984375" style="1064" bestFit="1" customWidth="1"/>
    <col min="8976" max="8976" width="19.54296875" style="1064" customWidth="1"/>
    <col min="8977" max="8977" width="21.08984375" style="1064" bestFit="1" customWidth="1"/>
    <col min="8978" max="8978" width="22.6328125" style="1064" customWidth="1"/>
    <col min="8979" max="8979" width="22" style="1064" customWidth="1"/>
    <col min="8980" max="8980" width="23.453125" style="1064" bestFit="1" customWidth="1"/>
    <col min="8981" max="8983" width="9.08984375" style="1064"/>
    <col min="8984" max="8984" width="11.36328125" style="1064" customWidth="1"/>
    <col min="8985" max="8985" width="10.36328125" style="1064" customWidth="1"/>
    <col min="8986" max="9193" width="9.08984375" style="1064"/>
    <col min="9194" max="9194" width="2.90625" style="1064" customWidth="1"/>
    <col min="9195" max="9195" width="13.08984375" style="1064" customWidth="1"/>
    <col min="9196" max="9196" width="60.36328125" style="1064" customWidth="1"/>
    <col min="9197" max="9201" width="10.90625" style="1064" bestFit="1" customWidth="1"/>
    <col min="9202" max="9202" width="11.90625" style="1064" bestFit="1" customWidth="1"/>
    <col min="9203" max="9203" width="14.36328125" style="1064" bestFit="1" customWidth="1"/>
    <col min="9204" max="9204" width="17.453125" style="1064" bestFit="1" customWidth="1"/>
    <col min="9205" max="9207" width="17.54296875" style="1064" bestFit="1" customWidth="1"/>
    <col min="9208" max="9214" width="21" style="1064" bestFit="1" customWidth="1"/>
    <col min="9215" max="9222" width="21.08984375" style="1064" bestFit="1" customWidth="1"/>
    <col min="9223" max="9223" width="22.6328125" style="1064" customWidth="1"/>
    <col min="9224" max="9224" width="22" style="1064" customWidth="1"/>
    <col min="9225" max="9225" width="22.6328125" style="1064" customWidth="1"/>
    <col min="9226" max="9231" width="21.08984375" style="1064" bestFit="1" customWidth="1"/>
    <col min="9232" max="9232" width="19.54296875" style="1064" customWidth="1"/>
    <col min="9233" max="9233" width="21.08984375" style="1064" bestFit="1" customWidth="1"/>
    <col min="9234" max="9234" width="22.6328125" style="1064" customWidth="1"/>
    <col min="9235" max="9235" width="22" style="1064" customWidth="1"/>
    <col min="9236" max="9236" width="23.453125" style="1064" bestFit="1" customWidth="1"/>
    <col min="9237" max="9239" width="9.08984375" style="1064"/>
    <col min="9240" max="9240" width="11.36328125" style="1064" customWidth="1"/>
    <col min="9241" max="9241" width="10.36328125" style="1064" customWidth="1"/>
    <col min="9242" max="9449" width="9.08984375" style="1064"/>
    <col min="9450" max="9450" width="2.90625" style="1064" customWidth="1"/>
    <col min="9451" max="9451" width="13.08984375" style="1064" customWidth="1"/>
    <col min="9452" max="9452" width="60.36328125" style="1064" customWidth="1"/>
    <col min="9453" max="9457" width="10.90625" style="1064" bestFit="1" customWidth="1"/>
    <col min="9458" max="9458" width="11.90625" style="1064" bestFit="1" customWidth="1"/>
    <col min="9459" max="9459" width="14.36328125" style="1064" bestFit="1" customWidth="1"/>
    <col min="9460" max="9460" width="17.453125" style="1064" bestFit="1" customWidth="1"/>
    <col min="9461" max="9463" width="17.54296875" style="1064" bestFit="1" customWidth="1"/>
    <col min="9464" max="9470" width="21" style="1064" bestFit="1" customWidth="1"/>
    <col min="9471" max="9478" width="21.08984375" style="1064" bestFit="1" customWidth="1"/>
    <col min="9479" max="9479" width="22.6328125" style="1064" customWidth="1"/>
    <col min="9480" max="9480" width="22" style="1064" customWidth="1"/>
    <col min="9481" max="9481" width="22.6328125" style="1064" customWidth="1"/>
    <col min="9482" max="9487" width="21.08984375" style="1064" bestFit="1" customWidth="1"/>
    <col min="9488" max="9488" width="19.54296875" style="1064" customWidth="1"/>
    <col min="9489" max="9489" width="21.08984375" style="1064" bestFit="1" customWidth="1"/>
    <col min="9490" max="9490" width="22.6328125" style="1064" customWidth="1"/>
    <col min="9491" max="9491" width="22" style="1064" customWidth="1"/>
    <col min="9492" max="9492" width="23.453125" style="1064" bestFit="1" customWidth="1"/>
    <col min="9493" max="9495" width="9.08984375" style="1064"/>
    <col min="9496" max="9496" width="11.36328125" style="1064" customWidth="1"/>
    <col min="9497" max="9497" width="10.36328125" style="1064" customWidth="1"/>
    <col min="9498" max="9705" width="9.08984375" style="1064"/>
    <col min="9706" max="9706" width="2.90625" style="1064" customWidth="1"/>
    <col min="9707" max="9707" width="13.08984375" style="1064" customWidth="1"/>
    <col min="9708" max="9708" width="60.36328125" style="1064" customWidth="1"/>
    <col min="9709" max="9713" width="10.90625" style="1064" bestFit="1" customWidth="1"/>
    <col min="9714" max="9714" width="11.90625" style="1064" bestFit="1" customWidth="1"/>
    <col min="9715" max="9715" width="14.36328125" style="1064" bestFit="1" customWidth="1"/>
    <col min="9716" max="9716" width="17.453125" style="1064" bestFit="1" customWidth="1"/>
    <col min="9717" max="9719" width="17.54296875" style="1064" bestFit="1" customWidth="1"/>
    <col min="9720" max="9726" width="21" style="1064" bestFit="1" customWidth="1"/>
    <col min="9727" max="9734" width="21.08984375" style="1064" bestFit="1" customWidth="1"/>
    <col min="9735" max="9735" width="22.6328125" style="1064" customWidth="1"/>
    <col min="9736" max="9736" width="22" style="1064" customWidth="1"/>
    <col min="9737" max="9737" width="22.6328125" style="1064" customWidth="1"/>
    <col min="9738" max="9743" width="21.08984375" style="1064" bestFit="1" customWidth="1"/>
    <col min="9744" max="9744" width="19.54296875" style="1064" customWidth="1"/>
    <col min="9745" max="9745" width="21.08984375" style="1064" bestFit="1" customWidth="1"/>
    <col min="9746" max="9746" width="22.6328125" style="1064" customWidth="1"/>
    <col min="9747" max="9747" width="22" style="1064" customWidth="1"/>
    <col min="9748" max="9748" width="23.453125" style="1064" bestFit="1" customWidth="1"/>
    <col min="9749" max="9751" width="9.08984375" style="1064"/>
    <col min="9752" max="9752" width="11.36328125" style="1064" customWidth="1"/>
    <col min="9753" max="9753" width="10.36328125" style="1064" customWidth="1"/>
    <col min="9754" max="9961" width="9.08984375" style="1064"/>
    <col min="9962" max="9962" width="2.90625" style="1064" customWidth="1"/>
    <col min="9963" max="9963" width="13.08984375" style="1064" customWidth="1"/>
    <col min="9964" max="9964" width="60.36328125" style="1064" customWidth="1"/>
    <col min="9965" max="9969" width="10.90625" style="1064" bestFit="1" customWidth="1"/>
    <col min="9970" max="9970" width="11.90625" style="1064" bestFit="1" customWidth="1"/>
    <col min="9971" max="9971" width="14.36328125" style="1064" bestFit="1" customWidth="1"/>
    <col min="9972" max="9972" width="17.453125" style="1064" bestFit="1" customWidth="1"/>
    <col min="9973" max="9975" width="17.54296875" style="1064" bestFit="1" customWidth="1"/>
    <col min="9976" max="9982" width="21" style="1064" bestFit="1" customWidth="1"/>
    <col min="9983" max="9990" width="21.08984375" style="1064" bestFit="1" customWidth="1"/>
    <col min="9991" max="9991" width="22.6328125" style="1064" customWidth="1"/>
    <col min="9992" max="9992" width="22" style="1064" customWidth="1"/>
    <col min="9993" max="9993" width="22.6328125" style="1064" customWidth="1"/>
    <col min="9994" max="9999" width="21.08984375" style="1064" bestFit="1" customWidth="1"/>
    <col min="10000" max="10000" width="19.54296875" style="1064" customWidth="1"/>
    <col min="10001" max="10001" width="21.08984375" style="1064" bestFit="1" customWidth="1"/>
    <col min="10002" max="10002" width="22.6328125" style="1064" customWidth="1"/>
    <col min="10003" max="10003" width="22" style="1064" customWidth="1"/>
    <col min="10004" max="10004" width="23.453125" style="1064" bestFit="1" customWidth="1"/>
    <col min="10005" max="10007" width="9.08984375" style="1064"/>
    <col min="10008" max="10008" width="11.36328125" style="1064" customWidth="1"/>
    <col min="10009" max="10009" width="10.36328125" style="1064" customWidth="1"/>
    <col min="10010" max="10217" width="9.08984375" style="1064"/>
    <col min="10218" max="10218" width="2.90625" style="1064" customWidth="1"/>
    <col min="10219" max="10219" width="13.08984375" style="1064" customWidth="1"/>
    <col min="10220" max="10220" width="60.36328125" style="1064" customWidth="1"/>
    <col min="10221" max="10225" width="10.90625" style="1064" bestFit="1" customWidth="1"/>
    <col min="10226" max="10226" width="11.90625" style="1064" bestFit="1" customWidth="1"/>
    <col min="10227" max="10227" width="14.36328125" style="1064" bestFit="1" customWidth="1"/>
    <col min="10228" max="10228" width="17.453125" style="1064" bestFit="1" customWidth="1"/>
    <col min="10229" max="10231" width="17.54296875" style="1064" bestFit="1" customWidth="1"/>
    <col min="10232" max="10238" width="21" style="1064" bestFit="1" customWidth="1"/>
    <col min="10239" max="10246" width="21.08984375" style="1064" bestFit="1" customWidth="1"/>
    <col min="10247" max="10247" width="22.6328125" style="1064" customWidth="1"/>
    <col min="10248" max="10248" width="22" style="1064" customWidth="1"/>
    <col min="10249" max="10249" width="22.6328125" style="1064" customWidth="1"/>
    <col min="10250" max="10255" width="21.08984375" style="1064" bestFit="1" customWidth="1"/>
    <col min="10256" max="10256" width="19.54296875" style="1064" customWidth="1"/>
    <col min="10257" max="10257" width="21.08984375" style="1064" bestFit="1" customWidth="1"/>
    <col min="10258" max="10258" width="22.6328125" style="1064" customWidth="1"/>
    <col min="10259" max="10259" width="22" style="1064" customWidth="1"/>
    <col min="10260" max="10260" width="23.453125" style="1064" bestFit="1" customWidth="1"/>
    <col min="10261" max="10263" width="9.08984375" style="1064"/>
    <col min="10264" max="10264" width="11.36328125" style="1064" customWidth="1"/>
    <col min="10265" max="10265" width="10.36328125" style="1064" customWidth="1"/>
    <col min="10266" max="10473" width="9.08984375" style="1064"/>
    <col min="10474" max="10474" width="2.90625" style="1064" customWidth="1"/>
    <col min="10475" max="10475" width="13.08984375" style="1064" customWidth="1"/>
    <col min="10476" max="10476" width="60.36328125" style="1064" customWidth="1"/>
    <col min="10477" max="10481" width="10.90625" style="1064" bestFit="1" customWidth="1"/>
    <col min="10482" max="10482" width="11.90625" style="1064" bestFit="1" customWidth="1"/>
    <col min="10483" max="10483" width="14.36328125" style="1064" bestFit="1" customWidth="1"/>
    <col min="10484" max="10484" width="17.453125" style="1064" bestFit="1" customWidth="1"/>
    <col min="10485" max="10487" width="17.54296875" style="1064" bestFit="1" customWidth="1"/>
    <col min="10488" max="10494" width="21" style="1064" bestFit="1" customWidth="1"/>
    <col min="10495" max="10502" width="21.08984375" style="1064" bestFit="1" customWidth="1"/>
    <col min="10503" max="10503" width="22.6328125" style="1064" customWidth="1"/>
    <col min="10504" max="10504" width="22" style="1064" customWidth="1"/>
    <col min="10505" max="10505" width="22.6328125" style="1064" customWidth="1"/>
    <col min="10506" max="10511" width="21.08984375" style="1064" bestFit="1" customWidth="1"/>
    <col min="10512" max="10512" width="19.54296875" style="1064" customWidth="1"/>
    <col min="10513" max="10513" width="21.08984375" style="1064" bestFit="1" customWidth="1"/>
    <col min="10514" max="10514" width="22.6328125" style="1064" customWidth="1"/>
    <col min="10515" max="10515" width="22" style="1064" customWidth="1"/>
    <col min="10516" max="10516" width="23.453125" style="1064" bestFit="1" customWidth="1"/>
    <col min="10517" max="10519" width="9.08984375" style="1064"/>
    <col min="10520" max="10520" width="11.36328125" style="1064" customWidth="1"/>
    <col min="10521" max="10521" width="10.36328125" style="1064" customWidth="1"/>
    <col min="10522" max="10729" width="9.08984375" style="1064"/>
    <col min="10730" max="10730" width="2.90625" style="1064" customWidth="1"/>
    <col min="10731" max="10731" width="13.08984375" style="1064" customWidth="1"/>
    <col min="10732" max="10732" width="60.36328125" style="1064" customWidth="1"/>
    <col min="10733" max="10737" width="10.90625" style="1064" bestFit="1" customWidth="1"/>
    <col min="10738" max="10738" width="11.90625" style="1064" bestFit="1" customWidth="1"/>
    <col min="10739" max="10739" width="14.36328125" style="1064" bestFit="1" customWidth="1"/>
    <col min="10740" max="10740" width="17.453125" style="1064" bestFit="1" customWidth="1"/>
    <col min="10741" max="10743" width="17.54296875" style="1064" bestFit="1" customWidth="1"/>
    <col min="10744" max="10750" width="21" style="1064" bestFit="1" customWidth="1"/>
    <col min="10751" max="10758" width="21.08984375" style="1064" bestFit="1" customWidth="1"/>
    <col min="10759" max="10759" width="22.6328125" style="1064" customWidth="1"/>
    <col min="10760" max="10760" width="22" style="1064" customWidth="1"/>
    <col min="10761" max="10761" width="22.6328125" style="1064" customWidth="1"/>
    <col min="10762" max="10767" width="21.08984375" style="1064" bestFit="1" customWidth="1"/>
    <col min="10768" max="10768" width="19.54296875" style="1064" customWidth="1"/>
    <col min="10769" max="10769" width="21.08984375" style="1064" bestFit="1" customWidth="1"/>
    <col min="10770" max="10770" width="22.6328125" style="1064" customWidth="1"/>
    <col min="10771" max="10771" width="22" style="1064" customWidth="1"/>
    <col min="10772" max="10772" width="23.453125" style="1064" bestFit="1" customWidth="1"/>
    <col min="10773" max="10775" width="9.08984375" style="1064"/>
    <col min="10776" max="10776" width="11.36328125" style="1064" customWidth="1"/>
    <col min="10777" max="10777" width="10.36328125" style="1064" customWidth="1"/>
    <col min="10778" max="10985" width="9.08984375" style="1064"/>
    <col min="10986" max="10986" width="2.90625" style="1064" customWidth="1"/>
    <col min="10987" max="10987" width="13.08984375" style="1064" customWidth="1"/>
    <col min="10988" max="10988" width="60.36328125" style="1064" customWidth="1"/>
    <col min="10989" max="10993" width="10.90625" style="1064" bestFit="1" customWidth="1"/>
    <col min="10994" max="10994" width="11.90625" style="1064" bestFit="1" customWidth="1"/>
    <col min="10995" max="10995" width="14.36328125" style="1064" bestFit="1" customWidth="1"/>
    <col min="10996" max="10996" width="17.453125" style="1064" bestFit="1" customWidth="1"/>
    <col min="10997" max="10999" width="17.54296875" style="1064" bestFit="1" customWidth="1"/>
    <col min="11000" max="11006" width="21" style="1064" bestFit="1" customWidth="1"/>
    <col min="11007" max="11014" width="21.08984375" style="1064" bestFit="1" customWidth="1"/>
    <col min="11015" max="11015" width="22.6328125" style="1064" customWidth="1"/>
    <col min="11016" max="11016" width="22" style="1064" customWidth="1"/>
    <col min="11017" max="11017" width="22.6328125" style="1064" customWidth="1"/>
    <col min="11018" max="11023" width="21.08984375" style="1064" bestFit="1" customWidth="1"/>
    <col min="11024" max="11024" width="19.54296875" style="1064" customWidth="1"/>
    <col min="11025" max="11025" width="21.08984375" style="1064" bestFit="1" customWidth="1"/>
    <col min="11026" max="11026" width="22.6328125" style="1064" customWidth="1"/>
    <col min="11027" max="11027" width="22" style="1064" customWidth="1"/>
    <col min="11028" max="11028" width="23.453125" style="1064" bestFit="1" customWidth="1"/>
    <col min="11029" max="11031" width="9.08984375" style="1064"/>
    <col min="11032" max="11032" width="11.36328125" style="1064" customWidth="1"/>
    <col min="11033" max="11033" width="10.36328125" style="1064" customWidth="1"/>
    <col min="11034" max="11241" width="9.08984375" style="1064"/>
    <col min="11242" max="11242" width="2.90625" style="1064" customWidth="1"/>
    <col min="11243" max="11243" width="13.08984375" style="1064" customWidth="1"/>
    <col min="11244" max="11244" width="60.36328125" style="1064" customWidth="1"/>
    <col min="11245" max="11249" width="10.90625" style="1064" bestFit="1" customWidth="1"/>
    <col min="11250" max="11250" width="11.90625" style="1064" bestFit="1" customWidth="1"/>
    <col min="11251" max="11251" width="14.36328125" style="1064" bestFit="1" customWidth="1"/>
    <col min="11252" max="11252" width="17.453125" style="1064" bestFit="1" customWidth="1"/>
    <col min="11253" max="11255" width="17.54296875" style="1064" bestFit="1" customWidth="1"/>
    <col min="11256" max="11262" width="21" style="1064" bestFit="1" customWidth="1"/>
    <col min="11263" max="11270" width="21.08984375" style="1064" bestFit="1" customWidth="1"/>
    <col min="11271" max="11271" width="22.6328125" style="1064" customWidth="1"/>
    <col min="11272" max="11272" width="22" style="1064" customWidth="1"/>
    <col min="11273" max="11273" width="22.6328125" style="1064" customWidth="1"/>
    <col min="11274" max="11279" width="21.08984375" style="1064" bestFit="1" customWidth="1"/>
    <col min="11280" max="11280" width="19.54296875" style="1064" customWidth="1"/>
    <col min="11281" max="11281" width="21.08984375" style="1064" bestFit="1" customWidth="1"/>
    <col min="11282" max="11282" width="22.6328125" style="1064" customWidth="1"/>
    <col min="11283" max="11283" width="22" style="1064" customWidth="1"/>
    <col min="11284" max="11284" width="23.453125" style="1064" bestFit="1" customWidth="1"/>
    <col min="11285" max="11287" width="9.08984375" style="1064"/>
    <col min="11288" max="11288" width="11.36328125" style="1064" customWidth="1"/>
    <col min="11289" max="11289" width="10.36328125" style="1064" customWidth="1"/>
    <col min="11290" max="11497" width="9.08984375" style="1064"/>
    <col min="11498" max="11498" width="2.90625" style="1064" customWidth="1"/>
    <col min="11499" max="11499" width="13.08984375" style="1064" customWidth="1"/>
    <col min="11500" max="11500" width="60.36328125" style="1064" customWidth="1"/>
    <col min="11501" max="11505" width="10.90625" style="1064" bestFit="1" customWidth="1"/>
    <col min="11506" max="11506" width="11.90625" style="1064" bestFit="1" customWidth="1"/>
    <col min="11507" max="11507" width="14.36328125" style="1064" bestFit="1" customWidth="1"/>
    <col min="11508" max="11508" width="17.453125" style="1064" bestFit="1" customWidth="1"/>
    <col min="11509" max="11511" width="17.54296875" style="1064" bestFit="1" customWidth="1"/>
    <col min="11512" max="11518" width="21" style="1064" bestFit="1" customWidth="1"/>
    <col min="11519" max="11526" width="21.08984375" style="1064" bestFit="1" customWidth="1"/>
    <col min="11527" max="11527" width="22.6328125" style="1064" customWidth="1"/>
    <col min="11528" max="11528" width="22" style="1064" customWidth="1"/>
    <col min="11529" max="11529" width="22.6328125" style="1064" customWidth="1"/>
    <col min="11530" max="11535" width="21.08984375" style="1064" bestFit="1" customWidth="1"/>
    <col min="11536" max="11536" width="19.54296875" style="1064" customWidth="1"/>
    <col min="11537" max="11537" width="21.08984375" style="1064" bestFit="1" customWidth="1"/>
    <col min="11538" max="11538" width="22.6328125" style="1064" customWidth="1"/>
    <col min="11539" max="11539" width="22" style="1064" customWidth="1"/>
    <col min="11540" max="11540" width="23.453125" style="1064" bestFit="1" customWidth="1"/>
    <col min="11541" max="11543" width="9.08984375" style="1064"/>
    <col min="11544" max="11544" width="11.36328125" style="1064" customWidth="1"/>
    <col min="11545" max="11545" width="10.36328125" style="1064" customWidth="1"/>
    <col min="11546" max="11753" width="9.08984375" style="1064"/>
    <col min="11754" max="11754" width="2.90625" style="1064" customWidth="1"/>
    <col min="11755" max="11755" width="13.08984375" style="1064" customWidth="1"/>
    <col min="11756" max="11756" width="60.36328125" style="1064" customWidth="1"/>
    <col min="11757" max="11761" width="10.90625" style="1064" bestFit="1" customWidth="1"/>
    <col min="11762" max="11762" width="11.90625" style="1064" bestFit="1" customWidth="1"/>
    <col min="11763" max="11763" width="14.36328125" style="1064" bestFit="1" customWidth="1"/>
    <col min="11764" max="11764" width="17.453125" style="1064" bestFit="1" customWidth="1"/>
    <col min="11765" max="11767" width="17.54296875" style="1064" bestFit="1" customWidth="1"/>
    <col min="11768" max="11774" width="21" style="1064" bestFit="1" customWidth="1"/>
    <col min="11775" max="11782" width="21.08984375" style="1064" bestFit="1" customWidth="1"/>
    <col min="11783" max="11783" width="22.6328125" style="1064" customWidth="1"/>
    <col min="11784" max="11784" width="22" style="1064" customWidth="1"/>
    <col min="11785" max="11785" width="22.6328125" style="1064" customWidth="1"/>
    <col min="11786" max="11791" width="21.08984375" style="1064" bestFit="1" customWidth="1"/>
    <col min="11792" max="11792" width="19.54296875" style="1064" customWidth="1"/>
    <col min="11793" max="11793" width="21.08984375" style="1064" bestFit="1" customWidth="1"/>
    <col min="11794" max="11794" width="22.6328125" style="1064" customWidth="1"/>
    <col min="11795" max="11795" width="22" style="1064" customWidth="1"/>
    <col min="11796" max="11796" width="23.453125" style="1064" bestFit="1" customWidth="1"/>
    <col min="11797" max="11799" width="9.08984375" style="1064"/>
    <col min="11800" max="11800" width="11.36328125" style="1064" customWidth="1"/>
    <col min="11801" max="11801" width="10.36328125" style="1064" customWidth="1"/>
    <col min="11802" max="12009" width="9.08984375" style="1064"/>
    <col min="12010" max="12010" width="2.90625" style="1064" customWidth="1"/>
    <col min="12011" max="12011" width="13.08984375" style="1064" customWidth="1"/>
    <col min="12012" max="12012" width="60.36328125" style="1064" customWidth="1"/>
    <col min="12013" max="12017" width="10.90625" style="1064" bestFit="1" customWidth="1"/>
    <col min="12018" max="12018" width="11.90625" style="1064" bestFit="1" customWidth="1"/>
    <col min="12019" max="12019" width="14.36328125" style="1064" bestFit="1" customWidth="1"/>
    <col min="12020" max="12020" width="17.453125" style="1064" bestFit="1" customWidth="1"/>
    <col min="12021" max="12023" width="17.54296875" style="1064" bestFit="1" customWidth="1"/>
    <col min="12024" max="12030" width="21" style="1064" bestFit="1" customWidth="1"/>
    <col min="12031" max="12038" width="21.08984375" style="1064" bestFit="1" customWidth="1"/>
    <col min="12039" max="12039" width="22.6328125" style="1064" customWidth="1"/>
    <col min="12040" max="12040" width="22" style="1064" customWidth="1"/>
    <col min="12041" max="12041" width="22.6328125" style="1064" customWidth="1"/>
    <col min="12042" max="12047" width="21.08984375" style="1064" bestFit="1" customWidth="1"/>
    <col min="12048" max="12048" width="19.54296875" style="1064" customWidth="1"/>
    <col min="12049" max="12049" width="21.08984375" style="1064" bestFit="1" customWidth="1"/>
    <col min="12050" max="12050" width="22.6328125" style="1064" customWidth="1"/>
    <col min="12051" max="12051" width="22" style="1064" customWidth="1"/>
    <col min="12052" max="12052" width="23.453125" style="1064" bestFit="1" customWidth="1"/>
    <col min="12053" max="12055" width="9.08984375" style="1064"/>
    <col min="12056" max="12056" width="11.36328125" style="1064" customWidth="1"/>
    <col min="12057" max="12057" width="10.36328125" style="1064" customWidth="1"/>
    <col min="12058" max="12265" width="9.08984375" style="1064"/>
    <col min="12266" max="12266" width="2.90625" style="1064" customWidth="1"/>
    <col min="12267" max="12267" width="13.08984375" style="1064" customWidth="1"/>
    <col min="12268" max="12268" width="60.36328125" style="1064" customWidth="1"/>
    <col min="12269" max="12273" width="10.90625" style="1064" bestFit="1" customWidth="1"/>
    <col min="12274" max="12274" width="11.90625" style="1064" bestFit="1" customWidth="1"/>
    <col min="12275" max="12275" width="14.36328125" style="1064" bestFit="1" customWidth="1"/>
    <col min="12276" max="12276" width="17.453125" style="1064" bestFit="1" customWidth="1"/>
    <col min="12277" max="12279" width="17.54296875" style="1064" bestFit="1" customWidth="1"/>
    <col min="12280" max="12286" width="21" style="1064" bestFit="1" customWidth="1"/>
    <col min="12287" max="12294" width="21.08984375" style="1064" bestFit="1" customWidth="1"/>
    <col min="12295" max="12295" width="22.6328125" style="1064" customWidth="1"/>
    <col min="12296" max="12296" width="22" style="1064" customWidth="1"/>
    <col min="12297" max="12297" width="22.6328125" style="1064" customWidth="1"/>
    <col min="12298" max="12303" width="21.08984375" style="1064" bestFit="1" customWidth="1"/>
    <col min="12304" max="12304" width="19.54296875" style="1064" customWidth="1"/>
    <col min="12305" max="12305" width="21.08984375" style="1064" bestFit="1" customWidth="1"/>
    <col min="12306" max="12306" width="22.6328125" style="1064" customWidth="1"/>
    <col min="12307" max="12307" width="22" style="1064" customWidth="1"/>
    <col min="12308" max="12308" width="23.453125" style="1064" bestFit="1" customWidth="1"/>
    <col min="12309" max="12311" width="9.08984375" style="1064"/>
    <col min="12312" max="12312" width="11.36328125" style="1064" customWidth="1"/>
    <col min="12313" max="12313" width="10.36328125" style="1064" customWidth="1"/>
    <col min="12314" max="12521" width="9.08984375" style="1064"/>
    <col min="12522" max="12522" width="2.90625" style="1064" customWidth="1"/>
    <col min="12523" max="12523" width="13.08984375" style="1064" customWidth="1"/>
    <col min="12524" max="12524" width="60.36328125" style="1064" customWidth="1"/>
    <col min="12525" max="12529" width="10.90625" style="1064" bestFit="1" customWidth="1"/>
    <col min="12530" max="12530" width="11.90625" style="1064" bestFit="1" customWidth="1"/>
    <col min="12531" max="12531" width="14.36328125" style="1064" bestFit="1" customWidth="1"/>
    <col min="12532" max="12532" width="17.453125" style="1064" bestFit="1" customWidth="1"/>
    <col min="12533" max="12535" width="17.54296875" style="1064" bestFit="1" customWidth="1"/>
    <col min="12536" max="12542" width="21" style="1064" bestFit="1" customWidth="1"/>
    <col min="12543" max="12550" width="21.08984375" style="1064" bestFit="1" customWidth="1"/>
    <col min="12551" max="12551" width="22.6328125" style="1064" customWidth="1"/>
    <col min="12552" max="12552" width="22" style="1064" customWidth="1"/>
    <col min="12553" max="12553" width="22.6328125" style="1064" customWidth="1"/>
    <col min="12554" max="12559" width="21.08984375" style="1064" bestFit="1" customWidth="1"/>
    <col min="12560" max="12560" width="19.54296875" style="1064" customWidth="1"/>
    <col min="12561" max="12561" width="21.08984375" style="1064" bestFit="1" customWidth="1"/>
    <col min="12562" max="12562" width="22.6328125" style="1064" customWidth="1"/>
    <col min="12563" max="12563" width="22" style="1064" customWidth="1"/>
    <col min="12564" max="12564" width="23.453125" style="1064" bestFit="1" customWidth="1"/>
    <col min="12565" max="12567" width="9.08984375" style="1064"/>
    <col min="12568" max="12568" width="11.36328125" style="1064" customWidth="1"/>
    <col min="12569" max="12569" width="10.36328125" style="1064" customWidth="1"/>
    <col min="12570" max="12777" width="9.08984375" style="1064"/>
    <col min="12778" max="12778" width="2.90625" style="1064" customWidth="1"/>
    <col min="12779" max="12779" width="13.08984375" style="1064" customWidth="1"/>
    <col min="12780" max="12780" width="60.36328125" style="1064" customWidth="1"/>
    <col min="12781" max="12785" width="10.90625" style="1064" bestFit="1" customWidth="1"/>
    <col min="12786" max="12786" width="11.90625" style="1064" bestFit="1" customWidth="1"/>
    <col min="12787" max="12787" width="14.36328125" style="1064" bestFit="1" customWidth="1"/>
    <col min="12788" max="12788" width="17.453125" style="1064" bestFit="1" customWidth="1"/>
    <col min="12789" max="12791" width="17.54296875" style="1064" bestFit="1" customWidth="1"/>
    <col min="12792" max="12798" width="21" style="1064" bestFit="1" customWidth="1"/>
    <col min="12799" max="12806" width="21.08984375" style="1064" bestFit="1" customWidth="1"/>
    <col min="12807" max="12807" width="22.6328125" style="1064" customWidth="1"/>
    <col min="12808" max="12808" width="22" style="1064" customWidth="1"/>
    <col min="12809" max="12809" width="22.6328125" style="1064" customWidth="1"/>
    <col min="12810" max="12815" width="21.08984375" style="1064" bestFit="1" customWidth="1"/>
    <col min="12816" max="12816" width="19.54296875" style="1064" customWidth="1"/>
    <col min="12817" max="12817" width="21.08984375" style="1064" bestFit="1" customWidth="1"/>
    <col min="12818" max="12818" width="22.6328125" style="1064" customWidth="1"/>
    <col min="12819" max="12819" width="22" style="1064" customWidth="1"/>
    <col min="12820" max="12820" width="23.453125" style="1064" bestFit="1" customWidth="1"/>
    <col min="12821" max="12823" width="9.08984375" style="1064"/>
    <col min="12824" max="12824" width="11.36328125" style="1064" customWidth="1"/>
    <col min="12825" max="12825" width="10.36328125" style="1064" customWidth="1"/>
    <col min="12826" max="13033" width="9.08984375" style="1064"/>
    <col min="13034" max="13034" width="2.90625" style="1064" customWidth="1"/>
    <col min="13035" max="13035" width="13.08984375" style="1064" customWidth="1"/>
    <col min="13036" max="13036" width="60.36328125" style="1064" customWidth="1"/>
    <col min="13037" max="13041" width="10.90625" style="1064" bestFit="1" customWidth="1"/>
    <col min="13042" max="13042" width="11.90625" style="1064" bestFit="1" customWidth="1"/>
    <col min="13043" max="13043" width="14.36328125" style="1064" bestFit="1" customWidth="1"/>
    <col min="13044" max="13044" width="17.453125" style="1064" bestFit="1" customWidth="1"/>
    <col min="13045" max="13047" width="17.54296875" style="1064" bestFit="1" customWidth="1"/>
    <col min="13048" max="13054" width="21" style="1064" bestFit="1" customWidth="1"/>
    <col min="13055" max="13062" width="21.08984375" style="1064" bestFit="1" customWidth="1"/>
    <col min="13063" max="13063" width="22.6328125" style="1064" customWidth="1"/>
    <col min="13064" max="13064" width="22" style="1064" customWidth="1"/>
    <col min="13065" max="13065" width="22.6328125" style="1064" customWidth="1"/>
    <col min="13066" max="13071" width="21.08984375" style="1064" bestFit="1" customWidth="1"/>
    <col min="13072" max="13072" width="19.54296875" style="1064" customWidth="1"/>
    <col min="13073" max="13073" width="21.08984375" style="1064" bestFit="1" customWidth="1"/>
    <col min="13074" max="13074" width="22.6328125" style="1064" customWidth="1"/>
    <col min="13075" max="13075" width="22" style="1064" customWidth="1"/>
    <col min="13076" max="13076" width="23.453125" style="1064" bestFit="1" customWidth="1"/>
    <col min="13077" max="13079" width="9.08984375" style="1064"/>
    <col min="13080" max="13080" width="11.36328125" style="1064" customWidth="1"/>
    <col min="13081" max="13081" width="10.36328125" style="1064" customWidth="1"/>
    <col min="13082" max="13289" width="9.08984375" style="1064"/>
    <col min="13290" max="13290" width="2.90625" style="1064" customWidth="1"/>
    <col min="13291" max="13291" width="13.08984375" style="1064" customWidth="1"/>
    <col min="13292" max="13292" width="60.36328125" style="1064" customWidth="1"/>
    <col min="13293" max="13297" width="10.90625" style="1064" bestFit="1" customWidth="1"/>
    <col min="13298" max="13298" width="11.90625" style="1064" bestFit="1" customWidth="1"/>
    <col min="13299" max="13299" width="14.36328125" style="1064" bestFit="1" customWidth="1"/>
    <col min="13300" max="13300" width="17.453125" style="1064" bestFit="1" customWidth="1"/>
    <col min="13301" max="13303" width="17.54296875" style="1064" bestFit="1" customWidth="1"/>
    <col min="13304" max="13310" width="21" style="1064" bestFit="1" customWidth="1"/>
    <col min="13311" max="13318" width="21.08984375" style="1064" bestFit="1" customWidth="1"/>
    <col min="13319" max="13319" width="22.6328125" style="1064" customWidth="1"/>
    <col min="13320" max="13320" width="22" style="1064" customWidth="1"/>
    <col min="13321" max="13321" width="22.6328125" style="1064" customWidth="1"/>
    <col min="13322" max="13327" width="21.08984375" style="1064" bestFit="1" customWidth="1"/>
    <col min="13328" max="13328" width="19.54296875" style="1064" customWidth="1"/>
    <col min="13329" max="13329" width="21.08984375" style="1064" bestFit="1" customWidth="1"/>
    <col min="13330" max="13330" width="22.6328125" style="1064" customWidth="1"/>
    <col min="13331" max="13331" width="22" style="1064" customWidth="1"/>
    <col min="13332" max="13332" width="23.453125" style="1064" bestFit="1" customWidth="1"/>
    <col min="13333" max="13335" width="9.08984375" style="1064"/>
    <col min="13336" max="13336" width="11.36328125" style="1064" customWidth="1"/>
    <col min="13337" max="13337" width="10.36328125" style="1064" customWidth="1"/>
    <col min="13338" max="13545" width="9.08984375" style="1064"/>
    <col min="13546" max="13546" width="2.90625" style="1064" customWidth="1"/>
    <col min="13547" max="13547" width="13.08984375" style="1064" customWidth="1"/>
    <col min="13548" max="13548" width="60.36328125" style="1064" customWidth="1"/>
    <col min="13549" max="13553" width="10.90625" style="1064" bestFit="1" customWidth="1"/>
    <col min="13554" max="13554" width="11.90625" style="1064" bestFit="1" customWidth="1"/>
    <col min="13555" max="13555" width="14.36328125" style="1064" bestFit="1" customWidth="1"/>
    <col min="13556" max="13556" width="17.453125" style="1064" bestFit="1" customWidth="1"/>
    <col min="13557" max="13559" width="17.54296875" style="1064" bestFit="1" customWidth="1"/>
    <col min="13560" max="13566" width="21" style="1064" bestFit="1" customWidth="1"/>
    <col min="13567" max="13574" width="21.08984375" style="1064" bestFit="1" customWidth="1"/>
    <col min="13575" max="13575" width="22.6328125" style="1064" customWidth="1"/>
    <col min="13576" max="13576" width="22" style="1064" customWidth="1"/>
    <col min="13577" max="13577" width="22.6328125" style="1064" customWidth="1"/>
    <col min="13578" max="13583" width="21.08984375" style="1064" bestFit="1" customWidth="1"/>
    <col min="13584" max="13584" width="19.54296875" style="1064" customWidth="1"/>
    <col min="13585" max="13585" width="21.08984375" style="1064" bestFit="1" customWidth="1"/>
    <col min="13586" max="13586" width="22.6328125" style="1064" customWidth="1"/>
    <col min="13587" max="13587" width="22" style="1064" customWidth="1"/>
    <col min="13588" max="13588" width="23.453125" style="1064" bestFit="1" customWidth="1"/>
    <col min="13589" max="13591" width="9.08984375" style="1064"/>
    <col min="13592" max="13592" width="11.36328125" style="1064" customWidth="1"/>
    <col min="13593" max="13593" width="10.36328125" style="1064" customWidth="1"/>
    <col min="13594" max="13801" width="9.08984375" style="1064"/>
    <col min="13802" max="13802" width="2.90625" style="1064" customWidth="1"/>
    <col min="13803" max="13803" width="13.08984375" style="1064" customWidth="1"/>
    <col min="13804" max="13804" width="60.36328125" style="1064" customWidth="1"/>
    <col min="13805" max="13809" width="10.90625" style="1064" bestFit="1" customWidth="1"/>
    <col min="13810" max="13810" width="11.90625" style="1064" bestFit="1" customWidth="1"/>
    <col min="13811" max="13811" width="14.36328125" style="1064" bestFit="1" customWidth="1"/>
    <col min="13812" max="13812" width="17.453125" style="1064" bestFit="1" customWidth="1"/>
    <col min="13813" max="13815" width="17.54296875" style="1064" bestFit="1" customWidth="1"/>
    <col min="13816" max="13822" width="21" style="1064" bestFit="1" customWidth="1"/>
    <col min="13823" max="13830" width="21.08984375" style="1064" bestFit="1" customWidth="1"/>
    <col min="13831" max="13831" width="22.6328125" style="1064" customWidth="1"/>
    <col min="13832" max="13832" width="22" style="1064" customWidth="1"/>
    <col min="13833" max="13833" width="22.6328125" style="1064" customWidth="1"/>
    <col min="13834" max="13839" width="21.08984375" style="1064" bestFit="1" customWidth="1"/>
    <col min="13840" max="13840" width="19.54296875" style="1064" customWidth="1"/>
    <col min="13841" max="13841" width="21.08984375" style="1064" bestFit="1" customWidth="1"/>
    <col min="13842" max="13842" width="22.6328125" style="1064" customWidth="1"/>
    <col min="13843" max="13843" width="22" style="1064" customWidth="1"/>
    <col min="13844" max="13844" width="23.453125" style="1064" bestFit="1" customWidth="1"/>
    <col min="13845" max="13847" width="9.08984375" style="1064"/>
    <col min="13848" max="13848" width="11.36328125" style="1064" customWidth="1"/>
    <col min="13849" max="13849" width="10.36328125" style="1064" customWidth="1"/>
    <col min="13850" max="14057" width="9.08984375" style="1064"/>
    <col min="14058" max="14058" width="2.90625" style="1064" customWidth="1"/>
    <col min="14059" max="14059" width="13.08984375" style="1064" customWidth="1"/>
    <col min="14060" max="14060" width="60.36328125" style="1064" customWidth="1"/>
    <col min="14061" max="14065" width="10.90625" style="1064" bestFit="1" customWidth="1"/>
    <col min="14066" max="14066" width="11.90625" style="1064" bestFit="1" customWidth="1"/>
    <col min="14067" max="14067" width="14.36328125" style="1064" bestFit="1" customWidth="1"/>
    <col min="14068" max="14068" width="17.453125" style="1064" bestFit="1" customWidth="1"/>
    <col min="14069" max="14071" width="17.54296875" style="1064" bestFit="1" customWidth="1"/>
    <col min="14072" max="14078" width="21" style="1064" bestFit="1" customWidth="1"/>
    <col min="14079" max="14086" width="21.08984375" style="1064" bestFit="1" customWidth="1"/>
    <col min="14087" max="14087" width="22.6328125" style="1064" customWidth="1"/>
    <col min="14088" max="14088" width="22" style="1064" customWidth="1"/>
    <col min="14089" max="14089" width="22.6328125" style="1064" customWidth="1"/>
    <col min="14090" max="14095" width="21.08984375" style="1064" bestFit="1" customWidth="1"/>
    <col min="14096" max="14096" width="19.54296875" style="1064" customWidth="1"/>
    <col min="14097" max="14097" width="21.08984375" style="1064" bestFit="1" customWidth="1"/>
    <col min="14098" max="14098" width="22.6328125" style="1064" customWidth="1"/>
    <col min="14099" max="14099" width="22" style="1064" customWidth="1"/>
    <col min="14100" max="14100" width="23.453125" style="1064" bestFit="1" customWidth="1"/>
    <col min="14101" max="14103" width="9.08984375" style="1064"/>
    <col min="14104" max="14104" width="11.36328125" style="1064" customWidth="1"/>
    <col min="14105" max="14105" width="10.36328125" style="1064" customWidth="1"/>
    <col min="14106" max="14313" width="9.08984375" style="1064"/>
    <col min="14314" max="14314" width="2.90625" style="1064" customWidth="1"/>
    <col min="14315" max="14315" width="13.08984375" style="1064" customWidth="1"/>
    <col min="14316" max="14316" width="60.36328125" style="1064" customWidth="1"/>
    <col min="14317" max="14321" width="10.90625" style="1064" bestFit="1" customWidth="1"/>
    <col min="14322" max="14322" width="11.90625" style="1064" bestFit="1" customWidth="1"/>
    <col min="14323" max="14323" width="14.36328125" style="1064" bestFit="1" customWidth="1"/>
    <col min="14324" max="14324" width="17.453125" style="1064" bestFit="1" customWidth="1"/>
    <col min="14325" max="14327" width="17.54296875" style="1064" bestFit="1" customWidth="1"/>
    <col min="14328" max="14334" width="21" style="1064" bestFit="1" customWidth="1"/>
    <col min="14335" max="14342" width="21.08984375" style="1064" bestFit="1" customWidth="1"/>
    <col min="14343" max="14343" width="22.6328125" style="1064" customWidth="1"/>
    <col min="14344" max="14344" width="22" style="1064" customWidth="1"/>
    <col min="14345" max="14345" width="22.6328125" style="1064" customWidth="1"/>
    <col min="14346" max="14351" width="21.08984375" style="1064" bestFit="1" customWidth="1"/>
    <col min="14352" max="14352" width="19.54296875" style="1064" customWidth="1"/>
    <col min="14353" max="14353" width="21.08984375" style="1064" bestFit="1" customWidth="1"/>
    <col min="14354" max="14354" width="22.6328125" style="1064" customWidth="1"/>
    <col min="14355" max="14355" width="22" style="1064" customWidth="1"/>
    <col min="14356" max="14356" width="23.453125" style="1064" bestFit="1" customWidth="1"/>
    <col min="14357" max="14359" width="9.08984375" style="1064"/>
    <col min="14360" max="14360" width="11.36328125" style="1064" customWidth="1"/>
    <col min="14361" max="14361" width="10.36328125" style="1064" customWidth="1"/>
    <col min="14362" max="14569" width="9.08984375" style="1064"/>
    <col min="14570" max="14570" width="2.90625" style="1064" customWidth="1"/>
    <col min="14571" max="14571" width="13.08984375" style="1064" customWidth="1"/>
    <col min="14572" max="14572" width="60.36328125" style="1064" customWidth="1"/>
    <col min="14573" max="14577" width="10.90625" style="1064" bestFit="1" customWidth="1"/>
    <col min="14578" max="14578" width="11.90625" style="1064" bestFit="1" customWidth="1"/>
    <col min="14579" max="14579" width="14.36328125" style="1064" bestFit="1" customWidth="1"/>
    <col min="14580" max="14580" width="17.453125" style="1064" bestFit="1" customWidth="1"/>
    <col min="14581" max="14583" width="17.54296875" style="1064" bestFit="1" customWidth="1"/>
    <col min="14584" max="14590" width="21" style="1064" bestFit="1" customWidth="1"/>
    <col min="14591" max="14598" width="21.08984375" style="1064" bestFit="1" customWidth="1"/>
    <col min="14599" max="14599" width="22.6328125" style="1064" customWidth="1"/>
    <col min="14600" max="14600" width="22" style="1064" customWidth="1"/>
    <col min="14601" max="14601" width="22.6328125" style="1064" customWidth="1"/>
    <col min="14602" max="14607" width="21.08984375" style="1064" bestFit="1" customWidth="1"/>
    <col min="14608" max="14608" width="19.54296875" style="1064" customWidth="1"/>
    <col min="14609" max="14609" width="21.08984375" style="1064" bestFit="1" customWidth="1"/>
    <col min="14610" max="14610" width="22.6328125" style="1064" customWidth="1"/>
    <col min="14611" max="14611" width="22" style="1064" customWidth="1"/>
    <col min="14612" max="14612" width="23.453125" style="1064" bestFit="1" customWidth="1"/>
    <col min="14613" max="14615" width="9.08984375" style="1064"/>
    <col min="14616" max="14616" width="11.36328125" style="1064" customWidth="1"/>
    <col min="14617" max="14617" width="10.36328125" style="1064" customWidth="1"/>
    <col min="14618" max="14825" width="9.08984375" style="1064"/>
    <col min="14826" max="14826" width="2.90625" style="1064" customWidth="1"/>
    <col min="14827" max="14827" width="13.08984375" style="1064" customWidth="1"/>
    <col min="14828" max="14828" width="60.36328125" style="1064" customWidth="1"/>
    <col min="14829" max="14833" width="10.90625" style="1064" bestFit="1" customWidth="1"/>
    <col min="14834" max="14834" width="11.90625" style="1064" bestFit="1" customWidth="1"/>
    <col min="14835" max="14835" width="14.36328125" style="1064" bestFit="1" customWidth="1"/>
    <col min="14836" max="14836" width="17.453125" style="1064" bestFit="1" customWidth="1"/>
    <col min="14837" max="14839" width="17.54296875" style="1064" bestFit="1" customWidth="1"/>
    <col min="14840" max="14846" width="21" style="1064" bestFit="1" customWidth="1"/>
    <col min="14847" max="14854" width="21.08984375" style="1064" bestFit="1" customWidth="1"/>
    <col min="14855" max="14855" width="22.6328125" style="1064" customWidth="1"/>
    <col min="14856" max="14856" width="22" style="1064" customWidth="1"/>
    <col min="14857" max="14857" width="22.6328125" style="1064" customWidth="1"/>
    <col min="14858" max="14863" width="21.08984375" style="1064" bestFit="1" customWidth="1"/>
    <col min="14864" max="14864" width="19.54296875" style="1064" customWidth="1"/>
    <col min="14865" max="14865" width="21.08984375" style="1064" bestFit="1" customWidth="1"/>
    <col min="14866" max="14866" width="22.6328125" style="1064" customWidth="1"/>
    <col min="14867" max="14867" width="22" style="1064" customWidth="1"/>
    <col min="14868" max="14868" width="23.453125" style="1064" bestFit="1" customWidth="1"/>
    <col min="14869" max="14871" width="9.08984375" style="1064"/>
    <col min="14872" max="14872" width="11.36328125" style="1064" customWidth="1"/>
    <col min="14873" max="14873" width="10.36328125" style="1064" customWidth="1"/>
    <col min="14874" max="15081" width="9.08984375" style="1064"/>
    <col min="15082" max="15082" width="2.90625" style="1064" customWidth="1"/>
    <col min="15083" max="15083" width="13.08984375" style="1064" customWidth="1"/>
    <col min="15084" max="15084" width="60.36328125" style="1064" customWidth="1"/>
    <col min="15085" max="15089" width="10.90625" style="1064" bestFit="1" customWidth="1"/>
    <col min="15090" max="15090" width="11.90625" style="1064" bestFit="1" customWidth="1"/>
    <col min="15091" max="15091" width="14.36328125" style="1064" bestFit="1" customWidth="1"/>
    <col min="15092" max="15092" width="17.453125" style="1064" bestFit="1" customWidth="1"/>
    <col min="15093" max="15095" width="17.54296875" style="1064" bestFit="1" customWidth="1"/>
    <col min="15096" max="15102" width="21" style="1064" bestFit="1" customWidth="1"/>
    <col min="15103" max="15110" width="21.08984375" style="1064" bestFit="1" customWidth="1"/>
    <col min="15111" max="15111" width="22.6328125" style="1064" customWidth="1"/>
    <col min="15112" max="15112" width="22" style="1064" customWidth="1"/>
    <col min="15113" max="15113" width="22.6328125" style="1064" customWidth="1"/>
    <col min="15114" max="15119" width="21.08984375" style="1064" bestFit="1" customWidth="1"/>
    <col min="15120" max="15120" width="19.54296875" style="1064" customWidth="1"/>
    <col min="15121" max="15121" width="21.08984375" style="1064" bestFit="1" customWidth="1"/>
    <col min="15122" max="15122" width="22.6328125" style="1064" customWidth="1"/>
    <col min="15123" max="15123" width="22" style="1064" customWidth="1"/>
    <col min="15124" max="15124" width="23.453125" style="1064" bestFit="1" customWidth="1"/>
    <col min="15125" max="15127" width="9.08984375" style="1064"/>
    <col min="15128" max="15128" width="11.36328125" style="1064" customWidth="1"/>
    <col min="15129" max="15129" width="10.36328125" style="1064" customWidth="1"/>
    <col min="15130" max="15337" width="9.08984375" style="1064"/>
    <col min="15338" max="15338" width="2.90625" style="1064" customWidth="1"/>
    <col min="15339" max="15339" width="13.08984375" style="1064" customWidth="1"/>
    <col min="15340" max="15340" width="60.36328125" style="1064" customWidth="1"/>
    <col min="15341" max="15345" width="10.90625" style="1064" bestFit="1" customWidth="1"/>
    <col min="15346" max="15346" width="11.90625" style="1064" bestFit="1" customWidth="1"/>
    <col min="15347" max="15347" width="14.36328125" style="1064" bestFit="1" customWidth="1"/>
    <col min="15348" max="15348" width="17.453125" style="1064" bestFit="1" customWidth="1"/>
    <col min="15349" max="15351" width="17.54296875" style="1064" bestFit="1" customWidth="1"/>
    <col min="15352" max="15358" width="21" style="1064" bestFit="1" customWidth="1"/>
    <col min="15359" max="15366" width="21.08984375" style="1064" bestFit="1" customWidth="1"/>
    <col min="15367" max="15367" width="22.6328125" style="1064" customWidth="1"/>
    <col min="15368" max="15368" width="22" style="1064" customWidth="1"/>
    <col min="15369" max="15369" width="22.6328125" style="1064" customWidth="1"/>
    <col min="15370" max="15375" width="21.08984375" style="1064" bestFit="1" customWidth="1"/>
    <col min="15376" max="15376" width="19.54296875" style="1064" customWidth="1"/>
    <col min="15377" max="15377" width="21.08984375" style="1064" bestFit="1" customWidth="1"/>
    <col min="15378" max="15378" width="22.6328125" style="1064" customWidth="1"/>
    <col min="15379" max="15379" width="22" style="1064" customWidth="1"/>
    <col min="15380" max="15380" width="23.453125" style="1064" bestFit="1" customWidth="1"/>
    <col min="15381" max="15383" width="9.08984375" style="1064"/>
    <col min="15384" max="15384" width="11.36328125" style="1064" customWidth="1"/>
    <col min="15385" max="15385" width="10.36328125" style="1064" customWidth="1"/>
    <col min="15386" max="15593" width="9.08984375" style="1064"/>
    <col min="15594" max="15594" width="2.90625" style="1064" customWidth="1"/>
    <col min="15595" max="15595" width="13.08984375" style="1064" customWidth="1"/>
    <col min="15596" max="15596" width="60.36328125" style="1064" customWidth="1"/>
    <col min="15597" max="15601" width="10.90625" style="1064" bestFit="1" customWidth="1"/>
    <col min="15602" max="15602" width="11.90625" style="1064" bestFit="1" customWidth="1"/>
    <col min="15603" max="15603" width="14.36328125" style="1064" bestFit="1" customWidth="1"/>
    <col min="15604" max="15604" width="17.453125" style="1064" bestFit="1" customWidth="1"/>
    <col min="15605" max="15607" width="17.54296875" style="1064" bestFit="1" customWidth="1"/>
    <col min="15608" max="15614" width="21" style="1064" bestFit="1" customWidth="1"/>
    <col min="15615" max="15622" width="21.08984375" style="1064" bestFit="1" customWidth="1"/>
    <col min="15623" max="15623" width="22.6328125" style="1064" customWidth="1"/>
    <col min="15624" max="15624" width="22" style="1064" customWidth="1"/>
    <col min="15625" max="15625" width="22.6328125" style="1064" customWidth="1"/>
    <col min="15626" max="15631" width="21.08984375" style="1064" bestFit="1" customWidth="1"/>
    <col min="15632" max="15632" width="19.54296875" style="1064" customWidth="1"/>
    <col min="15633" max="15633" width="21.08984375" style="1064" bestFit="1" customWidth="1"/>
    <col min="15634" max="15634" width="22.6328125" style="1064" customWidth="1"/>
    <col min="15635" max="15635" width="22" style="1064" customWidth="1"/>
    <col min="15636" max="15636" width="23.453125" style="1064" bestFit="1" customWidth="1"/>
    <col min="15637" max="15639" width="9.08984375" style="1064"/>
    <col min="15640" max="15640" width="11.36328125" style="1064" customWidth="1"/>
    <col min="15641" max="15641" width="10.36328125" style="1064" customWidth="1"/>
    <col min="15642" max="15849" width="9.08984375" style="1064"/>
    <col min="15850" max="15850" width="2.90625" style="1064" customWidth="1"/>
    <col min="15851" max="15851" width="13.08984375" style="1064" customWidth="1"/>
    <col min="15852" max="15852" width="60.36328125" style="1064" customWidth="1"/>
    <col min="15853" max="15857" width="10.90625" style="1064" bestFit="1" customWidth="1"/>
    <col min="15858" max="15858" width="11.90625" style="1064" bestFit="1" customWidth="1"/>
    <col min="15859" max="15859" width="14.36328125" style="1064" bestFit="1" customWidth="1"/>
    <col min="15860" max="15860" width="17.453125" style="1064" bestFit="1" customWidth="1"/>
    <col min="15861" max="15863" width="17.54296875" style="1064" bestFit="1" customWidth="1"/>
    <col min="15864" max="15870" width="21" style="1064" bestFit="1" customWidth="1"/>
    <col min="15871" max="15878" width="21.08984375" style="1064" bestFit="1" customWidth="1"/>
    <col min="15879" max="15879" width="22.6328125" style="1064" customWidth="1"/>
    <col min="15880" max="15880" width="22" style="1064" customWidth="1"/>
    <col min="15881" max="15881" width="22.6328125" style="1064" customWidth="1"/>
    <col min="15882" max="15887" width="21.08984375" style="1064" bestFit="1" customWidth="1"/>
    <col min="15888" max="15888" width="19.54296875" style="1064" customWidth="1"/>
    <col min="15889" max="15889" width="21.08984375" style="1064" bestFit="1" customWidth="1"/>
    <col min="15890" max="15890" width="22.6328125" style="1064" customWidth="1"/>
    <col min="15891" max="15891" width="22" style="1064" customWidth="1"/>
    <col min="15892" max="15892" width="23.453125" style="1064" bestFit="1" customWidth="1"/>
    <col min="15893" max="15895" width="9.08984375" style="1064"/>
    <col min="15896" max="15896" width="11.36328125" style="1064" customWidth="1"/>
    <col min="15897" max="15897" width="10.36328125" style="1064" customWidth="1"/>
    <col min="15898" max="16105" width="9.08984375" style="1064"/>
    <col min="16106" max="16106" width="2.90625" style="1064" customWidth="1"/>
    <col min="16107" max="16107" width="13.08984375" style="1064" customWidth="1"/>
    <col min="16108" max="16108" width="60.36328125" style="1064" customWidth="1"/>
    <col min="16109" max="16113" width="10.90625" style="1064" bestFit="1" customWidth="1"/>
    <col min="16114" max="16114" width="11.90625" style="1064" bestFit="1" customWidth="1"/>
    <col min="16115" max="16115" width="14.36328125" style="1064" bestFit="1" customWidth="1"/>
    <col min="16116" max="16116" width="17.453125" style="1064" bestFit="1" customWidth="1"/>
    <col min="16117" max="16119" width="17.54296875" style="1064" bestFit="1" customWidth="1"/>
    <col min="16120" max="16126" width="21" style="1064" bestFit="1" customWidth="1"/>
    <col min="16127" max="16134" width="21.08984375" style="1064" bestFit="1" customWidth="1"/>
    <col min="16135" max="16135" width="22.6328125" style="1064" customWidth="1"/>
    <col min="16136" max="16136" width="22" style="1064" customWidth="1"/>
    <col min="16137" max="16137" width="22.6328125" style="1064" customWidth="1"/>
    <col min="16138" max="16143" width="21.08984375" style="1064" bestFit="1" customWidth="1"/>
    <col min="16144" max="16144" width="19.54296875" style="1064" customWidth="1"/>
    <col min="16145" max="16145" width="21.08984375" style="1064" bestFit="1" customWidth="1"/>
    <col min="16146" max="16146" width="22.6328125" style="1064" customWidth="1"/>
    <col min="16147" max="16147" width="22" style="1064" customWidth="1"/>
    <col min="16148" max="16148" width="23.453125" style="1064" bestFit="1" customWidth="1"/>
    <col min="16149" max="16151" width="9.08984375" style="1064"/>
    <col min="16152" max="16152" width="11.36328125" style="1064" customWidth="1"/>
    <col min="16153" max="16153" width="10.36328125" style="1064" customWidth="1"/>
    <col min="16154" max="16384" width="9.08984375" style="1064"/>
  </cols>
  <sheetData>
    <row r="1" spans="2:26" x14ac:dyDescent="0.3">
      <c r="B1" s="1063"/>
    </row>
    <row r="2" spans="2:26" x14ac:dyDescent="0.3">
      <c r="B2" s="1065"/>
      <c r="C2" s="1065"/>
      <c r="D2" s="1065"/>
      <c r="E2" s="1066"/>
      <c r="F2" s="1066"/>
      <c r="G2" s="1066"/>
      <c r="H2" s="1066"/>
      <c r="I2" s="1066"/>
      <c r="J2" s="1066"/>
      <c r="K2" s="1066"/>
      <c r="L2" s="909" t="str">
        <f>Index!$B$2</f>
        <v xml:space="preserve">      Maharashtra State Power Generation Company Ltd.</v>
      </c>
      <c r="M2" s="1066"/>
      <c r="N2" s="1066"/>
      <c r="O2" s="1066"/>
      <c r="P2" s="1065"/>
      <c r="Q2" s="1066"/>
      <c r="R2" s="1066"/>
      <c r="S2" s="1066"/>
      <c r="T2" s="1066"/>
      <c r="U2" s="1066"/>
      <c r="V2" s="1066"/>
      <c r="W2" s="1066"/>
      <c r="X2" s="1066"/>
      <c r="Y2" s="1066"/>
      <c r="Z2" s="1066"/>
    </row>
    <row r="3" spans="2:26" x14ac:dyDescent="0.3">
      <c r="B3" s="1067"/>
      <c r="C3" s="1068"/>
      <c r="E3" s="1067"/>
      <c r="F3" s="1067"/>
      <c r="G3" s="1067"/>
      <c r="H3" s="1067"/>
      <c r="I3" s="1067"/>
      <c r="J3" s="1067"/>
      <c r="K3" s="1067"/>
      <c r="L3" s="1069" t="s">
        <v>1094</v>
      </c>
      <c r="M3" s="1067"/>
      <c r="N3" s="1067"/>
      <c r="O3" s="1067"/>
      <c r="P3" s="1067"/>
      <c r="Q3" s="1067"/>
      <c r="R3" s="1067"/>
      <c r="S3" s="1067"/>
      <c r="T3" s="1067"/>
      <c r="U3" s="1067"/>
      <c r="V3" s="1067"/>
      <c r="W3" s="1067"/>
      <c r="X3" s="1068"/>
      <c r="Y3" s="1068"/>
      <c r="Z3" s="1068"/>
    </row>
    <row r="4" spans="2:26" x14ac:dyDescent="0.3">
      <c r="B4" s="1065"/>
      <c r="C4" s="1065"/>
      <c r="D4" s="1065"/>
      <c r="L4" s="1070" t="s">
        <v>1412</v>
      </c>
      <c r="P4" s="1065"/>
    </row>
    <row r="5" spans="2:26" x14ac:dyDescent="0.3">
      <c r="B5" s="1071"/>
      <c r="C5" s="1071"/>
      <c r="D5" s="1071"/>
    </row>
    <row r="6" spans="2:26" x14ac:dyDescent="0.3">
      <c r="B6" s="1901" t="s">
        <v>1413</v>
      </c>
      <c r="C6" s="1072" t="s">
        <v>1414</v>
      </c>
      <c r="D6" s="1904" t="s">
        <v>1415</v>
      </c>
      <c r="E6" s="1904"/>
      <c r="F6" s="1904"/>
      <c r="G6" s="1904"/>
      <c r="H6" s="1904" t="s">
        <v>1415</v>
      </c>
      <c r="I6" s="1904"/>
      <c r="J6" s="1904"/>
      <c r="K6" s="1904"/>
      <c r="L6" s="1904" t="s">
        <v>421</v>
      </c>
      <c r="M6" s="1904"/>
      <c r="N6" s="1904"/>
      <c r="O6" s="1904"/>
      <c r="P6" s="1904" t="s">
        <v>1416</v>
      </c>
      <c r="Q6" s="1904"/>
      <c r="R6" s="1904"/>
      <c r="S6" s="1904"/>
      <c r="T6" s="1073"/>
    </row>
    <row r="7" spans="2:26" x14ac:dyDescent="0.3">
      <c r="B7" s="1902"/>
      <c r="C7" s="1074" t="s">
        <v>1417</v>
      </c>
      <c r="D7" s="1075" t="s">
        <v>1418</v>
      </c>
      <c r="E7" s="1075" t="s">
        <v>1419</v>
      </c>
      <c r="F7" s="1075" t="s">
        <v>1420</v>
      </c>
      <c r="G7" s="1075" t="s">
        <v>1421</v>
      </c>
      <c r="H7" s="1075" t="s">
        <v>1418</v>
      </c>
      <c r="I7" s="1075" t="s">
        <v>1419</v>
      </c>
      <c r="J7" s="1075" t="s">
        <v>1420</v>
      </c>
      <c r="K7" s="1075" t="s">
        <v>1421</v>
      </c>
      <c r="L7" s="1075" t="s">
        <v>1418</v>
      </c>
      <c r="M7" s="1075" t="s">
        <v>1419</v>
      </c>
      <c r="N7" s="1075" t="s">
        <v>1420</v>
      </c>
      <c r="O7" s="1075" t="s">
        <v>1421</v>
      </c>
      <c r="P7" s="1075" t="s">
        <v>1418</v>
      </c>
      <c r="Q7" s="1075" t="s">
        <v>1419</v>
      </c>
      <c r="R7" s="1075" t="s">
        <v>1420</v>
      </c>
      <c r="S7" s="1075" t="s">
        <v>1421</v>
      </c>
      <c r="T7" s="1075" t="s">
        <v>271</v>
      </c>
    </row>
    <row r="8" spans="2:26" x14ac:dyDescent="0.3">
      <c r="B8" s="1903"/>
      <c r="C8" s="1072" t="s">
        <v>1422</v>
      </c>
      <c r="D8" s="1073"/>
      <c r="E8" s="1073"/>
      <c r="F8" s="1073"/>
      <c r="G8" s="1073"/>
      <c r="H8" s="1073"/>
      <c r="I8" s="1073"/>
      <c r="J8" s="1073"/>
      <c r="K8" s="1073"/>
      <c r="L8" s="1073"/>
      <c r="M8" s="1073"/>
      <c r="N8" s="1073"/>
      <c r="O8" s="1073"/>
      <c r="P8" s="1073"/>
      <c r="Q8" s="1073"/>
      <c r="R8" s="1073"/>
      <c r="S8" s="1073"/>
      <c r="T8" s="1073"/>
    </row>
    <row r="9" spans="2:26" x14ac:dyDescent="0.3">
      <c r="B9" s="1076"/>
      <c r="C9" s="1076"/>
      <c r="D9" s="1076"/>
      <c r="E9" s="1076"/>
      <c r="F9" s="1076"/>
      <c r="G9" s="1076"/>
      <c r="H9" s="1076"/>
      <c r="I9" s="1076"/>
      <c r="J9" s="1076"/>
      <c r="K9" s="1076"/>
      <c r="L9" s="1076"/>
      <c r="M9" s="1076"/>
      <c r="N9" s="1076"/>
      <c r="O9" s="1076"/>
      <c r="P9" s="1076"/>
      <c r="Q9" s="1076"/>
      <c r="R9" s="1076"/>
      <c r="S9" s="1076"/>
      <c r="T9" s="1076"/>
    </row>
    <row r="10" spans="2:26" x14ac:dyDescent="0.3">
      <c r="B10" s="1077">
        <v>1.1000000000000001</v>
      </c>
      <c r="C10" s="1078" t="s">
        <v>423</v>
      </c>
      <c r="D10" s="1076"/>
      <c r="E10" s="1076"/>
      <c r="F10" s="1076"/>
      <c r="G10" s="1076"/>
      <c r="H10" s="1076"/>
      <c r="I10" s="1076"/>
      <c r="J10" s="1076"/>
      <c r="K10" s="1076"/>
      <c r="L10" s="1076"/>
      <c r="M10" s="1076"/>
      <c r="N10" s="1076"/>
      <c r="O10" s="1076"/>
      <c r="P10" s="1076"/>
      <c r="Q10" s="1076"/>
      <c r="R10" s="1076"/>
      <c r="S10" s="1076"/>
      <c r="T10" s="1076"/>
    </row>
    <row r="11" spans="2:26" x14ac:dyDescent="0.3">
      <c r="B11" s="1076"/>
      <c r="C11" s="1076" t="s">
        <v>1423</v>
      </c>
      <c r="D11" s="1079"/>
      <c r="E11" s="1079"/>
      <c r="F11" s="1079"/>
      <c r="G11" s="1079"/>
      <c r="H11" s="1079"/>
      <c r="I11" s="1079"/>
      <c r="J11" s="1079"/>
      <c r="K11" s="1079"/>
      <c r="L11" s="1079"/>
      <c r="M11" s="1079"/>
      <c r="N11" s="1079"/>
      <c r="O11" s="1079"/>
      <c r="P11" s="1079"/>
      <c r="Q11" s="1079"/>
      <c r="R11" s="1079"/>
      <c r="S11" s="1079"/>
      <c r="T11" s="1080"/>
    </row>
    <row r="12" spans="2:26" x14ac:dyDescent="0.3">
      <c r="B12" s="1076"/>
      <c r="C12" s="1076" t="s">
        <v>1424</v>
      </c>
      <c r="D12" s="1081"/>
      <c r="E12" s="1081"/>
      <c r="F12" s="1081"/>
      <c r="G12" s="1081"/>
      <c r="H12" s="1081"/>
      <c r="I12" s="1081"/>
      <c r="J12" s="1081"/>
      <c r="K12" s="1081"/>
      <c r="L12" s="1081"/>
      <c r="M12" s="1081"/>
      <c r="N12" s="1081"/>
      <c r="O12" s="1081"/>
      <c r="P12" s="1081"/>
      <c r="Q12" s="1081"/>
      <c r="R12" s="1081"/>
      <c r="S12" s="1081"/>
      <c r="T12" s="1080"/>
    </row>
    <row r="13" spans="2:26" x14ac:dyDescent="0.3">
      <c r="B13" s="1076"/>
      <c r="C13" s="1076" t="s">
        <v>415</v>
      </c>
      <c r="D13" s="1079"/>
      <c r="E13" s="1079"/>
      <c r="F13" s="1079"/>
      <c r="G13" s="1079"/>
      <c r="H13" s="1079"/>
      <c r="I13" s="1079"/>
      <c r="J13" s="1079"/>
      <c r="K13" s="1079"/>
      <c r="L13" s="1079"/>
      <c r="M13" s="1079"/>
      <c r="N13" s="1079"/>
      <c r="O13" s="1079"/>
      <c r="P13" s="1079"/>
      <c r="Q13" s="1079"/>
      <c r="R13" s="1079"/>
      <c r="S13" s="1079"/>
      <c r="T13" s="1082"/>
      <c r="U13" s="1083"/>
    </row>
    <row r="14" spans="2:26" x14ac:dyDescent="0.3">
      <c r="B14" s="1076"/>
      <c r="C14" s="1076" t="s">
        <v>1425</v>
      </c>
      <c r="D14" s="1079"/>
      <c r="E14" s="1079"/>
      <c r="F14" s="1079"/>
      <c r="G14" s="1079"/>
      <c r="H14" s="1079"/>
      <c r="I14" s="1079"/>
      <c r="J14" s="1079"/>
      <c r="K14" s="1079"/>
      <c r="L14" s="1079"/>
      <c r="M14" s="1079"/>
      <c r="N14" s="1079"/>
      <c r="O14" s="1079"/>
      <c r="P14" s="1079"/>
      <c r="Q14" s="1079"/>
      <c r="R14" s="1079"/>
      <c r="S14" s="1079"/>
      <c r="T14" s="1080"/>
    </row>
    <row r="15" spans="2:26" x14ac:dyDescent="0.3">
      <c r="B15" s="1076"/>
      <c r="C15" s="1076" t="s">
        <v>1426</v>
      </c>
      <c r="D15" s="1079"/>
      <c r="E15" s="1079"/>
      <c r="F15" s="1079"/>
      <c r="G15" s="1079"/>
      <c r="H15" s="1079"/>
      <c r="I15" s="1079"/>
      <c r="J15" s="1079"/>
      <c r="K15" s="1079"/>
      <c r="L15" s="1079"/>
      <c r="M15" s="1079"/>
      <c r="N15" s="1079"/>
      <c r="O15" s="1079"/>
      <c r="P15" s="1079"/>
      <c r="Q15" s="1079"/>
      <c r="R15" s="1079"/>
      <c r="S15" s="1079"/>
      <c r="T15" s="1080"/>
    </row>
    <row r="16" spans="2:26" x14ac:dyDescent="0.3">
      <c r="B16" s="1076"/>
      <c r="C16" s="1076"/>
      <c r="D16" s="1079"/>
      <c r="E16" s="1079"/>
      <c r="F16" s="1079"/>
      <c r="G16" s="1079"/>
      <c r="H16" s="1079"/>
      <c r="I16" s="1079"/>
      <c r="J16" s="1079"/>
      <c r="K16" s="1079"/>
      <c r="L16" s="1079"/>
      <c r="M16" s="1079"/>
      <c r="N16" s="1079"/>
      <c r="O16" s="1079"/>
      <c r="P16" s="1079"/>
      <c r="Q16" s="1079"/>
      <c r="R16" s="1079"/>
      <c r="S16" s="1079"/>
      <c r="T16" s="1080"/>
    </row>
    <row r="17" spans="2:21" s="1086" customFormat="1" x14ac:dyDescent="0.3">
      <c r="B17" s="1078">
        <v>1.2</v>
      </c>
      <c r="C17" s="1078" t="s">
        <v>422</v>
      </c>
      <c r="D17" s="1084"/>
      <c r="E17" s="1084"/>
      <c r="F17" s="1084"/>
      <c r="G17" s="1084"/>
      <c r="H17" s="1084"/>
      <c r="I17" s="1084"/>
      <c r="J17" s="1084"/>
      <c r="K17" s="1084"/>
      <c r="L17" s="1084"/>
      <c r="M17" s="1084"/>
      <c r="N17" s="1084"/>
      <c r="O17" s="1084"/>
      <c r="P17" s="1084"/>
      <c r="Q17" s="1084"/>
      <c r="R17" s="1084"/>
      <c r="S17" s="1084"/>
      <c r="T17" s="1085"/>
    </row>
    <row r="18" spans="2:21" x14ac:dyDescent="0.3">
      <c r="B18" s="1076"/>
      <c r="C18" s="1076" t="s">
        <v>1423</v>
      </c>
      <c r="D18" s="1080"/>
      <c r="E18" s="1080"/>
      <c r="F18" s="1080"/>
      <c r="G18" s="1080"/>
      <c r="H18" s="1080"/>
      <c r="I18" s="1080"/>
      <c r="J18" s="1080"/>
      <c r="K18" s="1080"/>
      <c r="L18" s="1080"/>
      <c r="M18" s="1080"/>
      <c r="N18" s="1080"/>
      <c r="O18" s="1080"/>
      <c r="P18" s="1080"/>
      <c r="Q18" s="1080"/>
      <c r="R18" s="1080"/>
      <c r="S18" s="1080"/>
      <c r="T18" s="1080"/>
    </row>
    <row r="19" spans="2:21" x14ac:dyDescent="0.3">
      <c r="B19" s="1076"/>
      <c r="C19" s="1076" t="s">
        <v>1424</v>
      </c>
      <c r="D19" s="1087"/>
      <c r="E19" s="1087"/>
      <c r="F19" s="1087"/>
      <c r="G19" s="1087"/>
      <c r="H19" s="1087"/>
      <c r="I19" s="1087"/>
      <c r="J19" s="1087"/>
      <c r="K19" s="1087"/>
      <c r="L19" s="1087"/>
      <c r="M19" s="1087"/>
      <c r="N19" s="1087"/>
      <c r="O19" s="1087"/>
      <c r="P19" s="1087"/>
      <c r="Q19" s="1087"/>
      <c r="R19" s="1087"/>
      <c r="S19" s="1087"/>
      <c r="T19" s="1080"/>
    </row>
    <row r="20" spans="2:21" x14ac:dyDescent="0.3">
      <c r="B20" s="1076"/>
      <c r="C20" s="1076" t="s">
        <v>415</v>
      </c>
      <c r="D20" s="1080"/>
      <c r="E20" s="1080"/>
      <c r="F20" s="1080"/>
      <c r="G20" s="1080"/>
      <c r="H20" s="1080"/>
      <c r="I20" s="1080"/>
      <c r="J20" s="1080"/>
      <c r="K20" s="1080"/>
      <c r="L20" s="1080"/>
      <c r="M20" s="1080"/>
      <c r="N20" s="1080"/>
      <c r="O20" s="1080"/>
      <c r="P20" s="1080"/>
      <c r="Q20" s="1080"/>
      <c r="R20" s="1080"/>
      <c r="S20" s="1080"/>
      <c r="T20" s="1082"/>
      <c r="U20" s="1083"/>
    </row>
    <row r="21" spans="2:21" x14ac:dyDescent="0.3">
      <c r="B21" s="1076"/>
      <c r="C21" s="1076" t="s">
        <v>1425</v>
      </c>
      <c r="D21" s="1080"/>
      <c r="E21" s="1080"/>
      <c r="F21" s="1080"/>
      <c r="G21" s="1080"/>
      <c r="H21" s="1080"/>
      <c r="I21" s="1080"/>
      <c r="J21" s="1080"/>
      <c r="K21" s="1080"/>
      <c r="L21" s="1080"/>
      <c r="M21" s="1080"/>
      <c r="N21" s="1080"/>
      <c r="O21" s="1080"/>
      <c r="P21" s="1080"/>
      <c r="Q21" s="1080"/>
      <c r="R21" s="1080"/>
      <c r="S21" s="1080"/>
      <c r="T21" s="1080"/>
    </row>
    <row r="22" spans="2:21" x14ac:dyDescent="0.3">
      <c r="B22" s="1076"/>
      <c r="C22" s="1076" t="s">
        <v>1426</v>
      </c>
      <c r="D22" s="1080"/>
      <c r="E22" s="1080"/>
      <c r="F22" s="1080"/>
      <c r="G22" s="1080"/>
      <c r="H22" s="1080"/>
      <c r="I22" s="1080"/>
      <c r="J22" s="1080"/>
      <c r="K22" s="1080"/>
      <c r="L22" s="1080"/>
      <c r="M22" s="1080"/>
      <c r="N22" s="1080"/>
      <c r="O22" s="1080"/>
      <c r="P22" s="1080"/>
      <c r="Q22" s="1080"/>
      <c r="R22" s="1080"/>
      <c r="S22" s="1080"/>
      <c r="T22" s="1080"/>
    </row>
    <row r="23" spans="2:21" x14ac:dyDescent="0.3">
      <c r="B23" s="1076"/>
      <c r="C23" s="1076"/>
      <c r="D23" s="1080"/>
      <c r="E23" s="1080"/>
      <c r="F23" s="1080"/>
      <c r="G23" s="1080"/>
      <c r="H23" s="1080"/>
      <c r="I23" s="1080"/>
      <c r="J23" s="1080"/>
      <c r="K23" s="1080"/>
      <c r="L23" s="1080"/>
      <c r="M23" s="1080"/>
      <c r="N23" s="1080"/>
      <c r="O23" s="1080"/>
      <c r="P23" s="1080"/>
      <c r="Q23" s="1080"/>
      <c r="R23" s="1080"/>
      <c r="S23" s="1080"/>
      <c r="T23" s="1080"/>
    </row>
    <row r="24" spans="2:21" x14ac:dyDescent="0.3">
      <c r="B24" s="1078">
        <v>1.3</v>
      </c>
      <c r="C24" s="1078" t="s">
        <v>1427</v>
      </c>
      <c r="D24" s="1080"/>
      <c r="E24" s="1080"/>
      <c r="F24" s="1080"/>
      <c r="G24" s="1080"/>
      <c r="H24" s="1080"/>
      <c r="I24" s="1080"/>
      <c r="J24" s="1080"/>
      <c r="K24" s="1080"/>
      <c r="L24" s="1080"/>
      <c r="M24" s="1080"/>
      <c r="N24" s="1080"/>
      <c r="O24" s="1080"/>
      <c r="P24" s="1080"/>
      <c r="Q24" s="1080"/>
      <c r="R24" s="1080"/>
      <c r="S24" s="1080"/>
      <c r="T24" s="1080"/>
    </row>
    <row r="25" spans="2:21" x14ac:dyDescent="0.3">
      <c r="B25" s="1076"/>
      <c r="C25" s="1076" t="s">
        <v>1423</v>
      </c>
      <c r="D25" s="1080"/>
      <c r="E25" s="1080"/>
      <c r="F25" s="1080"/>
      <c r="G25" s="1080"/>
      <c r="H25" s="1080"/>
      <c r="I25" s="1080"/>
      <c r="J25" s="1080"/>
      <c r="K25" s="1080"/>
      <c r="L25" s="1080"/>
      <c r="M25" s="1080"/>
      <c r="N25" s="1080"/>
      <c r="O25" s="1080"/>
      <c r="P25" s="1080"/>
      <c r="Q25" s="1080"/>
      <c r="R25" s="1080"/>
      <c r="S25" s="1080"/>
      <c r="T25" s="1080"/>
    </row>
    <row r="26" spans="2:21" x14ac:dyDescent="0.3">
      <c r="B26" s="1076"/>
      <c r="C26" s="1076" t="s">
        <v>1424</v>
      </c>
      <c r="D26" s="1087"/>
      <c r="E26" s="1087"/>
      <c r="F26" s="1087"/>
      <c r="G26" s="1087"/>
      <c r="H26" s="1087"/>
      <c r="I26" s="1087"/>
      <c r="J26" s="1087"/>
      <c r="K26" s="1087"/>
      <c r="L26" s="1087"/>
      <c r="M26" s="1087"/>
      <c r="N26" s="1087"/>
      <c r="O26" s="1087"/>
      <c r="P26" s="1087"/>
      <c r="Q26" s="1087"/>
      <c r="R26" s="1087"/>
      <c r="S26" s="1087"/>
      <c r="T26" s="1082"/>
    </row>
    <row r="27" spans="2:21" x14ac:dyDescent="0.3">
      <c r="B27" s="1076"/>
      <c r="C27" s="1076" t="s">
        <v>415</v>
      </c>
      <c r="D27" s="1080"/>
      <c r="E27" s="1080"/>
      <c r="F27" s="1080"/>
      <c r="G27" s="1080"/>
      <c r="H27" s="1080"/>
      <c r="I27" s="1080"/>
      <c r="J27" s="1080"/>
      <c r="K27" s="1080"/>
      <c r="L27" s="1080"/>
      <c r="M27" s="1080"/>
      <c r="N27" s="1080"/>
      <c r="O27" s="1080"/>
      <c r="P27" s="1080"/>
      <c r="Q27" s="1080"/>
      <c r="R27" s="1080"/>
      <c r="S27" s="1080"/>
      <c r="T27" s="1082"/>
      <c r="U27" s="1083"/>
    </row>
    <row r="28" spans="2:21" x14ac:dyDescent="0.3">
      <c r="B28" s="1076"/>
      <c r="C28" s="1076" t="s">
        <v>1425</v>
      </c>
      <c r="D28" s="1080"/>
      <c r="E28" s="1080"/>
      <c r="F28" s="1080"/>
      <c r="G28" s="1080"/>
      <c r="H28" s="1080"/>
      <c r="I28" s="1080"/>
      <c r="J28" s="1080"/>
      <c r="K28" s="1080"/>
      <c r="L28" s="1080"/>
      <c r="M28" s="1080"/>
      <c r="N28" s="1080"/>
      <c r="O28" s="1080"/>
      <c r="P28" s="1080"/>
      <c r="Q28" s="1080"/>
      <c r="R28" s="1080"/>
      <c r="S28" s="1080"/>
      <c r="T28" s="1080"/>
    </row>
    <row r="29" spans="2:21" ht="29.4" customHeight="1" x14ac:dyDescent="0.3">
      <c r="B29" s="1076"/>
      <c r="C29" s="1088" t="s">
        <v>1426</v>
      </c>
      <c r="D29" s="1080"/>
      <c r="E29" s="1080"/>
      <c r="F29" s="1080"/>
      <c r="G29" s="1080"/>
      <c r="H29" s="1080"/>
      <c r="I29" s="1080"/>
      <c r="J29" s="1080"/>
      <c r="K29" s="1080"/>
      <c r="L29" s="1080"/>
      <c r="M29" s="1080"/>
      <c r="N29" s="1080"/>
      <c r="O29" s="1080"/>
      <c r="P29" s="1080"/>
      <c r="Q29" s="1080"/>
      <c r="R29" s="1080"/>
      <c r="S29" s="1080"/>
      <c r="T29" s="1080"/>
    </row>
    <row r="30" spans="2:21" x14ac:dyDescent="0.3">
      <c r="B30" s="1076"/>
      <c r="C30" s="1076"/>
      <c r="D30" s="1080"/>
      <c r="E30" s="1080"/>
      <c r="F30" s="1080"/>
      <c r="G30" s="1080"/>
      <c r="H30" s="1080"/>
      <c r="I30" s="1080"/>
      <c r="J30" s="1080"/>
      <c r="K30" s="1080"/>
      <c r="L30" s="1080"/>
      <c r="M30" s="1080"/>
      <c r="N30" s="1080"/>
      <c r="O30" s="1080"/>
      <c r="P30" s="1080"/>
      <c r="Q30" s="1080"/>
      <c r="R30" s="1080"/>
      <c r="S30" s="1080"/>
      <c r="T30" s="1080"/>
    </row>
    <row r="31" spans="2:21" x14ac:dyDescent="0.3">
      <c r="B31" s="1076"/>
      <c r="C31" s="1076"/>
      <c r="D31" s="1080"/>
      <c r="E31" s="1080"/>
      <c r="F31" s="1080"/>
      <c r="G31" s="1080"/>
      <c r="H31" s="1080"/>
      <c r="I31" s="1080"/>
      <c r="J31" s="1080"/>
      <c r="K31" s="1080"/>
      <c r="L31" s="1080"/>
      <c r="M31" s="1080"/>
      <c r="N31" s="1080"/>
      <c r="O31" s="1080"/>
      <c r="P31" s="1080"/>
      <c r="Q31" s="1080"/>
      <c r="R31" s="1080"/>
      <c r="S31" s="1080"/>
      <c r="T31" s="1080"/>
    </row>
    <row r="32" spans="2:21" x14ac:dyDescent="0.3">
      <c r="B32" s="1077">
        <v>1.4</v>
      </c>
      <c r="C32" s="1078" t="s">
        <v>1428</v>
      </c>
      <c r="D32" s="1080"/>
      <c r="E32" s="1080"/>
      <c r="F32" s="1080"/>
      <c r="G32" s="1080"/>
      <c r="H32" s="1080"/>
      <c r="I32" s="1080"/>
      <c r="J32" s="1080"/>
      <c r="K32" s="1080"/>
      <c r="L32" s="1080"/>
      <c r="M32" s="1080"/>
      <c r="N32" s="1080"/>
      <c r="O32" s="1080"/>
      <c r="P32" s="1080"/>
      <c r="Q32" s="1080"/>
      <c r="R32" s="1080"/>
      <c r="S32" s="1080"/>
      <c r="T32" s="1080"/>
    </row>
    <row r="33" spans="2:21" x14ac:dyDescent="0.3">
      <c r="B33" s="1076"/>
      <c r="C33" s="1076" t="s">
        <v>1423</v>
      </c>
      <c r="D33" s="1087"/>
      <c r="E33" s="1087"/>
      <c r="F33" s="1087"/>
      <c r="G33" s="1087"/>
      <c r="H33" s="1087"/>
      <c r="I33" s="1087"/>
      <c r="J33" s="1087"/>
      <c r="K33" s="1087"/>
      <c r="L33" s="1087"/>
      <c r="M33" s="1087"/>
      <c r="N33" s="1087"/>
      <c r="O33" s="1087"/>
      <c r="P33" s="1087"/>
      <c r="Q33" s="1087"/>
      <c r="R33" s="1087"/>
      <c r="S33" s="1087"/>
      <c r="T33" s="1080"/>
    </row>
    <row r="34" spans="2:21" x14ac:dyDescent="0.3">
      <c r="B34" s="1076"/>
      <c r="C34" s="1076" t="s">
        <v>1424</v>
      </c>
      <c r="D34" s="1087"/>
      <c r="E34" s="1087"/>
      <c r="F34" s="1087"/>
      <c r="G34" s="1087"/>
      <c r="H34" s="1087"/>
      <c r="I34" s="1087"/>
      <c r="J34" s="1087"/>
      <c r="K34" s="1087"/>
      <c r="L34" s="1087"/>
      <c r="M34" s="1087"/>
      <c r="N34" s="1087"/>
      <c r="O34" s="1087"/>
      <c r="P34" s="1087"/>
      <c r="Q34" s="1087"/>
      <c r="R34" s="1087"/>
      <c r="S34" s="1087"/>
      <c r="T34" s="1080"/>
    </row>
    <row r="35" spans="2:21" x14ac:dyDescent="0.3">
      <c r="B35" s="1076"/>
      <c r="C35" s="1076" t="s">
        <v>415</v>
      </c>
      <c r="D35" s="1087"/>
      <c r="E35" s="1087"/>
      <c r="F35" s="1087"/>
      <c r="G35" s="1087"/>
      <c r="H35" s="1087"/>
      <c r="I35" s="1087"/>
      <c r="J35" s="1087"/>
      <c r="K35" s="1087"/>
      <c r="L35" s="1087"/>
      <c r="M35" s="1087"/>
      <c r="N35" s="1087"/>
      <c r="O35" s="1087"/>
      <c r="P35" s="1087"/>
      <c r="Q35" s="1087"/>
      <c r="R35" s="1087"/>
      <c r="S35" s="1087"/>
      <c r="T35" s="1080"/>
    </row>
    <row r="36" spans="2:21" x14ac:dyDescent="0.3">
      <c r="B36" s="1076"/>
      <c r="C36" s="1076" t="s">
        <v>1425</v>
      </c>
      <c r="D36" s="1087"/>
      <c r="E36" s="1087"/>
      <c r="F36" s="1087"/>
      <c r="G36" s="1087"/>
      <c r="H36" s="1087"/>
      <c r="I36" s="1087"/>
      <c r="J36" s="1087"/>
      <c r="K36" s="1087"/>
      <c r="L36" s="1087"/>
      <c r="M36" s="1087"/>
      <c r="N36" s="1087"/>
      <c r="O36" s="1087"/>
      <c r="P36" s="1087"/>
      <c r="Q36" s="1087"/>
      <c r="R36" s="1087"/>
      <c r="S36" s="1087"/>
      <c r="T36" s="1080"/>
    </row>
    <row r="37" spans="2:21" x14ac:dyDescent="0.3">
      <c r="B37" s="1076"/>
      <c r="C37" s="1076" t="s">
        <v>1426</v>
      </c>
      <c r="D37" s="1080"/>
      <c r="E37" s="1080"/>
      <c r="F37" s="1080"/>
      <c r="G37" s="1080"/>
      <c r="H37" s="1080"/>
      <c r="I37" s="1080"/>
      <c r="J37" s="1080"/>
      <c r="K37" s="1080"/>
      <c r="L37" s="1080"/>
      <c r="M37" s="1080"/>
      <c r="N37" s="1080"/>
      <c r="O37" s="1080"/>
      <c r="P37" s="1080"/>
      <c r="Q37" s="1080"/>
      <c r="R37" s="1080"/>
      <c r="S37" s="1080"/>
      <c r="T37" s="1080"/>
    </row>
    <row r="38" spans="2:21" x14ac:dyDescent="0.3">
      <c r="B38" s="1076"/>
      <c r="C38" s="1076"/>
      <c r="D38" s="1080"/>
      <c r="E38" s="1080"/>
      <c r="F38" s="1080"/>
      <c r="G38" s="1080"/>
      <c r="H38" s="1080"/>
      <c r="I38" s="1080"/>
      <c r="J38" s="1080"/>
      <c r="K38" s="1080"/>
      <c r="L38" s="1080"/>
      <c r="M38" s="1080"/>
      <c r="N38" s="1080"/>
      <c r="O38" s="1080"/>
      <c r="P38" s="1080"/>
      <c r="Q38" s="1080"/>
      <c r="R38" s="1080"/>
      <c r="S38" s="1080"/>
      <c r="T38" s="1080"/>
    </row>
    <row r="39" spans="2:21" x14ac:dyDescent="0.3">
      <c r="B39" s="1076">
        <v>2</v>
      </c>
      <c r="C39" s="1078" t="s">
        <v>1429</v>
      </c>
      <c r="D39" s="1080"/>
      <c r="E39" s="1080"/>
      <c r="F39" s="1080"/>
      <c r="G39" s="1080"/>
      <c r="H39" s="1080"/>
      <c r="I39" s="1080"/>
      <c r="J39" s="1080"/>
      <c r="K39" s="1080"/>
      <c r="L39" s="1080"/>
      <c r="M39" s="1080"/>
      <c r="N39" s="1080"/>
      <c r="O39" s="1080"/>
      <c r="P39" s="1080"/>
      <c r="Q39" s="1080"/>
      <c r="R39" s="1080"/>
      <c r="S39" s="1080"/>
      <c r="T39" s="1089">
        <f>SUM(D39:S39)</f>
        <v>0</v>
      </c>
    </row>
    <row r="40" spans="2:21" x14ac:dyDescent="0.3">
      <c r="B40" s="1076"/>
      <c r="C40" s="1090" t="s">
        <v>1430</v>
      </c>
      <c r="D40" s="1087"/>
      <c r="E40" s="1087"/>
      <c r="F40" s="1087"/>
      <c r="G40" s="1087"/>
      <c r="H40" s="1087"/>
      <c r="I40" s="1087"/>
      <c r="J40" s="1087"/>
      <c r="K40" s="1087"/>
      <c r="L40" s="1087"/>
      <c r="M40" s="1087"/>
      <c r="N40" s="1087"/>
      <c r="O40" s="1087"/>
      <c r="P40" s="1087"/>
      <c r="Q40" s="1087"/>
      <c r="R40" s="1087"/>
      <c r="S40" s="1087"/>
      <c r="T40" s="1080"/>
    </row>
    <row r="41" spans="2:21" x14ac:dyDescent="0.3">
      <c r="B41" s="1076"/>
      <c r="C41" s="1090" t="s">
        <v>1431</v>
      </c>
      <c r="D41" s="1087"/>
      <c r="E41" s="1087"/>
      <c r="F41" s="1087"/>
      <c r="G41" s="1087"/>
      <c r="H41" s="1087"/>
      <c r="I41" s="1087"/>
      <c r="J41" s="1087"/>
      <c r="K41" s="1087"/>
      <c r="L41" s="1087"/>
      <c r="M41" s="1087"/>
      <c r="N41" s="1087"/>
      <c r="O41" s="1087"/>
      <c r="P41" s="1087"/>
      <c r="Q41" s="1087"/>
      <c r="R41" s="1087"/>
      <c r="S41" s="1087"/>
      <c r="T41" s="1080"/>
    </row>
    <row r="42" spans="2:21" x14ac:dyDescent="0.3">
      <c r="B42" s="1076"/>
      <c r="C42" s="1078" t="s">
        <v>1432</v>
      </c>
      <c r="D42" s="1087"/>
      <c r="E42" s="1087"/>
      <c r="F42" s="1087"/>
      <c r="G42" s="1087"/>
      <c r="H42" s="1087"/>
      <c r="I42" s="1087"/>
      <c r="J42" s="1087"/>
      <c r="K42" s="1087"/>
      <c r="L42" s="1087"/>
      <c r="M42" s="1087"/>
      <c r="N42" s="1087"/>
      <c r="O42" s="1087"/>
      <c r="P42" s="1087"/>
      <c r="Q42" s="1087"/>
      <c r="R42" s="1087"/>
      <c r="S42" s="1087"/>
      <c r="T42" s="1080"/>
      <c r="U42" s="1083"/>
    </row>
    <row r="51" spans="9:11" x14ac:dyDescent="0.3">
      <c r="I51" s="1083"/>
      <c r="K51" s="1083"/>
    </row>
    <row r="52" spans="9:11" x14ac:dyDescent="0.3">
      <c r="I52" s="1083"/>
      <c r="K52" s="1083"/>
    </row>
    <row r="53" spans="9:11" x14ac:dyDescent="0.3">
      <c r="I53" s="1083"/>
      <c r="K53" s="1083"/>
    </row>
    <row r="54" spans="9:11" x14ac:dyDescent="0.3">
      <c r="I54" s="1083"/>
      <c r="K54" s="1083"/>
    </row>
    <row r="55" spans="9:11" x14ac:dyDescent="0.3">
      <c r="K55" s="1083"/>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topLeftCell="E1" workbookViewId="0">
      <selection activeCell="A2" sqref="A2:T2"/>
    </sheetView>
  </sheetViews>
  <sheetFormatPr defaultColWidth="8.6328125" defaultRowHeight="12.5" x14ac:dyDescent="0.25"/>
  <cols>
    <col min="1" max="1" width="14.6328125" style="1091" customWidth="1"/>
    <col min="2" max="2" width="32.6328125" style="1112" bestFit="1" customWidth="1"/>
    <col min="3" max="3" width="23.08984375" style="1091" customWidth="1"/>
    <col min="4" max="4" width="19.6328125" style="1091" customWidth="1"/>
    <col min="5" max="5" width="19" style="1091" customWidth="1"/>
    <col min="6" max="14" width="22.36328125" style="1091" customWidth="1"/>
    <col min="15" max="15" width="23.453125" style="1091" customWidth="1"/>
    <col min="16" max="33" width="22.36328125" style="1091" customWidth="1"/>
    <col min="34" max="34" width="9.36328125" style="1091" bestFit="1" customWidth="1"/>
    <col min="35" max="35" width="25.6328125" style="1091" customWidth="1"/>
    <col min="36" max="36" width="22.36328125" style="1091" customWidth="1"/>
    <col min="37" max="16384" width="8.6328125" style="1091"/>
  </cols>
  <sheetData>
    <row r="2" spans="1:33" ht="14.15" customHeight="1" x14ac:dyDescent="0.25">
      <c r="A2" s="1885" t="s">
        <v>777</v>
      </c>
      <c r="B2" s="1816"/>
      <c r="C2" s="1816"/>
      <c r="D2" s="1816"/>
      <c r="E2" s="1816"/>
      <c r="F2" s="1816"/>
      <c r="G2" s="1816"/>
      <c r="H2" s="1816"/>
      <c r="I2" s="1816"/>
      <c r="J2" s="1816"/>
      <c r="K2" s="1816"/>
      <c r="L2" s="1816"/>
      <c r="M2" s="1816"/>
      <c r="N2" s="1816"/>
      <c r="O2" s="1816"/>
      <c r="P2" s="1816"/>
      <c r="Q2" s="1816"/>
      <c r="R2" s="1816"/>
      <c r="S2" s="1816"/>
      <c r="T2" s="1816"/>
    </row>
    <row r="3" spans="1:33" ht="14.15" customHeight="1" x14ac:dyDescent="0.25">
      <c r="A3" s="1885" t="s">
        <v>1433</v>
      </c>
      <c r="B3" s="1816"/>
      <c r="C3" s="1816"/>
      <c r="D3" s="1816"/>
      <c r="E3" s="1816"/>
      <c r="F3" s="1816"/>
      <c r="G3" s="1816"/>
      <c r="H3" s="1816"/>
      <c r="I3" s="1816"/>
      <c r="J3" s="1816"/>
      <c r="K3" s="1816"/>
      <c r="L3" s="1816"/>
      <c r="M3" s="1816"/>
      <c r="N3" s="1816"/>
      <c r="O3" s="1816"/>
      <c r="P3" s="1816"/>
      <c r="Q3" s="1816"/>
      <c r="R3" s="1816"/>
      <c r="S3" s="1816"/>
      <c r="T3" s="1816"/>
    </row>
    <row r="4" spans="1:33" ht="14.15" customHeight="1" x14ac:dyDescent="0.25">
      <c r="A4" s="1910" t="s">
        <v>1434</v>
      </c>
      <c r="B4" s="1817"/>
      <c r="C4" s="1817"/>
      <c r="D4" s="1817"/>
      <c r="E4" s="1817"/>
      <c r="F4" s="1817"/>
      <c r="G4" s="1817"/>
      <c r="H4" s="1817"/>
      <c r="I4" s="1817"/>
      <c r="J4" s="1817"/>
      <c r="K4" s="1817"/>
      <c r="L4" s="1817"/>
      <c r="M4" s="1817"/>
      <c r="N4" s="1817"/>
      <c r="O4" s="1817"/>
      <c r="P4" s="1817"/>
      <c r="Q4" s="1817"/>
      <c r="R4" s="1817"/>
      <c r="S4" s="1817"/>
      <c r="T4" s="1817"/>
    </row>
    <row r="5" spans="1:33" ht="13" x14ac:dyDescent="0.3">
      <c r="B5" s="1092" t="s">
        <v>515</v>
      </c>
      <c r="F5" s="1093" t="s">
        <v>10</v>
      </c>
    </row>
    <row r="6" spans="1:33" ht="26.15" customHeight="1" x14ac:dyDescent="0.35">
      <c r="A6" s="1094"/>
      <c r="B6" s="1911" t="s">
        <v>414</v>
      </c>
      <c r="C6" s="1905" t="s">
        <v>740</v>
      </c>
      <c r="D6" s="1905" t="s">
        <v>517</v>
      </c>
      <c r="E6" s="1905" t="s">
        <v>587</v>
      </c>
      <c r="F6" s="1907" t="s">
        <v>588</v>
      </c>
      <c r="G6" s="1908"/>
      <c r="H6" s="1908"/>
      <c r="I6" s="1908"/>
      <c r="J6" s="1908"/>
      <c r="K6" s="1908"/>
      <c r="L6" s="1908"/>
      <c r="M6" s="1908"/>
      <c r="N6" s="1908"/>
      <c r="O6" s="1908"/>
      <c r="P6" s="1908"/>
      <c r="Q6" s="1908"/>
      <c r="R6" s="1908"/>
      <c r="S6" s="1908"/>
      <c r="T6" s="1908"/>
      <c r="U6" s="1908"/>
      <c r="V6" s="1908"/>
      <c r="W6" s="1908"/>
      <c r="X6" s="1908"/>
      <c r="Y6" s="1908"/>
      <c r="Z6" s="1908"/>
      <c r="AA6" s="1908"/>
      <c r="AB6" s="1908"/>
      <c r="AC6" s="1908"/>
      <c r="AD6" s="1909"/>
      <c r="AE6" s="1095" t="s">
        <v>539</v>
      </c>
      <c r="AF6" s="1095" t="s">
        <v>532</v>
      </c>
      <c r="AG6" s="1095" t="s">
        <v>540</v>
      </c>
    </row>
    <row r="7" spans="1:33" ht="12.9" customHeight="1" x14ac:dyDescent="0.25">
      <c r="A7" s="1094"/>
      <c r="B7" s="1912"/>
      <c r="C7" s="1906"/>
      <c r="D7" s="1906"/>
      <c r="E7" s="1906"/>
      <c r="F7" s="1096" t="s">
        <v>518</v>
      </c>
      <c r="G7" s="1096" t="s">
        <v>519</v>
      </c>
      <c r="H7" s="1096" t="s">
        <v>520</v>
      </c>
      <c r="I7" s="1096" t="s">
        <v>521</v>
      </c>
      <c r="J7" s="1096" t="s">
        <v>522</v>
      </c>
      <c r="K7" s="1096" t="s">
        <v>523</v>
      </c>
      <c r="L7" s="1096" t="s">
        <v>524</v>
      </c>
      <c r="M7" s="1096" t="s">
        <v>525</v>
      </c>
      <c r="N7" s="1096" t="s">
        <v>526</v>
      </c>
      <c r="O7" s="1096" t="s">
        <v>527</v>
      </c>
      <c r="P7" s="1096" t="s">
        <v>528</v>
      </c>
      <c r="Q7" s="1096" t="s">
        <v>529</v>
      </c>
      <c r="R7" s="1096" t="s">
        <v>530</v>
      </c>
      <c r="S7" s="1096" t="s">
        <v>531</v>
      </c>
      <c r="T7" s="1096" t="s">
        <v>325</v>
      </c>
      <c r="U7" s="1096" t="s">
        <v>507</v>
      </c>
      <c r="V7" s="1096" t="s">
        <v>508</v>
      </c>
      <c r="W7" s="1096" t="s">
        <v>509</v>
      </c>
      <c r="X7" s="1096" t="s">
        <v>510</v>
      </c>
      <c r="Y7" s="1096" t="s">
        <v>511</v>
      </c>
      <c r="Z7" s="1096" t="s">
        <v>959</v>
      </c>
      <c r="AA7" s="1096" t="s">
        <v>960</v>
      </c>
      <c r="AB7" s="1096" t="s">
        <v>961</v>
      </c>
      <c r="AC7" s="1096" t="s">
        <v>962</v>
      </c>
      <c r="AD7" s="1096" t="s">
        <v>963</v>
      </c>
      <c r="AE7" s="1095"/>
      <c r="AF7" s="1095"/>
      <c r="AG7" s="1095"/>
    </row>
    <row r="8" spans="1:33" x14ac:dyDescent="0.25">
      <c r="A8" s="1097" t="s">
        <v>533</v>
      </c>
      <c r="B8" s="1098">
        <v>2005</v>
      </c>
      <c r="C8" s="1099"/>
      <c r="D8" s="245"/>
      <c r="E8" s="245"/>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45"/>
      <c r="AF8" s="245"/>
      <c r="AG8" s="245"/>
    </row>
    <row r="9" spans="1:33" x14ac:dyDescent="0.25">
      <c r="A9" s="1097" t="s">
        <v>534</v>
      </c>
      <c r="B9" s="1098" t="s">
        <v>518</v>
      </c>
      <c r="C9" s="1097"/>
      <c r="D9" s="245"/>
      <c r="E9" s="245"/>
      <c r="F9" s="247"/>
      <c r="G9" s="256"/>
      <c r="H9" s="256"/>
      <c r="I9" s="256"/>
      <c r="J9" s="256"/>
      <c r="K9" s="256"/>
      <c r="L9" s="256"/>
      <c r="M9" s="256"/>
      <c r="N9" s="256"/>
      <c r="O9" s="256"/>
      <c r="P9" s="256"/>
      <c r="Q9" s="256"/>
      <c r="R9" s="256"/>
      <c r="S9" s="256"/>
      <c r="T9" s="256"/>
      <c r="U9" s="256"/>
      <c r="V9" s="256"/>
      <c r="W9" s="256"/>
      <c r="X9" s="256"/>
      <c r="Y9" s="256"/>
      <c r="Z9" s="256"/>
      <c r="AA9" s="256"/>
      <c r="AB9" s="256"/>
      <c r="AC9" s="256"/>
      <c r="AD9" s="256"/>
      <c r="AE9" s="245"/>
      <c r="AF9" s="245"/>
      <c r="AG9" s="245"/>
    </row>
    <row r="10" spans="1:33" x14ac:dyDescent="0.25">
      <c r="A10" s="1097" t="s">
        <v>534</v>
      </c>
      <c r="B10" s="1098" t="s">
        <v>519</v>
      </c>
      <c r="C10" s="1097"/>
      <c r="D10" s="245"/>
      <c r="E10" s="245"/>
      <c r="F10" s="257"/>
      <c r="G10" s="247"/>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45"/>
      <c r="AF10" s="245"/>
      <c r="AG10" s="245"/>
    </row>
    <row r="11" spans="1:33" x14ac:dyDescent="0.25">
      <c r="A11" s="1097" t="s">
        <v>534</v>
      </c>
      <c r="B11" s="1098" t="s">
        <v>520</v>
      </c>
      <c r="C11" s="1097"/>
      <c r="D11" s="245"/>
      <c r="E11" s="245"/>
      <c r="F11" s="257"/>
      <c r="G11" s="257"/>
      <c r="H11" s="247"/>
      <c r="I11" s="256"/>
      <c r="J11" s="256"/>
      <c r="K11" s="256"/>
      <c r="L11" s="256"/>
      <c r="M11" s="256"/>
      <c r="N11" s="256"/>
      <c r="O11" s="256"/>
      <c r="P11" s="256"/>
      <c r="Q11" s="256"/>
      <c r="R11" s="256"/>
      <c r="S11" s="256"/>
      <c r="T11" s="256"/>
      <c r="U11" s="256"/>
      <c r="V11" s="256"/>
      <c r="W11" s="256"/>
      <c r="X11" s="256"/>
      <c r="Y11" s="256"/>
      <c r="Z11" s="256"/>
      <c r="AA11" s="256"/>
      <c r="AB11" s="256"/>
      <c r="AC11" s="256"/>
      <c r="AD11" s="256"/>
      <c r="AE11" s="245"/>
      <c r="AF11" s="245"/>
      <c r="AG11" s="245"/>
    </row>
    <row r="12" spans="1:33" x14ac:dyDescent="0.25">
      <c r="A12" s="1097" t="s">
        <v>534</v>
      </c>
      <c r="B12" s="1098" t="s">
        <v>521</v>
      </c>
      <c r="C12" s="1097"/>
      <c r="D12" s="245"/>
      <c r="E12" s="245"/>
      <c r="F12" s="257"/>
      <c r="G12" s="257"/>
      <c r="H12" s="257"/>
      <c r="I12" s="247"/>
      <c r="J12" s="256"/>
      <c r="K12" s="256"/>
      <c r="L12" s="256"/>
      <c r="M12" s="256"/>
      <c r="N12" s="256"/>
      <c r="O12" s="256"/>
      <c r="P12" s="256"/>
      <c r="Q12" s="256"/>
      <c r="R12" s="256"/>
      <c r="S12" s="256"/>
      <c r="T12" s="256"/>
      <c r="U12" s="256"/>
      <c r="V12" s="256"/>
      <c r="W12" s="256"/>
      <c r="X12" s="256"/>
      <c r="Y12" s="256"/>
      <c r="Z12" s="256"/>
      <c r="AA12" s="256"/>
      <c r="AB12" s="256"/>
      <c r="AC12" s="256"/>
      <c r="AD12" s="256"/>
      <c r="AE12" s="245"/>
      <c r="AF12" s="245"/>
      <c r="AG12" s="245"/>
    </row>
    <row r="13" spans="1:33" x14ac:dyDescent="0.25">
      <c r="A13" s="1097" t="s">
        <v>534</v>
      </c>
      <c r="B13" s="1098" t="s">
        <v>522</v>
      </c>
      <c r="C13" s="1097"/>
      <c r="D13" s="245"/>
      <c r="E13" s="245"/>
      <c r="F13" s="257"/>
      <c r="G13" s="257"/>
      <c r="H13" s="257"/>
      <c r="I13" s="257"/>
      <c r="J13" s="247"/>
      <c r="K13" s="256"/>
      <c r="L13" s="256"/>
      <c r="M13" s="256"/>
      <c r="N13" s="256"/>
      <c r="O13" s="256"/>
      <c r="P13" s="256"/>
      <c r="Q13" s="256"/>
      <c r="R13" s="256"/>
      <c r="S13" s="256"/>
      <c r="T13" s="256"/>
      <c r="U13" s="256"/>
      <c r="V13" s="256"/>
      <c r="W13" s="256"/>
      <c r="X13" s="256"/>
      <c r="Y13" s="256"/>
      <c r="Z13" s="256"/>
      <c r="AA13" s="256"/>
      <c r="AB13" s="256"/>
      <c r="AC13" s="256"/>
      <c r="AD13" s="256"/>
      <c r="AE13" s="245"/>
      <c r="AF13" s="245"/>
      <c r="AG13" s="245"/>
    </row>
    <row r="14" spans="1:33" x14ac:dyDescent="0.25">
      <c r="A14" s="1097" t="s">
        <v>534</v>
      </c>
      <c r="B14" s="1098" t="s">
        <v>523</v>
      </c>
      <c r="C14" s="1097"/>
      <c r="D14" s="245"/>
      <c r="E14" s="245"/>
      <c r="F14" s="257"/>
      <c r="G14" s="257"/>
      <c r="H14" s="257"/>
      <c r="I14" s="257"/>
      <c r="J14" s="257"/>
      <c r="K14" s="247"/>
      <c r="L14" s="256"/>
      <c r="M14" s="256"/>
      <c r="N14" s="256"/>
      <c r="O14" s="256"/>
      <c r="P14" s="256"/>
      <c r="Q14" s="256"/>
      <c r="R14" s="256"/>
      <c r="S14" s="256"/>
      <c r="T14" s="256"/>
      <c r="U14" s="256"/>
      <c r="V14" s="256"/>
      <c r="W14" s="256"/>
      <c r="X14" s="256"/>
      <c r="Y14" s="256"/>
      <c r="Z14" s="256"/>
      <c r="AA14" s="256"/>
      <c r="AB14" s="256"/>
      <c r="AC14" s="256"/>
      <c r="AD14" s="256"/>
      <c r="AE14" s="245"/>
      <c r="AF14" s="245"/>
      <c r="AG14" s="245"/>
    </row>
    <row r="15" spans="1:33" x14ac:dyDescent="0.25">
      <c r="A15" s="1097" t="s">
        <v>534</v>
      </c>
      <c r="B15" s="1098" t="s">
        <v>524</v>
      </c>
      <c r="C15" s="1097"/>
      <c r="D15" s="245"/>
      <c r="E15" s="245"/>
      <c r="F15" s="257"/>
      <c r="G15" s="257"/>
      <c r="H15" s="257"/>
      <c r="I15" s="257"/>
      <c r="J15" s="257"/>
      <c r="K15" s="257"/>
      <c r="L15" s="247"/>
      <c r="M15" s="256"/>
      <c r="N15" s="256"/>
      <c r="O15" s="256"/>
      <c r="P15" s="256"/>
      <c r="Q15" s="256"/>
      <c r="R15" s="256"/>
      <c r="S15" s="256"/>
      <c r="T15" s="256"/>
      <c r="U15" s="256"/>
      <c r="V15" s="256"/>
      <c r="W15" s="256"/>
      <c r="X15" s="256"/>
      <c r="Y15" s="256"/>
      <c r="Z15" s="256"/>
      <c r="AA15" s="256"/>
      <c r="AB15" s="256"/>
      <c r="AC15" s="256"/>
      <c r="AD15" s="256"/>
      <c r="AE15" s="245"/>
      <c r="AF15" s="245"/>
      <c r="AG15" s="245"/>
    </row>
    <row r="16" spans="1:33" x14ac:dyDescent="0.25">
      <c r="A16" s="1097" t="s">
        <v>534</v>
      </c>
      <c r="B16" s="1098" t="s">
        <v>525</v>
      </c>
      <c r="C16" s="1097"/>
      <c r="D16" s="245"/>
      <c r="E16" s="245"/>
      <c r="F16" s="257"/>
      <c r="G16" s="257"/>
      <c r="H16" s="257"/>
      <c r="I16" s="257"/>
      <c r="J16" s="257"/>
      <c r="K16" s="257"/>
      <c r="L16" s="257"/>
      <c r="M16" s="247"/>
      <c r="N16" s="256"/>
      <c r="O16" s="256"/>
      <c r="P16" s="256"/>
      <c r="Q16" s="256"/>
      <c r="R16" s="256"/>
      <c r="S16" s="256"/>
      <c r="T16" s="256"/>
      <c r="U16" s="256"/>
      <c r="V16" s="256"/>
      <c r="W16" s="256"/>
      <c r="X16" s="256"/>
      <c r="Y16" s="256"/>
      <c r="Z16" s="256"/>
      <c r="AA16" s="256"/>
      <c r="AB16" s="256"/>
      <c r="AC16" s="256"/>
      <c r="AD16" s="256"/>
      <c r="AE16" s="245"/>
      <c r="AF16" s="245"/>
      <c r="AG16" s="245"/>
    </row>
    <row r="17" spans="1:33" x14ac:dyDescent="0.25">
      <c r="A17" s="1097" t="s">
        <v>534</v>
      </c>
      <c r="B17" s="1098" t="s">
        <v>526</v>
      </c>
      <c r="C17" s="1097"/>
      <c r="D17" s="245"/>
      <c r="E17" s="245"/>
      <c r="F17" s="257"/>
      <c r="G17" s="257"/>
      <c r="H17" s="257"/>
      <c r="I17" s="257"/>
      <c r="J17" s="257"/>
      <c r="K17" s="257"/>
      <c r="L17" s="257"/>
      <c r="M17" s="257"/>
      <c r="N17" s="247"/>
      <c r="O17" s="256"/>
      <c r="P17" s="256"/>
      <c r="Q17" s="256"/>
      <c r="R17" s="256"/>
      <c r="S17" s="256"/>
      <c r="T17" s="256"/>
      <c r="U17" s="256"/>
      <c r="V17" s="256"/>
      <c r="W17" s="256"/>
      <c r="X17" s="256"/>
      <c r="Y17" s="256"/>
      <c r="Z17" s="256"/>
      <c r="AA17" s="256"/>
      <c r="AB17" s="256"/>
      <c r="AC17" s="256"/>
      <c r="AD17" s="256"/>
      <c r="AE17" s="245"/>
      <c r="AF17" s="245"/>
      <c r="AG17" s="245"/>
    </row>
    <row r="18" spans="1:33" x14ac:dyDescent="0.25">
      <c r="A18" s="1097" t="s">
        <v>534</v>
      </c>
      <c r="B18" s="1098" t="s">
        <v>527</v>
      </c>
      <c r="C18" s="245"/>
      <c r="D18" s="245"/>
      <c r="E18" s="245"/>
      <c r="F18" s="257"/>
      <c r="G18" s="257"/>
      <c r="H18" s="257"/>
      <c r="I18" s="257"/>
      <c r="J18" s="257"/>
      <c r="K18" s="257"/>
      <c r="L18" s="257"/>
      <c r="M18" s="257"/>
      <c r="N18" s="257"/>
      <c r="O18" s="247"/>
      <c r="P18" s="256"/>
      <c r="Q18" s="256"/>
      <c r="R18" s="256"/>
      <c r="S18" s="256"/>
      <c r="T18" s="256"/>
      <c r="U18" s="256"/>
      <c r="V18" s="256"/>
      <c r="W18" s="256"/>
      <c r="X18" s="256"/>
      <c r="Y18" s="256"/>
      <c r="Z18" s="256"/>
      <c r="AA18" s="256"/>
      <c r="AB18" s="256"/>
      <c r="AC18" s="256"/>
      <c r="AD18" s="256"/>
      <c r="AE18" s="245"/>
      <c r="AF18" s="245"/>
      <c r="AG18" s="245"/>
    </row>
    <row r="19" spans="1:33" x14ac:dyDescent="0.25">
      <c r="A19" s="1097" t="s">
        <v>534</v>
      </c>
      <c r="B19" s="1098" t="s">
        <v>528</v>
      </c>
      <c r="C19" s="245"/>
      <c r="D19" s="245"/>
      <c r="E19" s="245"/>
      <c r="F19" s="257"/>
      <c r="G19" s="257"/>
      <c r="H19" s="257"/>
      <c r="I19" s="257"/>
      <c r="J19" s="257"/>
      <c r="K19" s="257"/>
      <c r="L19" s="257"/>
      <c r="M19" s="257"/>
      <c r="N19" s="257"/>
      <c r="O19" s="257"/>
      <c r="P19" s="247"/>
      <c r="Q19" s="256"/>
      <c r="R19" s="256"/>
      <c r="S19" s="256"/>
      <c r="T19" s="256"/>
      <c r="U19" s="256"/>
      <c r="V19" s="256"/>
      <c r="W19" s="256"/>
      <c r="X19" s="256"/>
      <c r="Y19" s="256"/>
      <c r="Z19" s="256"/>
      <c r="AA19" s="256"/>
      <c r="AB19" s="256"/>
      <c r="AC19" s="256"/>
      <c r="AD19" s="256"/>
      <c r="AE19" s="245"/>
      <c r="AF19" s="245"/>
      <c r="AG19" s="245"/>
    </row>
    <row r="20" spans="1:33" x14ac:dyDescent="0.25">
      <c r="A20" s="1097" t="s">
        <v>534</v>
      </c>
      <c r="B20" s="1098" t="s">
        <v>529</v>
      </c>
      <c r="C20" s="245"/>
      <c r="D20" s="245"/>
      <c r="E20" s="245"/>
      <c r="F20" s="257"/>
      <c r="G20" s="257"/>
      <c r="H20" s="257"/>
      <c r="I20" s="257"/>
      <c r="J20" s="257"/>
      <c r="K20" s="257"/>
      <c r="L20" s="257"/>
      <c r="M20" s="257"/>
      <c r="N20" s="257"/>
      <c r="O20" s="257"/>
      <c r="P20" s="257"/>
      <c r="Q20" s="247"/>
      <c r="R20" s="256"/>
      <c r="S20" s="256"/>
      <c r="T20" s="256"/>
      <c r="U20" s="256"/>
      <c r="V20" s="256"/>
      <c r="W20" s="256"/>
      <c r="X20" s="256"/>
      <c r="Y20" s="256"/>
      <c r="Z20" s="256"/>
      <c r="AA20" s="256"/>
      <c r="AB20" s="256"/>
      <c r="AC20" s="256"/>
      <c r="AD20" s="256"/>
      <c r="AE20" s="245"/>
      <c r="AF20" s="245"/>
      <c r="AG20" s="245"/>
    </row>
    <row r="21" spans="1:33" x14ac:dyDescent="0.25">
      <c r="A21" s="1097" t="s">
        <v>534</v>
      </c>
      <c r="B21" s="1098" t="s">
        <v>530</v>
      </c>
      <c r="C21" s="245"/>
      <c r="D21" s="245"/>
      <c r="E21" s="245"/>
      <c r="F21" s="257"/>
      <c r="G21" s="257"/>
      <c r="H21" s="257"/>
      <c r="I21" s="257"/>
      <c r="J21" s="257"/>
      <c r="K21" s="257"/>
      <c r="L21" s="257"/>
      <c r="M21" s="257"/>
      <c r="N21" s="257"/>
      <c r="O21" s="257"/>
      <c r="P21" s="257"/>
      <c r="Q21" s="257"/>
      <c r="R21" s="247"/>
      <c r="S21" s="256"/>
      <c r="T21" s="256"/>
      <c r="U21" s="256"/>
      <c r="V21" s="256"/>
      <c r="W21" s="256"/>
      <c r="X21" s="256"/>
      <c r="Y21" s="256"/>
      <c r="Z21" s="256"/>
      <c r="AA21" s="256"/>
      <c r="AB21" s="256"/>
      <c r="AC21" s="256"/>
      <c r="AD21" s="256"/>
      <c r="AE21" s="245"/>
      <c r="AF21" s="245"/>
      <c r="AG21" s="245"/>
    </row>
    <row r="22" spans="1:33" x14ac:dyDescent="0.25">
      <c r="A22" s="1097" t="s">
        <v>534</v>
      </c>
      <c r="B22" s="1098" t="s">
        <v>531</v>
      </c>
      <c r="C22" s="245"/>
      <c r="D22" s="245"/>
      <c r="E22" s="245"/>
      <c r="F22" s="257"/>
      <c r="G22" s="257"/>
      <c r="H22" s="257"/>
      <c r="I22" s="257"/>
      <c r="J22" s="257"/>
      <c r="K22" s="257"/>
      <c r="L22" s="257"/>
      <c r="M22" s="257"/>
      <c r="N22" s="257"/>
      <c r="O22" s="257"/>
      <c r="P22" s="257"/>
      <c r="Q22" s="257"/>
      <c r="R22" s="257"/>
      <c r="S22" s="247"/>
      <c r="T22" s="256"/>
      <c r="U22" s="256"/>
      <c r="V22" s="256"/>
      <c r="W22" s="256"/>
      <c r="X22" s="256"/>
      <c r="Y22" s="256"/>
      <c r="Z22" s="256"/>
      <c r="AA22" s="256"/>
      <c r="AB22" s="256"/>
      <c r="AC22" s="256"/>
      <c r="AD22" s="256"/>
      <c r="AE22" s="245"/>
      <c r="AF22" s="245"/>
      <c r="AG22" s="245"/>
    </row>
    <row r="23" spans="1:33" x14ac:dyDescent="0.25">
      <c r="A23" s="1097" t="s">
        <v>534</v>
      </c>
      <c r="B23" s="1098" t="s">
        <v>535</v>
      </c>
      <c r="C23" s="245"/>
      <c r="D23" s="245"/>
      <c r="E23" s="245"/>
      <c r="F23" s="257"/>
      <c r="G23" s="257"/>
      <c r="H23" s="257"/>
      <c r="I23" s="257"/>
      <c r="J23" s="257"/>
      <c r="K23" s="257"/>
      <c r="L23" s="257"/>
      <c r="M23" s="257"/>
      <c r="N23" s="257"/>
      <c r="O23" s="257"/>
      <c r="P23" s="257"/>
      <c r="Q23" s="257"/>
      <c r="R23" s="257"/>
      <c r="S23" s="257"/>
      <c r="T23" s="247"/>
      <c r="U23" s="256"/>
      <c r="V23" s="256"/>
      <c r="W23" s="256"/>
      <c r="X23" s="256"/>
      <c r="Y23" s="256"/>
      <c r="Z23" s="256"/>
      <c r="AA23" s="256"/>
      <c r="AB23" s="256"/>
      <c r="AC23" s="256"/>
      <c r="AD23" s="256"/>
      <c r="AE23" s="245"/>
      <c r="AF23" s="245"/>
      <c r="AG23" s="245"/>
    </row>
    <row r="24" spans="1:33" x14ac:dyDescent="0.25">
      <c r="A24" s="1097" t="s">
        <v>534</v>
      </c>
      <c r="B24" s="1098" t="s">
        <v>536</v>
      </c>
      <c r="C24" s="245"/>
      <c r="D24" s="245"/>
      <c r="E24" s="245"/>
      <c r="F24" s="257"/>
      <c r="G24" s="257"/>
      <c r="H24" s="257"/>
      <c r="I24" s="257"/>
      <c r="J24" s="257"/>
      <c r="K24" s="257"/>
      <c r="L24" s="257"/>
      <c r="M24" s="257"/>
      <c r="N24" s="257"/>
      <c r="O24" s="257"/>
      <c r="P24" s="257"/>
      <c r="Q24" s="257"/>
      <c r="R24" s="257"/>
      <c r="S24" s="257"/>
      <c r="T24" s="257"/>
      <c r="U24" s="247"/>
      <c r="V24" s="256"/>
      <c r="W24" s="256"/>
      <c r="X24" s="256"/>
      <c r="Y24" s="256"/>
      <c r="Z24" s="256"/>
      <c r="AA24" s="256"/>
      <c r="AB24" s="256"/>
      <c r="AC24" s="256"/>
      <c r="AD24" s="256"/>
      <c r="AE24" s="245"/>
      <c r="AF24" s="245"/>
      <c r="AG24" s="245"/>
    </row>
    <row r="25" spans="1:33" x14ac:dyDescent="0.25">
      <c r="A25" s="1097" t="s">
        <v>534</v>
      </c>
      <c r="B25" s="1098" t="s">
        <v>537</v>
      </c>
      <c r="C25" s="245"/>
      <c r="D25" s="245"/>
      <c r="E25" s="245"/>
      <c r="F25" s="257"/>
      <c r="G25" s="257"/>
      <c r="H25" s="257"/>
      <c r="I25" s="257"/>
      <c r="J25" s="257"/>
      <c r="K25" s="257"/>
      <c r="L25" s="257"/>
      <c r="M25" s="257"/>
      <c r="N25" s="257"/>
      <c r="O25" s="257"/>
      <c r="P25" s="257"/>
      <c r="Q25" s="257"/>
      <c r="R25" s="257"/>
      <c r="S25" s="257"/>
      <c r="T25" s="257"/>
      <c r="U25" s="257"/>
      <c r="V25" s="247"/>
      <c r="W25" s="256"/>
      <c r="X25" s="256"/>
      <c r="Y25" s="256"/>
      <c r="Z25" s="256"/>
      <c r="AA25" s="256"/>
      <c r="AB25" s="256"/>
      <c r="AC25" s="256"/>
      <c r="AD25" s="256"/>
      <c r="AE25" s="245"/>
      <c r="AF25" s="245"/>
      <c r="AG25" s="245"/>
    </row>
    <row r="26" spans="1:33" x14ac:dyDescent="0.25">
      <c r="A26" s="1097" t="s">
        <v>534</v>
      </c>
      <c r="B26" s="1098" t="s">
        <v>547</v>
      </c>
      <c r="C26" s="245"/>
      <c r="D26" s="245"/>
      <c r="E26" s="245"/>
      <c r="F26" s="257"/>
      <c r="G26" s="257"/>
      <c r="H26" s="257"/>
      <c r="I26" s="257"/>
      <c r="J26" s="257"/>
      <c r="K26" s="257"/>
      <c r="L26" s="257"/>
      <c r="M26" s="257"/>
      <c r="N26" s="257"/>
      <c r="O26" s="257"/>
      <c r="P26" s="257"/>
      <c r="Q26" s="257"/>
      <c r="R26" s="257"/>
      <c r="S26" s="257"/>
      <c r="T26" s="257"/>
      <c r="U26" s="257"/>
      <c r="V26" s="257"/>
      <c r="W26" s="247"/>
      <c r="X26" s="256"/>
      <c r="Y26" s="256"/>
      <c r="Z26" s="256"/>
      <c r="AA26" s="256"/>
      <c r="AB26" s="256"/>
      <c r="AC26" s="256"/>
      <c r="AD26" s="256"/>
      <c r="AE26" s="245"/>
      <c r="AF26" s="245"/>
      <c r="AG26" s="245"/>
    </row>
    <row r="27" spans="1:33" x14ac:dyDescent="0.25">
      <c r="A27" s="1097" t="s">
        <v>534</v>
      </c>
      <c r="B27" s="1098" t="s">
        <v>548</v>
      </c>
      <c r="C27" s="245"/>
      <c r="D27" s="245"/>
      <c r="E27" s="245"/>
      <c r="F27" s="257"/>
      <c r="G27" s="257"/>
      <c r="H27" s="257"/>
      <c r="I27" s="257"/>
      <c r="J27" s="257"/>
      <c r="K27" s="257"/>
      <c r="L27" s="257"/>
      <c r="M27" s="257"/>
      <c r="N27" s="257"/>
      <c r="O27" s="257"/>
      <c r="P27" s="257"/>
      <c r="Q27" s="257"/>
      <c r="R27" s="257"/>
      <c r="S27" s="257"/>
      <c r="T27" s="257"/>
      <c r="U27" s="257"/>
      <c r="V27" s="257"/>
      <c r="W27" s="257"/>
      <c r="X27" s="247"/>
      <c r="Y27" s="256"/>
      <c r="Z27" s="256"/>
      <c r="AA27" s="256"/>
      <c r="AB27" s="256"/>
      <c r="AC27" s="256"/>
      <c r="AD27" s="256"/>
      <c r="AE27" s="245"/>
      <c r="AF27" s="245"/>
      <c r="AG27" s="245"/>
    </row>
    <row r="28" spans="1:33" x14ac:dyDescent="0.25">
      <c r="A28" s="1097" t="s">
        <v>534</v>
      </c>
      <c r="B28" s="1098" t="s">
        <v>549</v>
      </c>
      <c r="C28" s="245"/>
      <c r="D28" s="245"/>
      <c r="E28" s="245"/>
      <c r="F28" s="257"/>
      <c r="G28" s="257"/>
      <c r="H28" s="257"/>
      <c r="I28" s="257"/>
      <c r="J28" s="257"/>
      <c r="K28" s="257"/>
      <c r="L28" s="257"/>
      <c r="M28" s="257"/>
      <c r="N28" s="257"/>
      <c r="O28" s="257"/>
      <c r="P28" s="257"/>
      <c r="Q28" s="257"/>
      <c r="R28" s="257"/>
      <c r="S28" s="257"/>
      <c r="T28" s="257"/>
      <c r="U28" s="257"/>
      <c r="V28" s="257"/>
      <c r="W28" s="257"/>
      <c r="X28" s="257"/>
      <c r="Y28" s="247"/>
      <c r="Z28" s="256"/>
      <c r="AA28" s="256"/>
      <c r="AB28" s="256"/>
      <c r="AC28" s="256"/>
      <c r="AD28" s="256"/>
      <c r="AE28" s="245"/>
      <c r="AF28" s="245"/>
      <c r="AG28" s="245"/>
    </row>
    <row r="29" spans="1:33" ht="29.4" customHeight="1" x14ac:dyDescent="0.25">
      <c r="A29" s="1097" t="s">
        <v>534</v>
      </c>
      <c r="B29" s="1098" t="s">
        <v>1435</v>
      </c>
      <c r="C29" s="1100"/>
      <c r="D29" s="245"/>
      <c r="E29" s="245"/>
      <c r="F29" s="257"/>
      <c r="G29" s="257"/>
      <c r="H29" s="257"/>
      <c r="I29" s="257"/>
      <c r="J29" s="257"/>
      <c r="K29" s="257"/>
      <c r="L29" s="257"/>
      <c r="M29" s="257"/>
      <c r="N29" s="257"/>
      <c r="O29" s="257"/>
      <c r="P29" s="257"/>
      <c r="Q29" s="257"/>
      <c r="R29" s="257"/>
      <c r="S29" s="257"/>
      <c r="T29" s="257"/>
      <c r="U29" s="257"/>
      <c r="V29" s="257"/>
      <c r="W29" s="257"/>
      <c r="X29" s="257"/>
      <c r="Y29" s="257"/>
      <c r="Z29" s="247"/>
      <c r="AA29" s="256"/>
      <c r="AB29" s="256"/>
      <c r="AC29" s="256"/>
      <c r="AD29" s="256"/>
      <c r="AE29" s="245"/>
      <c r="AF29" s="245"/>
      <c r="AG29" s="245"/>
    </row>
    <row r="30" spans="1:33" x14ac:dyDescent="0.25">
      <c r="A30" s="1097" t="s">
        <v>534</v>
      </c>
      <c r="B30" s="1098" t="s">
        <v>1436</v>
      </c>
      <c r="C30" s="245"/>
      <c r="D30" s="245"/>
      <c r="E30" s="245"/>
      <c r="F30" s="257"/>
      <c r="G30" s="257"/>
      <c r="H30" s="257"/>
      <c r="I30" s="257"/>
      <c r="J30" s="257"/>
      <c r="K30" s="257"/>
      <c r="L30" s="257"/>
      <c r="M30" s="257"/>
      <c r="N30" s="257"/>
      <c r="O30" s="257"/>
      <c r="P30" s="257"/>
      <c r="Q30" s="257"/>
      <c r="R30" s="257"/>
      <c r="S30" s="257"/>
      <c r="T30" s="257"/>
      <c r="U30" s="257"/>
      <c r="V30" s="257"/>
      <c r="W30" s="257"/>
      <c r="X30" s="257"/>
      <c r="Y30" s="257"/>
      <c r="Z30" s="257"/>
      <c r="AA30" s="247"/>
      <c r="AB30" s="256"/>
      <c r="AC30" s="256"/>
      <c r="AD30" s="256"/>
      <c r="AE30" s="245"/>
      <c r="AF30" s="245"/>
      <c r="AG30" s="245"/>
    </row>
    <row r="31" spans="1:33" x14ac:dyDescent="0.25">
      <c r="A31" s="1097" t="s">
        <v>534</v>
      </c>
      <c r="B31" s="1098" t="s">
        <v>1437</v>
      </c>
      <c r="C31" s="245"/>
      <c r="D31" s="245"/>
      <c r="E31" s="245"/>
      <c r="F31" s="257"/>
      <c r="G31" s="257"/>
      <c r="H31" s="257"/>
      <c r="I31" s="257"/>
      <c r="J31" s="257"/>
      <c r="K31" s="257"/>
      <c r="L31" s="257"/>
      <c r="M31" s="257"/>
      <c r="N31" s="257"/>
      <c r="O31" s="257"/>
      <c r="P31" s="257"/>
      <c r="Q31" s="257"/>
      <c r="R31" s="257"/>
      <c r="S31" s="257"/>
      <c r="T31" s="257"/>
      <c r="U31" s="257"/>
      <c r="V31" s="257"/>
      <c r="W31" s="257"/>
      <c r="X31" s="257"/>
      <c r="Y31" s="257"/>
      <c r="Z31" s="257"/>
      <c r="AA31" s="257"/>
      <c r="AB31" s="247"/>
      <c r="AC31" s="256"/>
      <c r="AD31" s="256"/>
      <c r="AE31" s="245"/>
      <c r="AF31" s="245"/>
      <c r="AG31" s="245"/>
    </row>
    <row r="32" spans="1:33" x14ac:dyDescent="0.25">
      <c r="A32" s="1097" t="s">
        <v>534</v>
      </c>
      <c r="B32" s="1098" t="s">
        <v>1438</v>
      </c>
      <c r="C32" s="245"/>
      <c r="D32" s="245"/>
      <c r="E32" s="245"/>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47"/>
      <c r="AD32" s="256"/>
      <c r="AE32" s="245"/>
      <c r="AF32" s="245"/>
      <c r="AG32" s="245"/>
    </row>
    <row r="33" spans="1:36" x14ac:dyDescent="0.25">
      <c r="A33" s="1097" t="s">
        <v>534</v>
      </c>
      <c r="B33" s="1098" t="s">
        <v>1439</v>
      </c>
      <c r="C33" s="245"/>
      <c r="D33" s="245"/>
      <c r="E33" s="245"/>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47"/>
      <c r="AE33" s="245"/>
      <c r="AF33" s="245"/>
      <c r="AG33" s="245"/>
    </row>
    <row r="34" spans="1:36" ht="13" x14ac:dyDescent="0.3">
      <c r="A34" s="1101"/>
      <c r="B34" s="1102" t="s">
        <v>271</v>
      </c>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row>
    <row r="36" spans="1:36" s="1104" customFormat="1" ht="13" x14ac:dyDescent="0.3">
      <c r="A36" s="1091"/>
      <c r="B36" s="1092" t="s">
        <v>538</v>
      </c>
      <c r="C36" s="1091"/>
      <c r="D36" s="1091"/>
      <c r="E36" s="1091"/>
      <c r="F36" s="1093" t="s">
        <v>10</v>
      </c>
      <c r="G36" s="1091"/>
      <c r="H36" s="1103"/>
      <c r="I36" s="1091"/>
      <c r="J36" s="1103"/>
      <c r="K36" s="1103"/>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I36" s="1105"/>
      <c r="AJ36" s="1105"/>
    </row>
    <row r="37" spans="1:36" ht="26.15" customHeight="1" x14ac:dyDescent="0.35">
      <c r="A37" s="1106"/>
      <c r="B37" s="1107" t="s">
        <v>414</v>
      </c>
      <c r="C37" s="1905" t="s">
        <v>516</v>
      </c>
      <c r="D37" s="1905" t="s">
        <v>517</v>
      </c>
      <c r="E37" s="1905" t="s">
        <v>587</v>
      </c>
      <c r="F37" s="1907" t="s">
        <v>588</v>
      </c>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9"/>
      <c r="AE37" s="1095" t="s">
        <v>539</v>
      </c>
      <c r="AF37" s="1095" t="s">
        <v>532</v>
      </c>
      <c r="AG37" s="1095" t="s">
        <v>540</v>
      </c>
    </row>
    <row r="38" spans="1:36" ht="12.9" customHeight="1" x14ac:dyDescent="0.25">
      <c r="A38" s="1106"/>
      <c r="B38" s="1107"/>
      <c r="C38" s="1906"/>
      <c r="D38" s="1906"/>
      <c r="E38" s="1906"/>
      <c r="F38" s="1096" t="s">
        <v>518</v>
      </c>
      <c r="G38" s="1096" t="s">
        <v>519</v>
      </c>
      <c r="H38" s="1096" t="s">
        <v>520</v>
      </c>
      <c r="I38" s="1096" t="s">
        <v>521</v>
      </c>
      <c r="J38" s="1096" t="s">
        <v>522</v>
      </c>
      <c r="K38" s="1096" t="s">
        <v>523</v>
      </c>
      <c r="L38" s="1096" t="s">
        <v>524</v>
      </c>
      <c r="M38" s="1096" t="s">
        <v>525</v>
      </c>
      <c r="N38" s="1096" t="s">
        <v>526</v>
      </c>
      <c r="O38" s="1096" t="s">
        <v>527</v>
      </c>
      <c r="P38" s="1096" t="s">
        <v>528</v>
      </c>
      <c r="Q38" s="1096" t="s">
        <v>529</v>
      </c>
      <c r="R38" s="1096" t="s">
        <v>530</v>
      </c>
      <c r="S38" s="1096" t="s">
        <v>531</v>
      </c>
      <c r="T38" s="1096" t="s">
        <v>325</v>
      </c>
      <c r="U38" s="1096" t="s">
        <v>507</v>
      </c>
      <c r="V38" s="1096" t="s">
        <v>508</v>
      </c>
      <c r="W38" s="1096" t="s">
        <v>509</v>
      </c>
      <c r="X38" s="1096" t="s">
        <v>510</v>
      </c>
      <c r="Y38" s="1096" t="s">
        <v>511</v>
      </c>
      <c r="Z38" s="1096" t="s">
        <v>959</v>
      </c>
      <c r="AA38" s="1096" t="s">
        <v>960</v>
      </c>
      <c r="AB38" s="1096" t="s">
        <v>961</v>
      </c>
      <c r="AC38" s="1096" t="s">
        <v>962</v>
      </c>
      <c r="AD38" s="1096" t="s">
        <v>963</v>
      </c>
      <c r="AE38" s="1095"/>
      <c r="AF38" s="1095"/>
      <c r="AG38" s="1095"/>
    </row>
    <row r="39" spans="1:36" x14ac:dyDescent="0.25">
      <c r="A39" s="1097" t="s">
        <v>533</v>
      </c>
      <c r="B39" s="1098">
        <v>2005</v>
      </c>
      <c r="C39" s="1097"/>
      <c r="D39" s="1097"/>
      <c r="E39" s="1108"/>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45"/>
      <c r="AF39" s="245"/>
      <c r="AG39" s="1109"/>
      <c r="AI39" s="1103"/>
    </row>
    <row r="40" spans="1:36" x14ac:dyDescent="0.25">
      <c r="A40" s="1097" t="s">
        <v>534</v>
      </c>
      <c r="B40" s="1098" t="s">
        <v>518</v>
      </c>
      <c r="C40" s="1097"/>
      <c r="D40" s="1097"/>
      <c r="E40" s="1108"/>
      <c r="F40" s="247"/>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45"/>
      <c r="AF40" s="245"/>
      <c r="AG40" s="1109"/>
    </row>
    <row r="41" spans="1:36" x14ac:dyDescent="0.25">
      <c r="A41" s="1097" t="s">
        <v>534</v>
      </c>
      <c r="B41" s="1098" t="s">
        <v>519</v>
      </c>
      <c r="C41" s="1097"/>
      <c r="D41" s="1097"/>
      <c r="E41" s="1108"/>
      <c r="F41" s="257"/>
      <c r="G41" s="247"/>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45"/>
      <c r="AF41" s="245"/>
      <c r="AG41" s="1109"/>
    </row>
    <row r="42" spans="1:36" x14ac:dyDescent="0.25">
      <c r="A42" s="1097" t="s">
        <v>534</v>
      </c>
      <c r="B42" s="1098" t="s">
        <v>520</v>
      </c>
      <c r="C42" s="1097"/>
      <c r="D42" s="1097"/>
      <c r="E42" s="1108"/>
      <c r="F42" s="257"/>
      <c r="G42" s="257"/>
      <c r="H42" s="247"/>
      <c r="I42" s="256"/>
      <c r="J42" s="256"/>
      <c r="K42" s="256"/>
      <c r="L42" s="256"/>
      <c r="M42" s="256"/>
      <c r="N42" s="256"/>
      <c r="O42" s="256"/>
      <c r="P42" s="256"/>
      <c r="Q42" s="256"/>
      <c r="R42" s="256"/>
      <c r="S42" s="256"/>
      <c r="T42" s="256"/>
      <c r="U42" s="256"/>
      <c r="V42" s="256"/>
      <c r="W42" s="256"/>
      <c r="X42" s="256"/>
      <c r="Y42" s="256"/>
      <c r="Z42" s="256"/>
      <c r="AA42" s="256"/>
      <c r="AB42" s="256"/>
      <c r="AC42" s="256"/>
      <c r="AD42" s="256"/>
      <c r="AE42" s="245"/>
      <c r="AF42" s="245"/>
      <c r="AG42" s="1109"/>
    </row>
    <row r="43" spans="1:36" x14ac:dyDescent="0.25">
      <c r="A43" s="1097" t="s">
        <v>534</v>
      </c>
      <c r="B43" s="1098" t="s">
        <v>521</v>
      </c>
      <c r="C43" s="1097"/>
      <c r="D43" s="1097"/>
      <c r="E43" s="1108"/>
      <c r="F43" s="257"/>
      <c r="G43" s="257"/>
      <c r="H43" s="257"/>
      <c r="I43" s="247"/>
      <c r="J43" s="256"/>
      <c r="K43" s="256"/>
      <c r="L43" s="256"/>
      <c r="M43" s="256"/>
      <c r="N43" s="256"/>
      <c r="O43" s="256"/>
      <c r="P43" s="256"/>
      <c r="Q43" s="256"/>
      <c r="R43" s="256"/>
      <c r="S43" s="256"/>
      <c r="T43" s="256"/>
      <c r="U43" s="256"/>
      <c r="V43" s="256"/>
      <c r="W43" s="256"/>
      <c r="X43" s="256"/>
      <c r="Y43" s="256"/>
      <c r="Z43" s="256"/>
      <c r="AA43" s="256"/>
      <c r="AB43" s="256"/>
      <c r="AC43" s="256"/>
      <c r="AD43" s="256"/>
      <c r="AE43" s="245"/>
      <c r="AF43" s="245"/>
      <c r="AG43" s="1109"/>
    </row>
    <row r="44" spans="1:36" x14ac:dyDescent="0.25">
      <c r="A44" s="1097" t="s">
        <v>534</v>
      </c>
      <c r="B44" s="1098" t="s">
        <v>522</v>
      </c>
      <c r="C44" s="1097"/>
      <c r="D44" s="1097"/>
      <c r="E44" s="1108"/>
      <c r="F44" s="257"/>
      <c r="G44" s="257"/>
      <c r="H44" s="257"/>
      <c r="I44" s="257"/>
      <c r="J44" s="247"/>
      <c r="K44" s="256"/>
      <c r="L44" s="256"/>
      <c r="M44" s="256"/>
      <c r="N44" s="256"/>
      <c r="O44" s="256"/>
      <c r="P44" s="256"/>
      <c r="Q44" s="256"/>
      <c r="R44" s="256"/>
      <c r="S44" s="256"/>
      <c r="T44" s="256"/>
      <c r="U44" s="256"/>
      <c r="V44" s="256"/>
      <c r="W44" s="256"/>
      <c r="X44" s="256"/>
      <c r="Y44" s="256"/>
      <c r="Z44" s="256"/>
      <c r="AA44" s="256"/>
      <c r="AB44" s="256"/>
      <c r="AC44" s="256"/>
      <c r="AD44" s="256"/>
      <c r="AE44" s="245"/>
      <c r="AF44" s="245"/>
      <c r="AG44" s="1109"/>
    </row>
    <row r="45" spans="1:36" x14ac:dyDescent="0.25">
      <c r="A45" s="1097" t="s">
        <v>534</v>
      </c>
      <c r="B45" s="1098" t="s">
        <v>523</v>
      </c>
      <c r="C45" s="1097"/>
      <c r="D45" s="1097"/>
      <c r="E45" s="1108"/>
      <c r="F45" s="257"/>
      <c r="G45" s="257"/>
      <c r="H45" s="257"/>
      <c r="I45" s="257"/>
      <c r="J45" s="257"/>
      <c r="K45" s="247"/>
      <c r="L45" s="256"/>
      <c r="M45" s="256"/>
      <c r="N45" s="256"/>
      <c r="O45" s="256"/>
      <c r="P45" s="256"/>
      <c r="Q45" s="256"/>
      <c r="R45" s="256"/>
      <c r="S45" s="256"/>
      <c r="T45" s="256"/>
      <c r="U45" s="256"/>
      <c r="V45" s="256"/>
      <c r="W45" s="256"/>
      <c r="X45" s="256"/>
      <c r="Y45" s="256"/>
      <c r="Z45" s="256"/>
      <c r="AA45" s="256"/>
      <c r="AB45" s="256"/>
      <c r="AC45" s="256"/>
      <c r="AD45" s="256"/>
      <c r="AE45" s="245"/>
      <c r="AF45" s="245"/>
      <c r="AG45" s="1109"/>
    </row>
    <row r="46" spans="1:36" x14ac:dyDescent="0.25">
      <c r="A46" s="1097" t="s">
        <v>534</v>
      </c>
      <c r="B46" s="1098" t="s">
        <v>524</v>
      </c>
      <c r="C46" s="1097"/>
      <c r="D46" s="1097"/>
      <c r="E46" s="1108"/>
      <c r="F46" s="257"/>
      <c r="G46" s="257"/>
      <c r="H46" s="257"/>
      <c r="I46" s="257"/>
      <c r="J46" s="257"/>
      <c r="K46" s="257"/>
      <c r="L46" s="247"/>
      <c r="M46" s="256"/>
      <c r="N46" s="256"/>
      <c r="O46" s="256"/>
      <c r="P46" s="256"/>
      <c r="Q46" s="256"/>
      <c r="R46" s="256"/>
      <c r="S46" s="256"/>
      <c r="T46" s="256"/>
      <c r="U46" s="256"/>
      <c r="V46" s="256"/>
      <c r="W46" s="256"/>
      <c r="X46" s="256"/>
      <c r="Y46" s="256"/>
      <c r="Z46" s="256"/>
      <c r="AA46" s="256"/>
      <c r="AB46" s="256"/>
      <c r="AC46" s="256"/>
      <c r="AD46" s="256"/>
      <c r="AE46" s="245"/>
      <c r="AF46" s="245"/>
      <c r="AG46" s="1109"/>
    </row>
    <row r="47" spans="1:36" x14ac:dyDescent="0.25">
      <c r="A47" s="1097" t="s">
        <v>534</v>
      </c>
      <c r="B47" s="1098" t="s">
        <v>525</v>
      </c>
      <c r="C47" s="1097"/>
      <c r="D47" s="1097"/>
      <c r="E47" s="1108"/>
      <c r="F47" s="257"/>
      <c r="G47" s="257"/>
      <c r="H47" s="257"/>
      <c r="I47" s="257"/>
      <c r="J47" s="257"/>
      <c r="K47" s="257"/>
      <c r="L47" s="257"/>
      <c r="M47" s="247"/>
      <c r="N47" s="256"/>
      <c r="O47" s="256"/>
      <c r="P47" s="256"/>
      <c r="Q47" s="256"/>
      <c r="R47" s="256"/>
      <c r="S47" s="256"/>
      <c r="T47" s="256"/>
      <c r="U47" s="256"/>
      <c r="V47" s="256"/>
      <c r="W47" s="256"/>
      <c r="X47" s="256"/>
      <c r="Y47" s="256"/>
      <c r="Z47" s="256"/>
      <c r="AA47" s="256"/>
      <c r="AB47" s="256"/>
      <c r="AC47" s="256"/>
      <c r="AD47" s="256"/>
      <c r="AE47" s="245"/>
      <c r="AF47" s="245"/>
      <c r="AG47" s="1109"/>
    </row>
    <row r="48" spans="1:36" x14ac:dyDescent="0.25">
      <c r="A48" s="1097" t="s">
        <v>534</v>
      </c>
      <c r="B48" s="1098" t="s">
        <v>526</v>
      </c>
      <c r="C48" s="1097"/>
      <c r="D48" s="1097"/>
      <c r="E48" s="1108"/>
      <c r="F48" s="257"/>
      <c r="G48" s="257"/>
      <c r="H48" s="257"/>
      <c r="I48" s="257"/>
      <c r="J48" s="257"/>
      <c r="K48" s="257"/>
      <c r="L48" s="257"/>
      <c r="M48" s="257"/>
      <c r="N48" s="247"/>
      <c r="O48" s="256"/>
      <c r="P48" s="256"/>
      <c r="Q48" s="256"/>
      <c r="R48" s="256"/>
      <c r="S48" s="256"/>
      <c r="T48" s="256"/>
      <c r="U48" s="256"/>
      <c r="V48" s="256"/>
      <c r="W48" s="256"/>
      <c r="X48" s="256"/>
      <c r="Y48" s="256"/>
      <c r="Z48" s="256"/>
      <c r="AA48" s="256"/>
      <c r="AB48" s="256"/>
      <c r="AC48" s="256"/>
      <c r="AD48" s="256"/>
      <c r="AE48" s="245"/>
      <c r="AF48" s="245"/>
      <c r="AG48" s="1109"/>
    </row>
    <row r="49" spans="1:33" x14ac:dyDescent="0.25">
      <c r="A49" s="1097" t="s">
        <v>534</v>
      </c>
      <c r="B49" s="1098" t="s">
        <v>527</v>
      </c>
      <c r="C49" s="245"/>
      <c r="D49" s="1097"/>
      <c r="E49" s="1108"/>
      <c r="F49" s="257"/>
      <c r="G49" s="257"/>
      <c r="H49" s="257"/>
      <c r="I49" s="257"/>
      <c r="J49" s="257"/>
      <c r="K49" s="257"/>
      <c r="L49" s="257"/>
      <c r="M49" s="257"/>
      <c r="N49" s="257"/>
      <c r="O49" s="247"/>
      <c r="P49" s="256"/>
      <c r="Q49" s="256"/>
      <c r="R49" s="256"/>
      <c r="S49" s="256"/>
      <c r="T49" s="256"/>
      <c r="U49" s="256"/>
      <c r="V49" s="256"/>
      <c r="W49" s="256"/>
      <c r="X49" s="256"/>
      <c r="Y49" s="256"/>
      <c r="Z49" s="256"/>
      <c r="AA49" s="256"/>
      <c r="AB49" s="256"/>
      <c r="AC49" s="256"/>
      <c r="AD49" s="256"/>
      <c r="AE49" s="245"/>
      <c r="AF49" s="245"/>
      <c r="AG49" s="1109"/>
    </row>
    <row r="50" spans="1:33" x14ac:dyDescent="0.25">
      <c r="A50" s="1097" t="s">
        <v>534</v>
      </c>
      <c r="B50" s="1098" t="s">
        <v>528</v>
      </c>
      <c r="C50" s="245"/>
      <c r="D50" s="1097"/>
      <c r="E50" s="1108"/>
      <c r="F50" s="257"/>
      <c r="G50" s="257"/>
      <c r="H50" s="257"/>
      <c r="I50" s="257"/>
      <c r="J50" s="257"/>
      <c r="K50" s="257"/>
      <c r="L50" s="257"/>
      <c r="M50" s="257"/>
      <c r="N50" s="257"/>
      <c r="O50" s="257"/>
      <c r="P50" s="247"/>
      <c r="Q50" s="256"/>
      <c r="R50" s="256"/>
      <c r="S50" s="256"/>
      <c r="T50" s="256"/>
      <c r="U50" s="256"/>
      <c r="V50" s="256"/>
      <c r="W50" s="256"/>
      <c r="X50" s="256"/>
      <c r="Y50" s="256"/>
      <c r="Z50" s="256"/>
      <c r="AA50" s="256"/>
      <c r="AB50" s="256"/>
      <c r="AC50" s="256"/>
      <c r="AD50" s="256"/>
      <c r="AE50" s="245"/>
      <c r="AF50" s="245"/>
      <c r="AG50" s="1109"/>
    </row>
    <row r="51" spans="1:33" x14ac:dyDescent="0.25">
      <c r="A51" s="1097" t="s">
        <v>534</v>
      </c>
      <c r="B51" s="1098" t="s">
        <v>529</v>
      </c>
      <c r="C51" s="1110"/>
      <c r="D51" s="245"/>
      <c r="E51" s="1108"/>
      <c r="F51" s="257"/>
      <c r="G51" s="257"/>
      <c r="H51" s="257"/>
      <c r="I51" s="257"/>
      <c r="J51" s="257"/>
      <c r="K51" s="257"/>
      <c r="L51" s="257"/>
      <c r="M51" s="257"/>
      <c r="N51" s="257"/>
      <c r="O51" s="257"/>
      <c r="P51" s="257"/>
      <c r="Q51" s="247"/>
      <c r="R51" s="256"/>
      <c r="S51" s="256"/>
      <c r="T51" s="256"/>
      <c r="U51" s="256"/>
      <c r="V51" s="256"/>
      <c r="W51" s="256"/>
      <c r="X51" s="256"/>
      <c r="Y51" s="256"/>
      <c r="Z51" s="256"/>
      <c r="AA51" s="256"/>
      <c r="AB51" s="256"/>
      <c r="AC51" s="256"/>
      <c r="AD51" s="256"/>
      <c r="AE51" s="245"/>
      <c r="AF51" s="245"/>
      <c r="AG51" s="1109"/>
    </row>
    <row r="52" spans="1:33" x14ac:dyDescent="0.25">
      <c r="A52" s="1097" t="s">
        <v>534</v>
      </c>
      <c r="B52" s="1098" t="s">
        <v>530</v>
      </c>
      <c r="C52" s="245"/>
      <c r="D52" s="245"/>
      <c r="E52" s="1108"/>
      <c r="F52" s="257"/>
      <c r="G52" s="257"/>
      <c r="H52" s="257"/>
      <c r="I52" s="257"/>
      <c r="J52" s="257"/>
      <c r="K52" s="257"/>
      <c r="L52" s="257"/>
      <c r="M52" s="257"/>
      <c r="N52" s="257"/>
      <c r="O52" s="257"/>
      <c r="P52" s="257"/>
      <c r="Q52" s="257"/>
      <c r="R52" s="247"/>
      <c r="S52" s="256"/>
      <c r="T52" s="256"/>
      <c r="U52" s="256"/>
      <c r="V52" s="256"/>
      <c r="W52" s="256"/>
      <c r="X52" s="256"/>
      <c r="Y52" s="256"/>
      <c r="Z52" s="256"/>
      <c r="AA52" s="256"/>
      <c r="AB52" s="256"/>
      <c r="AC52" s="256"/>
      <c r="AD52" s="256"/>
      <c r="AE52" s="245"/>
      <c r="AF52" s="245"/>
      <c r="AG52" s="1109"/>
    </row>
    <row r="53" spans="1:33" x14ac:dyDescent="0.25">
      <c r="A53" s="1097" t="s">
        <v>534</v>
      </c>
      <c r="B53" s="1098" t="s">
        <v>531</v>
      </c>
      <c r="C53" s="245"/>
      <c r="D53" s="245"/>
      <c r="E53" s="1108"/>
      <c r="F53" s="257"/>
      <c r="G53" s="257"/>
      <c r="H53" s="257"/>
      <c r="I53" s="257"/>
      <c r="J53" s="257"/>
      <c r="K53" s="257"/>
      <c r="L53" s="257"/>
      <c r="M53" s="257"/>
      <c r="N53" s="257"/>
      <c r="O53" s="257"/>
      <c r="P53" s="257"/>
      <c r="Q53" s="257"/>
      <c r="R53" s="257"/>
      <c r="S53" s="247"/>
      <c r="T53" s="256"/>
      <c r="U53" s="256"/>
      <c r="V53" s="256"/>
      <c r="W53" s="256"/>
      <c r="X53" s="256"/>
      <c r="Y53" s="256"/>
      <c r="Z53" s="256"/>
      <c r="AA53" s="256"/>
      <c r="AB53" s="256"/>
      <c r="AC53" s="256"/>
      <c r="AD53" s="256"/>
      <c r="AE53" s="245"/>
      <c r="AF53" s="245"/>
      <c r="AG53" s="1109"/>
    </row>
    <row r="54" spans="1:33" x14ac:dyDescent="0.25">
      <c r="A54" s="1097" t="s">
        <v>534</v>
      </c>
      <c r="B54" s="1098" t="s">
        <v>535</v>
      </c>
      <c r="C54" s="245"/>
      <c r="D54" s="245"/>
      <c r="E54" s="1111"/>
      <c r="F54" s="257"/>
      <c r="G54" s="257"/>
      <c r="H54" s="257"/>
      <c r="I54" s="257"/>
      <c r="J54" s="257"/>
      <c r="K54" s="257"/>
      <c r="L54" s="257"/>
      <c r="M54" s="257"/>
      <c r="N54" s="257"/>
      <c r="O54" s="257"/>
      <c r="P54" s="257"/>
      <c r="Q54" s="257"/>
      <c r="R54" s="257"/>
      <c r="S54" s="257"/>
      <c r="T54" s="247"/>
      <c r="U54" s="256"/>
      <c r="V54" s="256"/>
      <c r="W54" s="256"/>
      <c r="X54" s="256"/>
      <c r="Y54" s="256"/>
      <c r="Z54" s="256"/>
      <c r="AA54" s="256"/>
      <c r="AB54" s="256"/>
      <c r="AC54" s="256"/>
      <c r="AD54" s="256"/>
      <c r="AE54" s="245"/>
      <c r="AF54" s="245"/>
      <c r="AG54" s="1109"/>
    </row>
    <row r="55" spans="1:33" x14ac:dyDescent="0.25">
      <c r="A55" s="1097" t="s">
        <v>534</v>
      </c>
      <c r="B55" s="1098" t="s">
        <v>536</v>
      </c>
      <c r="C55" s="245"/>
      <c r="D55" s="245"/>
      <c r="E55" s="1111"/>
      <c r="F55" s="257"/>
      <c r="G55" s="257"/>
      <c r="H55" s="257"/>
      <c r="I55" s="257"/>
      <c r="J55" s="257"/>
      <c r="K55" s="257"/>
      <c r="L55" s="257"/>
      <c r="M55" s="257"/>
      <c r="N55" s="257"/>
      <c r="O55" s="257"/>
      <c r="P55" s="257"/>
      <c r="Q55" s="257"/>
      <c r="R55" s="257"/>
      <c r="S55" s="257"/>
      <c r="T55" s="257"/>
      <c r="U55" s="247"/>
      <c r="V55" s="256"/>
      <c r="W55" s="256"/>
      <c r="X55" s="256"/>
      <c r="Y55" s="256"/>
      <c r="Z55" s="256"/>
      <c r="AA55" s="256"/>
      <c r="AB55" s="256"/>
      <c r="AC55" s="256"/>
      <c r="AD55" s="256"/>
      <c r="AE55" s="245"/>
      <c r="AF55" s="245"/>
      <c r="AG55" s="1109"/>
    </row>
    <row r="56" spans="1:33" x14ac:dyDescent="0.25">
      <c r="A56" s="1097" t="s">
        <v>534</v>
      </c>
      <c r="B56" s="1098" t="s">
        <v>537</v>
      </c>
      <c r="C56" s="245"/>
      <c r="D56" s="245"/>
      <c r="E56" s="1111"/>
      <c r="F56" s="257"/>
      <c r="G56" s="257"/>
      <c r="H56" s="257"/>
      <c r="I56" s="257"/>
      <c r="J56" s="257"/>
      <c r="K56" s="257"/>
      <c r="L56" s="257"/>
      <c r="M56" s="257"/>
      <c r="N56" s="257"/>
      <c r="O56" s="257"/>
      <c r="P56" s="257"/>
      <c r="Q56" s="257"/>
      <c r="R56" s="257"/>
      <c r="S56" s="257"/>
      <c r="T56" s="257"/>
      <c r="U56" s="257"/>
      <c r="V56" s="247"/>
      <c r="W56" s="256"/>
      <c r="X56" s="256"/>
      <c r="Y56" s="256"/>
      <c r="Z56" s="256"/>
      <c r="AA56" s="256"/>
      <c r="AB56" s="256"/>
      <c r="AC56" s="256"/>
      <c r="AD56" s="256"/>
      <c r="AE56" s="245"/>
      <c r="AF56" s="245"/>
      <c r="AG56" s="1109"/>
    </row>
    <row r="57" spans="1:33" x14ac:dyDescent="0.25">
      <c r="A57" s="1097" t="s">
        <v>534</v>
      </c>
      <c r="B57" s="1098" t="s">
        <v>547</v>
      </c>
      <c r="C57" s="245"/>
      <c r="D57" s="245"/>
      <c r="E57" s="1111"/>
      <c r="F57" s="257"/>
      <c r="G57" s="257"/>
      <c r="H57" s="257"/>
      <c r="I57" s="257"/>
      <c r="J57" s="257"/>
      <c r="K57" s="257"/>
      <c r="L57" s="257"/>
      <c r="M57" s="257"/>
      <c r="N57" s="257"/>
      <c r="O57" s="257"/>
      <c r="P57" s="257"/>
      <c r="Q57" s="257"/>
      <c r="R57" s="257"/>
      <c r="S57" s="257"/>
      <c r="T57" s="257"/>
      <c r="U57" s="257"/>
      <c r="V57" s="257"/>
      <c r="W57" s="247"/>
      <c r="X57" s="256"/>
      <c r="Y57" s="256"/>
      <c r="Z57" s="256"/>
      <c r="AA57" s="256"/>
      <c r="AB57" s="256"/>
      <c r="AC57" s="256"/>
      <c r="AD57" s="256"/>
      <c r="AE57" s="245"/>
      <c r="AF57" s="245"/>
      <c r="AG57" s="1109"/>
    </row>
    <row r="58" spans="1:33" x14ac:dyDescent="0.25">
      <c r="A58" s="1097" t="s">
        <v>534</v>
      </c>
      <c r="B58" s="1098" t="s">
        <v>548</v>
      </c>
      <c r="C58" s="245"/>
      <c r="D58" s="245"/>
      <c r="E58" s="1111"/>
      <c r="F58" s="257"/>
      <c r="G58" s="257"/>
      <c r="H58" s="257"/>
      <c r="I58" s="257"/>
      <c r="J58" s="257"/>
      <c r="K58" s="257"/>
      <c r="L58" s="257"/>
      <c r="M58" s="257"/>
      <c r="N58" s="257"/>
      <c r="O58" s="257"/>
      <c r="P58" s="257"/>
      <c r="Q58" s="257"/>
      <c r="R58" s="257"/>
      <c r="S58" s="257"/>
      <c r="T58" s="257"/>
      <c r="U58" s="257"/>
      <c r="V58" s="257"/>
      <c r="W58" s="257"/>
      <c r="X58" s="247"/>
      <c r="Y58" s="256"/>
      <c r="Z58" s="256"/>
      <c r="AA58" s="256"/>
      <c r="AB58" s="256"/>
      <c r="AC58" s="256"/>
      <c r="AD58" s="256"/>
      <c r="AE58" s="245"/>
      <c r="AF58" s="245"/>
      <c r="AG58" s="1109"/>
    </row>
    <row r="59" spans="1:33" x14ac:dyDescent="0.25">
      <c r="A59" s="1097" t="s">
        <v>534</v>
      </c>
      <c r="B59" s="1098" t="s">
        <v>549</v>
      </c>
      <c r="C59" s="245"/>
      <c r="D59" s="245"/>
      <c r="E59" s="1111"/>
      <c r="F59" s="257"/>
      <c r="G59" s="257"/>
      <c r="H59" s="257"/>
      <c r="I59" s="257"/>
      <c r="J59" s="257"/>
      <c r="K59" s="257"/>
      <c r="L59" s="257"/>
      <c r="M59" s="257"/>
      <c r="N59" s="257"/>
      <c r="O59" s="257"/>
      <c r="P59" s="257"/>
      <c r="Q59" s="257"/>
      <c r="R59" s="257"/>
      <c r="S59" s="257"/>
      <c r="T59" s="257"/>
      <c r="U59" s="257"/>
      <c r="V59" s="257"/>
      <c r="W59" s="257"/>
      <c r="X59" s="257"/>
      <c r="Y59" s="247"/>
      <c r="Z59" s="256"/>
      <c r="AA59" s="256"/>
      <c r="AB59" s="256"/>
      <c r="AC59" s="256"/>
      <c r="AD59" s="256"/>
      <c r="AE59" s="245"/>
      <c r="AF59" s="245"/>
      <c r="AG59" s="1109"/>
    </row>
    <row r="60" spans="1:33" x14ac:dyDescent="0.25">
      <c r="A60" s="1097" t="s">
        <v>534</v>
      </c>
      <c r="B60" s="1098" t="s">
        <v>1435</v>
      </c>
      <c r="C60" s="245"/>
      <c r="D60" s="245"/>
      <c r="E60" s="1111"/>
      <c r="F60" s="257"/>
      <c r="G60" s="257"/>
      <c r="H60" s="257"/>
      <c r="I60" s="257"/>
      <c r="J60" s="257"/>
      <c r="K60" s="257"/>
      <c r="L60" s="257"/>
      <c r="M60" s="257"/>
      <c r="N60" s="257"/>
      <c r="O60" s="257"/>
      <c r="P60" s="257"/>
      <c r="Q60" s="257"/>
      <c r="R60" s="257"/>
      <c r="S60" s="257"/>
      <c r="T60" s="257"/>
      <c r="U60" s="257"/>
      <c r="V60" s="257"/>
      <c r="W60" s="257"/>
      <c r="X60" s="257"/>
      <c r="Y60" s="257"/>
      <c r="Z60" s="247"/>
      <c r="AA60" s="256"/>
      <c r="AB60" s="256"/>
      <c r="AC60" s="256"/>
      <c r="AD60" s="256"/>
      <c r="AE60" s="245"/>
      <c r="AF60" s="245"/>
      <c r="AG60" s="1109"/>
    </row>
    <row r="61" spans="1:33" x14ac:dyDescent="0.25">
      <c r="A61" s="1097" t="s">
        <v>534</v>
      </c>
      <c r="B61" s="1098" t="s">
        <v>1436</v>
      </c>
      <c r="C61" s="245"/>
      <c r="D61" s="245"/>
      <c r="E61" s="1111"/>
      <c r="F61" s="257"/>
      <c r="G61" s="257"/>
      <c r="H61" s="257"/>
      <c r="I61" s="257"/>
      <c r="J61" s="257"/>
      <c r="K61" s="257"/>
      <c r="L61" s="257"/>
      <c r="M61" s="257"/>
      <c r="N61" s="257"/>
      <c r="O61" s="257"/>
      <c r="P61" s="257"/>
      <c r="Q61" s="257"/>
      <c r="R61" s="257"/>
      <c r="S61" s="257"/>
      <c r="T61" s="257"/>
      <c r="U61" s="257"/>
      <c r="V61" s="257"/>
      <c r="W61" s="257"/>
      <c r="X61" s="257"/>
      <c r="Y61" s="257"/>
      <c r="Z61" s="257"/>
      <c r="AA61" s="247"/>
      <c r="AB61" s="256"/>
      <c r="AC61" s="256"/>
      <c r="AD61" s="256"/>
      <c r="AE61" s="245"/>
      <c r="AF61" s="245"/>
      <c r="AG61" s="1109"/>
    </row>
    <row r="62" spans="1:33" x14ac:dyDescent="0.25">
      <c r="A62" s="1097" t="s">
        <v>534</v>
      </c>
      <c r="B62" s="1098" t="s">
        <v>1437</v>
      </c>
      <c r="C62" s="245"/>
      <c r="D62" s="245"/>
      <c r="E62" s="1111"/>
      <c r="F62" s="257"/>
      <c r="G62" s="257"/>
      <c r="H62" s="257"/>
      <c r="I62" s="257"/>
      <c r="J62" s="257"/>
      <c r="K62" s="257"/>
      <c r="L62" s="257"/>
      <c r="M62" s="257"/>
      <c r="N62" s="257"/>
      <c r="O62" s="257"/>
      <c r="P62" s="257"/>
      <c r="Q62" s="257"/>
      <c r="R62" s="257"/>
      <c r="S62" s="257"/>
      <c r="T62" s="257"/>
      <c r="U62" s="257"/>
      <c r="V62" s="257"/>
      <c r="W62" s="257"/>
      <c r="X62" s="257"/>
      <c r="Y62" s="257"/>
      <c r="Z62" s="257"/>
      <c r="AA62" s="257"/>
      <c r="AB62" s="247"/>
      <c r="AC62" s="256"/>
      <c r="AD62" s="256"/>
      <c r="AE62" s="245"/>
      <c r="AF62" s="245"/>
      <c r="AG62" s="1109"/>
    </row>
    <row r="63" spans="1:33" x14ac:dyDescent="0.25">
      <c r="A63" s="1097" t="s">
        <v>534</v>
      </c>
      <c r="B63" s="1098" t="s">
        <v>1438</v>
      </c>
      <c r="C63" s="245"/>
      <c r="D63" s="245"/>
      <c r="E63" s="1111"/>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47"/>
      <c r="AD63" s="256"/>
      <c r="AE63" s="245"/>
      <c r="AF63" s="245"/>
      <c r="AG63" s="1109"/>
    </row>
    <row r="64" spans="1:33" x14ac:dyDescent="0.25">
      <c r="A64" s="1097" t="s">
        <v>534</v>
      </c>
      <c r="B64" s="1098" t="s">
        <v>1439</v>
      </c>
      <c r="C64" s="245"/>
      <c r="D64" s="245"/>
      <c r="E64" s="1111"/>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47"/>
      <c r="AE64" s="245"/>
      <c r="AF64" s="245"/>
      <c r="AG64" s="1109"/>
    </row>
    <row r="65" spans="1:33" ht="13" x14ac:dyDescent="0.3">
      <c r="A65" s="1101"/>
      <c r="B65" s="1102" t="s">
        <v>271</v>
      </c>
      <c r="C65" s="248"/>
      <c r="D65" s="248"/>
      <c r="E65" s="248"/>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8"/>
      <c r="AF65" s="248"/>
      <c r="AG65" s="248"/>
    </row>
    <row r="66" spans="1:33" x14ac:dyDescent="0.25">
      <c r="C66" s="1113"/>
    </row>
    <row r="68" spans="1:33" s="1114" customFormat="1" x14ac:dyDescent="0.25">
      <c r="A68" s="1091"/>
      <c r="B68" s="1112"/>
      <c r="C68" s="1091"/>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c r="Z68" s="1091"/>
      <c r="AA68" s="1091"/>
      <c r="AB68" s="1091"/>
      <c r="AC68" s="1091"/>
      <c r="AD68" s="1091"/>
      <c r="AE68" s="1091"/>
      <c r="AF68" s="1091"/>
      <c r="AG68" s="1091"/>
    </row>
    <row r="69" spans="1:33" ht="13" x14ac:dyDescent="0.3">
      <c r="B69" s="1092" t="s">
        <v>541</v>
      </c>
      <c r="F69" s="1093" t="s">
        <v>10</v>
      </c>
    </row>
    <row r="70" spans="1:33" ht="26.15" customHeight="1" x14ac:dyDescent="0.35">
      <c r="A70" s="1094"/>
      <c r="B70" s="1107" t="s">
        <v>414</v>
      </c>
      <c r="C70" s="1905" t="s">
        <v>516</v>
      </c>
      <c r="D70" s="1905" t="s">
        <v>517</v>
      </c>
      <c r="E70" s="1905" t="s">
        <v>587</v>
      </c>
      <c r="F70" s="1907" t="s">
        <v>588</v>
      </c>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9"/>
      <c r="AE70" s="1095" t="s">
        <v>539</v>
      </c>
      <c r="AF70" s="1095" t="s">
        <v>532</v>
      </c>
      <c r="AG70" s="1095" t="s">
        <v>540</v>
      </c>
    </row>
    <row r="71" spans="1:33" ht="12.9" customHeight="1" x14ac:dyDescent="0.25">
      <c r="A71" s="1094"/>
      <c r="B71" s="1107"/>
      <c r="C71" s="1906"/>
      <c r="D71" s="1906"/>
      <c r="E71" s="1906"/>
      <c r="F71" s="1096" t="s">
        <v>518</v>
      </c>
      <c r="G71" s="1096" t="s">
        <v>519</v>
      </c>
      <c r="H71" s="1096" t="s">
        <v>520</v>
      </c>
      <c r="I71" s="1096" t="s">
        <v>521</v>
      </c>
      <c r="J71" s="1096" t="s">
        <v>522</v>
      </c>
      <c r="K71" s="1096" t="s">
        <v>523</v>
      </c>
      <c r="L71" s="1096" t="s">
        <v>524</v>
      </c>
      <c r="M71" s="1096" t="s">
        <v>525</v>
      </c>
      <c r="N71" s="1096" t="s">
        <v>526</v>
      </c>
      <c r="O71" s="1096" t="s">
        <v>527</v>
      </c>
      <c r="P71" s="1096" t="s">
        <v>528</v>
      </c>
      <c r="Q71" s="1096" t="s">
        <v>529</v>
      </c>
      <c r="R71" s="1096" t="s">
        <v>530</v>
      </c>
      <c r="S71" s="1096" t="s">
        <v>531</v>
      </c>
      <c r="T71" s="1096" t="s">
        <v>325</v>
      </c>
      <c r="U71" s="1096" t="s">
        <v>507</v>
      </c>
      <c r="V71" s="1096" t="s">
        <v>508</v>
      </c>
      <c r="W71" s="1096" t="s">
        <v>509</v>
      </c>
      <c r="X71" s="1096" t="s">
        <v>510</v>
      </c>
      <c r="Y71" s="1096" t="s">
        <v>511</v>
      </c>
      <c r="Z71" s="1096" t="s">
        <v>959</v>
      </c>
      <c r="AA71" s="1096" t="s">
        <v>960</v>
      </c>
      <c r="AB71" s="1096" t="s">
        <v>961</v>
      </c>
      <c r="AC71" s="1096" t="s">
        <v>962</v>
      </c>
      <c r="AD71" s="1096" t="s">
        <v>963</v>
      </c>
      <c r="AE71" s="1095"/>
      <c r="AF71" s="1095"/>
      <c r="AG71" s="1095"/>
    </row>
    <row r="72" spans="1:33" x14ac:dyDescent="0.25">
      <c r="A72" s="1097" t="s">
        <v>533</v>
      </c>
      <c r="B72" s="1098">
        <v>2005</v>
      </c>
      <c r="C72" s="1115"/>
      <c r="D72" s="1115"/>
      <c r="E72" s="1108"/>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1109"/>
      <c r="AF72" s="1109"/>
      <c r="AG72" s="1109"/>
    </row>
    <row r="73" spans="1:33" x14ac:dyDescent="0.25">
      <c r="A73" s="1097" t="s">
        <v>534</v>
      </c>
      <c r="B73" s="1098" t="s">
        <v>518</v>
      </c>
      <c r="C73" s="1115"/>
      <c r="D73" s="1115"/>
      <c r="E73" s="1108"/>
      <c r="F73" s="247"/>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1109"/>
      <c r="AF73" s="1109"/>
      <c r="AG73" s="1109"/>
    </row>
    <row r="74" spans="1:33" x14ac:dyDescent="0.25">
      <c r="A74" s="1097" t="s">
        <v>534</v>
      </c>
      <c r="B74" s="1098" t="s">
        <v>519</v>
      </c>
      <c r="C74" s="1115"/>
      <c r="D74" s="1115"/>
      <c r="E74" s="1108"/>
      <c r="F74" s="257"/>
      <c r="G74" s="247"/>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1109"/>
      <c r="AF74" s="1109"/>
      <c r="AG74" s="1109"/>
    </row>
    <row r="75" spans="1:33" x14ac:dyDescent="0.25">
      <c r="A75" s="1097" t="s">
        <v>534</v>
      </c>
      <c r="B75" s="1098" t="s">
        <v>520</v>
      </c>
      <c r="C75" s="1115"/>
      <c r="D75" s="1115"/>
      <c r="E75" s="1108"/>
      <c r="F75" s="257"/>
      <c r="G75" s="257"/>
      <c r="H75" s="247"/>
      <c r="I75" s="256"/>
      <c r="J75" s="256"/>
      <c r="K75" s="256"/>
      <c r="L75" s="256"/>
      <c r="M75" s="256"/>
      <c r="N75" s="256"/>
      <c r="O75" s="256"/>
      <c r="P75" s="256"/>
      <c r="Q75" s="256"/>
      <c r="R75" s="256"/>
      <c r="S75" s="256"/>
      <c r="T75" s="256"/>
      <c r="U75" s="256"/>
      <c r="V75" s="256"/>
      <c r="W75" s="256"/>
      <c r="X75" s="256"/>
      <c r="Y75" s="256"/>
      <c r="Z75" s="256"/>
      <c r="AA75" s="256"/>
      <c r="AB75" s="256"/>
      <c r="AC75" s="256"/>
      <c r="AD75" s="256"/>
      <c r="AE75" s="1109"/>
      <c r="AF75" s="1109"/>
      <c r="AG75" s="1109"/>
    </row>
    <row r="76" spans="1:33" x14ac:dyDescent="0.25">
      <c r="A76" s="1097" t="s">
        <v>534</v>
      </c>
      <c r="B76" s="1098" t="s">
        <v>521</v>
      </c>
      <c r="C76" s="1115"/>
      <c r="D76" s="1115"/>
      <c r="E76" s="1108"/>
      <c r="F76" s="257"/>
      <c r="G76" s="257"/>
      <c r="H76" s="257"/>
      <c r="I76" s="247"/>
      <c r="J76" s="256"/>
      <c r="K76" s="256"/>
      <c r="L76" s="256"/>
      <c r="M76" s="256"/>
      <c r="N76" s="256"/>
      <c r="O76" s="256"/>
      <c r="P76" s="256"/>
      <c r="Q76" s="256"/>
      <c r="R76" s="256"/>
      <c r="S76" s="256"/>
      <c r="T76" s="256"/>
      <c r="U76" s="256"/>
      <c r="V76" s="256"/>
      <c r="W76" s="256"/>
      <c r="X76" s="256"/>
      <c r="Y76" s="256"/>
      <c r="Z76" s="256"/>
      <c r="AA76" s="256"/>
      <c r="AB76" s="256"/>
      <c r="AC76" s="256"/>
      <c r="AD76" s="256"/>
      <c r="AE76" s="1109"/>
      <c r="AF76" s="1109"/>
      <c r="AG76" s="1109"/>
    </row>
    <row r="77" spans="1:33" x14ac:dyDescent="0.25">
      <c r="A77" s="1097" t="s">
        <v>534</v>
      </c>
      <c r="B77" s="1098" t="s">
        <v>522</v>
      </c>
      <c r="C77" s="1115"/>
      <c r="D77" s="1115"/>
      <c r="E77" s="1108"/>
      <c r="F77" s="257"/>
      <c r="G77" s="257"/>
      <c r="H77" s="257"/>
      <c r="I77" s="257"/>
      <c r="J77" s="247"/>
      <c r="K77" s="256"/>
      <c r="L77" s="256"/>
      <c r="M77" s="256"/>
      <c r="N77" s="256"/>
      <c r="O77" s="256"/>
      <c r="P77" s="256"/>
      <c r="Q77" s="256"/>
      <c r="R77" s="256"/>
      <c r="S77" s="256"/>
      <c r="T77" s="256"/>
      <c r="U77" s="256"/>
      <c r="V77" s="256"/>
      <c r="W77" s="256"/>
      <c r="X77" s="256"/>
      <c r="Y77" s="256"/>
      <c r="Z77" s="256"/>
      <c r="AA77" s="256"/>
      <c r="AB77" s="256"/>
      <c r="AC77" s="256"/>
      <c r="AD77" s="256"/>
      <c r="AE77" s="1109"/>
      <c r="AF77" s="1109"/>
      <c r="AG77" s="1109"/>
    </row>
    <row r="78" spans="1:33" x14ac:dyDescent="0.25">
      <c r="A78" s="1097" t="s">
        <v>534</v>
      </c>
      <c r="B78" s="1098" t="s">
        <v>523</v>
      </c>
      <c r="C78" s="1115"/>
      <c r="D78" s="1115"/>
      <c r="E78" s="1108"/>
      <c r="F78" s="257"/>
      <c r="G78" s="257"/>
      <c r="H78" s="257"/>
      <c r="I78" s="257"/>
      <c r="J78" s="257"/>
      <c r="K78" s="247"/>
      <c r="L78" s="256"/>
      <c r="M78" s="256"/>
      <c r="N78" s="256"/>
      <c r="O78" s="256"/>
      <c r="P78" s="256"/>
      <c r="Q78" s="256"/>
      <c r="R78" s="256"/>
      <c r="S78" s="256"/>
      <c r="T78" s="256"/>
      <c r="U78" s="256"/>
      <c r="V78" s="256"/>
      <c r="W78" s="256"/>
      <c r="X78" s="256"/>
      <c r="Y78" s="256"/>
      <c r="Z78" s="256"/>
      <c r="AA78" s="256"/>
      <c r="AB78" s="256"/>
      <c r="AC78" s="256"/>
      <c r="AD78" s="256"/>
      <c r="AE78" s="1109"/>
      <c r="AF78" s="1109"/>
      <c r="AG78" s="1109"/>
    </row>
    <row r="79" spans="1:33" x14ac:dyDescent="0.25">
      <c r="A79" s="1097" t="s">
        <v>534</v>
      </c>
      <c r="B79" s="1098" t="s">
        <v>524</v>
      </c>
      <c r="C79" s="1115"/>
      <c r="D79" s="1115"/>
      <c r="E79" s="1108"/>
      <c r="F79" s="257"/>
      <c r="G79" s="257"/>
      <c r="H79" s="257"/>
      <c r="I79" s="257"/>
      <c r="J79" s="257"/>
      <c r="K79" s="257"/>
      <c r="L79" s="247"/>
      <c r="M79" s="256"/>
      <c r="N79" s="256"/>
      <c r="O79" s="256"/>
      <c r="P79" s="256"/>
      <c r="Q79" s="256"/>
      <c r="R79" s="256"/>
      <c r="S79" s="256"/>
      <c r="T79" s="256"/>
      <c r="U79" s="256"/>
      <c r="V79" s="256"/>
      <c r="W79" s="256"/>
      <c r="X79" s="256"/>
      <c r="Y79" s="256"/>
      <c r="Z79" s="256"/>
      <c r="AA79" s="256"/>
      <c r="AB79" s="256"/>
      <c r="AC79" s="256"/>
      <c r="AD79" s="256"/>
      <c r="AE79" s="1109"/>
      <c r="AF79" s="1109"/>
      <c r="AG79" s="1109"/>
    </row>
    <row r="80" spans="1:33" x14ac:dyDescent="0.25">
      <c r="A80" s="1097" t="s">
        <v>534</v>
      </c>
      <c r="B80" s="1098" t="s">
        <v>525</v>
      </c>
      <c r="C80" s="1115"/>
      <c r="D80" s="1115"/>
      <c r="E80" s="1108"/>
      <c r="F80" s="257"/>
      <c r="G80" s="257"/>
      <c r="H80" s="257"/>
      <c r="I80" s="257"/>
      <c r="J80" s="257"/>
      <c r="K80" s="257"/>
      <c r="L80" s="257"/>
      <c r="M80" s="247"/>
      <c r="N80" s="256"/>
      <c r="O80" s="256"/>
      <c r="P80" s="256"/>
      <c r="Q80" s="256"/>
      <c r="R80" s="256"/>
      <c r="S80" s="256"/>
      <c r="T80" s="256"/>
      <c r="U80" s="256"/>
      <c r="V80" s="256"/>
      <c r="W80" s="256"/>
      <c r="X80" s="256"/>
      <c r="Y80" s="256"/>
      <c r="Z80" s="256"/>
      <c r="AA80" s="256"/>
      <c r="AB80" s="256"/>
      <c r="AC80" s="256"/>
      <c r="AD80" s="256"/>
      <c r="AE80" s="1109"/>
      <c r="AF80" s="1109"/>
      <c r="AG80" s="1109"/>
    </row>
    <row r="81" spans="1:33" x14ac:dyDescent="0.25">
      <c r="A81" s="1097" t="s">
        <v>534</v>
      </c>
      <c r="B81" s="1098" t="s">
        <v>526</v>
      </c>
      <c r="C81" s="1115"/>
      <c r="D81" s="1115"/>
      <c r="E81" s="1108"/>
      <c r="F81" s="257"/>
      <c r="G81" s="257"/>
      <c r="H81" s="257"/>
      <c r="I81" s="257"/>
      <c r="J81" s="257"/>
      <c r="K81" s="257"/>
      <c r="L81" s="257"/>
      <c r="M81" s="257"/>
      <c r="N81" s="247"/>
      <c r="O81" s="256"/>
      <c r="P81" s="256"/>
      <c r="Q81" s="256"/>
      <c r="R81" s="256"/>
      <c r="S81" s="256"/>
      <c r="T81" s="256"/>
      <c r="U81" s="256"/>
      <c r="V81" s="256"/>
      <c r="W81" s="256"/>
      <c r="X81" s="256"/>
      <c r="Y81" s="256"/>
      <c r="Z81" s="256"/>
      <c r="AA81" s="256"/>
      <c r="AB81" s="256"/>
      <c r="AC81" s="256"/>
      <c r="AD81" s="256"/>
      <c r="AE81" s="1109"/>
      <c r="AF81" s="1109"/>
      <c r="AG81" s="1109"/>
    </row>
    <row r="82" spans="1:33" x14ac:dyDescent="0.25">
      <c r="A82" s="1097" t="s">
        <v>534</v>
      </c>
      <c r="B82" s="1098" t="s">
        <v>527</v>
      </c>
      <c r="C82" s="245"/>
      <c r="D82" s="1097"/>
      <c r="E82" s="1108"/>
      <c r="F82" s="257"/>
      <c r="G82" s="257"/>
      <c r="H82" s="257"/>
      <c r="I82" s="257"/>
      <c r="J82" s="257"/>
      <c r="K82" s="257"/>
      <c r="L82" s="257"/>
      <c r="M82" s="257"/>
      <c r="N82" s="257"/>
      <c r="O82" s="247"/>
      <c r="P82" s="256"/>
      <c r="Q82" s="256"/>
      <c r="R82" s="256"/>
      <c r="S82" s="256"/>
      <c r="T82" s="256"/>
      <c r="U82" s="256"/>
      <c r="V82" s="256"/>
      <c r="W82" s="256"/>
      <c r="X82" s="256"/>
      <c r="Y82" s="256"/>
      <c r="Z82" s="256"/>
      <c r="AA82" s="256"/>
      <c r="AB82" s="256"/>
      <c r="AC82" s="256"/>
      <c r="AD82" s="256"/>
      <c r="AE82" s="1109"/>
      <c r="AF82" s="1109"/>
      <c r="AG82" s="1109"/>
    </row>
    <row r="83" spans="1:33" x14ac:dyDescent="0.25">
      <c r="A83" s="1097" t="s">
        <v>534</v>
      </c>
      <c r="B83" s="1098" t="s">
        <v>528</v>
      </c>
      <c r="C83" s="245"/>
      <c r="D83" s="1097"/>
      <c r="E83" s="1108"/>
      <c r="F83" s="257"/>
      <c r="G83" s="257"/>
      <c r="H83" s="257"/>
      <c r="I83" s="257"/>
      <c r="J83" s="257"/>
      <c r="K83" s="257"/>
      <c r="L83" s="257"/>
      <c r="M83" s="257"/>
      <c r="N83" s="257"/>
      <c r="O83" s="257"/>
      <c r="P83" s="247"/>
      <c r="Q83" s="256"/>
      <c r="R83" s="256"/>
      <c r="S83" s="256"/>
      <c r="T83" s="256"/>
      <c r="U83" s="256"/>
      <c r="V83" s="256"/>
      <c r="W83" s="256"/>
      <c r="X83" s="256"/>
      <c r="Y83" s="256"/>
      <c r="Z83" s="256"/>
      <c r="AA83" s="256"/>
      <c r="AB83" s="256"/>
      <c r="AC83" s="256"/>
      <c r="AD83" s="256"/>
      <c r="AE83" s="1109"/>
      <c r="AF83" s="1109"/>
      <c r="AG83" s="1109"/>
    </row>
    <row r="84" spans="1:33" x14ac:dyDescent="0.25">
      <c r="A84" s="1097" t="s">
        <v>534</v>
      </c>
      <c r="B84" s="1098" t="s">
        <v>529</v>
      </c>
      <c r="C84" s="245"/>
      <c r="D84" s="245"/>
      <c r="E84" s="1108"/>
      <c r="F84" s="257"/>
      <c r="G84" s="257"/>
      <c r="H84" s="257"/>
      <c r="I84" s="257"/>
      <c r="J84" s="257"/>
      <c r="K84" s="257"/>
      <c r="L84" s="257"/>
      <c r="M84" s="257"/>
      <c r="N84" s="257"/>
      <c r="O84" s="257"/>
      <c r="P84" s="257"/>
      <c r="Q84" s="247"/>
      <c r="R84" s="256"/>
      <c r="S84" s="256"/>
      <c r="T84" s="256"/>
      <c r="U84" s="256"/>
      <c r="V84" s="256"/>
      <c r="W84" s="256"/>
      <c r="X84" s="256"/>
      <c r="Y84" s="256"/>
      <c r="Z84" s="256"/>
      <c r="AA84" s="256"/>
      <c r="AB84" s="256"/>
      <c r="AC84" s="256"/>
      <c r="AD84" s="256"/>
      <c r="AE84" s="1109"/>
      <c r="AF84" s="1109"/>
      <c r="AG84" s="1109"/>
    </row>
    <row r="85" spans="1:33" x14ac:dyDescent="0.25">
      <c r="A85" s="1097" t="s">
        <v>534</v>
      </c>
      <c r="B85" s="1098" t="s">
        <v>530</v>
      </c>
      <c r="C85" s="245"/>
      <c r="D85" s="245"/>
      <c r="E85" s="1108"/>
      <c r="F85" s="257"/>
      <c r="G85" s="257"/>
      <c r="H85" s="257"/>
      <c r="I85" s="257"/>
      <c r="J85" s="257"/>
      <c r="K85" s="257"/>
      <c r="L85" s="257"/>
      <c r="M85" s="257"/>
      <c r="N85" s="257"/>
      <c r="O85" s="257"/>
      <c r="P85" s="257"/>
      <c r="Q85" s="257"/>
      <c r="R85" s="247"/>
      <c r="S85" s="256"/>
      <c r="T85" s="256"/>
      <c r="U85" s="256"/>
      <c r="V85" s="256"/>
      <c r="W85" s="256"/>
      <c r="X85" s="256"/>
      <c r="Y85" s="256"/>
      <c r="Z85" s="256"/>
      <c r="AA85" s="256"/>
      <c r="AB85" s="256"/>
      <c r="AC85" s="256"/>
      <c r="AD85" s="256"/>
      <c r="AE85" s="1109"/>
      <c r="AF85" s="1109"/>
      <c r="AG85" s="1109"/>
    </row>
    <row r="86" spans="1:33" x14ac:dyDescent="0.25">
      <c r="A86" s="1097" t="s">
        <v>534</v>
      </c>
      <c r="B86" s="1098" t="s">
        <v>531</v>
      </c>
      <c r="C86" s="245"/>
      <c r="D86" s="245"/>
      <c r="E86" s="1108"/>
      <c r="F86" s="257"/>
      <c r="G86" s="257"/>
      <c r="H86" s="257"/>
      <c r="I86" s="257"/>
      <c r="J86" s="257"/>
      <c r="K86" s="257"/>
      <c r="L86" s="257"/>
      <c r="M86" s="257"/>
      <c r="N86" s="257"/>
      <c r="O86" s="257"/>
      <c r="P86" s="257"/>
      <c r="Q86" s="257"/>
      <c r="R86" s="257"/>
      <c r="S86" s="247"/>
      <c r="T86" s="256"/>
      <c r="U86" s="256"/>
      <c r="V86" s="256"/>
      <c r="W86" s="256"/>
      <c r="X86" s="256"/>
      <c r="Y86" s="256"/>
      <c r="Z86" s="256"/>
      <c r="AA86" s="256"/>
      <c r="AB86" s="256"/>
      <c r="AC86" s="256"/>
      <c r="AD86" s="256"/>
      <c r="AE86" s="1109"/>
      <c r="AF86" s="1109"/>
      <c r="AG86" s="1109"/>
    </row>
    <row r="87" spans="1:33" x14ac:dyDescent="0.25">
      <c r="A87" s="1097" t="s">
        <v>534</v>
      </c>
      <c r="B87" s="1098" t="s">
        <v>535</v>
      </c>
      <c r="C87" s="245"/>
      <c r="D87" s="245"/>
      <c r="E87" s="1111"/>
      <c r="F87" s="257"/>
      <c r="G87" s="257"/>
      <c r="H87" s="257"/>
      <c r="I87" s="257"/>
      <c r="J87" s="257"/>
      <c r="K87" s="257"/>
      <c r="L87" s="257"/>
      <c r="M87" s="257"/>
      <c r="N87" s="257"/>
      <c r="O87" s="257"/>
      <c r="P87" s="257"/>
      <c r="Q87" s="257"/>
      <c r="R87" s="257"/>
      <c r="S87" s="257"/>
      <c r="T87" s="247"/>
      <c r="U87" s="256"/>
      <c r="V87" s="256"/>
      <c r="W87" s="256"/>
      <c r="X87" s="256"/>
      <c r="Y87" s="256"/>
      <c r="Z87" s="256"/>
      <c r="AA87" s="256"/>
      <c r="AB87" s="256"/>
      <c r="AC87" s="256"/>
      <c r="AD87" s="256"/>
      <c r="AE87" s="1109"/>
      <c r="AF87" s="1109"/>
      <c r="AG87" s="1109"/>
    </row>
    <row r="88" spans="1:33" x14ac:dyDescent="0.25">
      <c r="A88" s="1097" t="s">
        <v>534</v>
      </c>
      <c r="B88" s="1098" t="s">
        <v>536</v>
      </c>
      <c r="C88" s="245"/>
      <c r="D88" s="245"/>
      <c r="E88" s="1111"/>
      <c r="F88" s="257"/>
      <c r="G88" s="257"/>
      <c r="H88" s="257"/>
      <c r="I88" s="257"/>
      <c r="J88" s="257"/>
      <c r="K88" s="257"/>
      <c r="L88" s="257"/>
      <c r="M88" s="257"/>
      <c r="N88" s="257"/>
      <c r="O88" s="257"/>
      <c r="P88" s="257"/>
      <c r="Q88" s="257"/>
      <c r="R88" s="257"/>
      <c r="S88" s="257"/>
      <c r="T88" s="257"/>
      <c r="U88" s="247"/>
      <c r="V88" s="256"/>
      <c r="W88" s="256"/>
      <c r="X88" s="256"/>
      <c r="Y88" s="256"/>
      <c r="Z88" s="256"/>
      <c r="AA88" s="256"/>
      <c r="AB88" s="256"/>
      <c r="AC88" s="256"/>
      <c r="AD88" s="256"/>
      <c r="AE88" s="1109"/>
      <c r="AF88" s="1109"/>
      <c r="AG88" s="1109"/>
    </row>
    <row r="89" spans="1:33" x14ac:dyDescent="0.25">
      <c r="A89" s="1097" t="s">
        <v>534</v>
      </c>
      <c r="B89" s="1098" t="s">
        <v>537</v>
      </c>
      <c r="C89" s="245"/>
      <c r="D89" s="245"/>
      <c r="E89" s="1111"/>
      <c r="F89" s="257"/>
      <c r="G89" s="257"/>
      <c r="H89" s="257"/>
      <c r="I89" s="257"/>
      <c r="J89" s="257"/>
      <c r="K89" s="257"/>
      <c r="L89" s="257"/>
      <c r="M89" s="257"/>
      <c r="N89" s="257"/>
      <c r="O89" s="257"/>
      <c r="P89" s="257"/>
      <c r="Q89" s="257"/>
      <c r="R89" s="257"/>
      <c r="S89" s="257"/>
      <c r="T89" s="257"/>
      <c r="U89" s="257"/>
      <c r="V89" s="247"/>
      <c r="W89" s="256"/>
      <c r="X89" s="256"/>
      <c r="Y89" s="256"/>
      <c r="Z89" s="256"/>
      <c r="AA89" s="256"/>
      <c r="AB89" s="256"/>
      <c r="AC89" s="256"/>
      <c r="AD89" s="256"/>
      <c r="AE89" s="1109"/>
      <c r="AF89" s="1109"/>
      <c r="AG89" s="1109"/>
    </row>
    <row r="90" spans="1:33" x14ac:dyDescent="0.25">
      <c r="A90" s="1097" t="s">
        <v>534</v>
      </c>
      <c r="B90" s="1098" t="s">
        <v>547</v>
      </c>
      <c r="C90" s="245"/>
      <c r="D90" s="245"/>
      <c r="E90" s="1111"/>
      <c r="F90" s="257"/>
      <c r="G90" s="257"/>
      <c r="H90" s="257"/>
      <c r="I90" s="257"/>
      <c r="J90" s="257"/>
      <c r="K90" s="257"/>
      <c r="L90" s="257"/>
      <c r="M90" s="257"/>
      <c r="N90" s="257"/>
      <c r="O90" s="257"/>
      <c r="P90" s="257"/>
      <c r="Q90" s="257"/>
      <c r="R90" s="257"/>
      <c r="S90" s="257"/>
      <c r="T90" s="257"/>
      <c r="U90" s="257"/>
      <c r="V90" s="257"/>
      <c r="W90" s="247"/>
      <c r="X90" s="256"/>
      <c r="Y90" s="256"/>
      <c r="Z90" s="256"/>
      <c r="AA90" s="256"/>
      <c r="AB90" s="256"/>
      <c r="AC90" s="256"/>
      <c r="AD90" s="256"/>
      <c r="AE90" s="1109"/>
      <c r="AF90" s="1109"/>
      <c r="AG90" s="1109"/>
    </row>
    <row r="91" spans="1:33" x14ac:dyDescent="0.25">
      <c r="A91" s="1097" t="s">
        <v>534</v>
      </c>
      <c r="B91" s="1098" t="s">
        <v>548</v>
      </c>
      <c r="C91" s="245"/>
      <c r="D91" s="245"/>
      <c r="E91" s="1111"/>
      <c r="F91" s="257"/>
      <c r="G91" s="257"/>
      <c r="H91" s="257"/>
      <c r="I91" s="257"/>
      <c r="J91" s="257"/>
      <c r="K91" s="257"/>
      <c r="L91" s="257"/>
      <c r="M91" s="257"/>
      <c r="N91" s="257"/>
      <c r="O91" s="257"/>
      <c r="P91" s="257"/>
      <c r="Q91" s="257"/>
      <c r="R91" s="257"/>
      <c r="S91" s="257"/>
      <c r="T91" s="257"/>
      <c r="U91" s="257"/>
      <c r="V91" s="257"/>
      <c r="W91" s="257"/>
      <c r="X91" s="247"/>
      <c r="Y91" s="256"/>
      <c r="Z91" s="256"/>
      <c r="AA91" s="256"/>
      <c r="AB91" s="256"/>
      <c r="AC91" s="256"/>
      <c r="AD91" s="256"/>
      <c r="AE91" s="1109"/>
      <c r="AF91" s="1109"/>
      <c r="AG91" s="1109"/>
    </row>
    <row r="92" spans="1:33" x14ac:dyDescent="0.25">
      <c r="A92" s="1097" t="s">
        <v>534</v>
      </c>
      <c r="B92" s="1098" t="s">
        <v>549</v>
      </c>
      <c r="C92" s="245"/>
      <c r="D92" s="245"/>
      <c r="E92" s="1111"/>
      <c r="F92" s="257"/>
      <c r="G92" s="257"/>
      <c r="H92" s="257"/>
      <c r="I92" s="257"/>
      <c r="J92" s="257"/>
      <c r="K92" s="257"/>
      <c r="L92" s="257"/>
      <c r="M92" s="257"/>
      <c r="N92" s="257"/>
      <c r="O92" s="257"/>
      <c r="P92" s="257"/>
      <c r="Q92" s="257"/>
      <c r="R92" s="257"/>
      <c r="S92" s="257"/>
      <c r="T92" s="257"/>
      <c r="U92" s="257"/>
      <c r="V92" s="257"/>
      <c r="W92" s="257"/>
      <c r="X92" s="257"/>
      <c r="Y92" s="247"/>
      <c r="Z92" s="256"/>
      <c r="AA92" s="256"/>
      <c r="AB92" s="256"/>
      <c r="AC92" s="256"/>
      <c r="AD92" s="256"/>
      <c r="AE92" s="1109"/>
      <c r="AF92" s="1109"/>
      <c r="AG92" s="1109"/>
    </row>
    <row r="93" spans="1:33" x14ac:dyDescent="0.25">
      <c r="A93" s="1097" t="s">
        <v>534</v>
      </c>
      <c r="B93" s="1098" t="s">
        <v>1435</v>
      </c>
      <c r="C93" s="245"/>
      <c r="D93" s="245"/>
      <c r="E93" s="1111"/>
      <c r="F93" s="257"/>
      <c r="G93" s="257"/>
      <c r="H93" s="257"/>
      <c r="I93" s="257"/>
      <c r="J93" s="257"/>
      <c r="K93" s="257"/>
      <c r="L93" s="257"/>
      <c r="M93" s="257"/>
      <c r="N93" s="257"/>
      <c r="O93" s="257"/>
      <c r="P93" s="257"/>
      <c r="Q93" s="257"/>
      <c r="R93" s="257"/>
      <c r="S93" s="257"/>
      <c r="T93" s="257"/>
      <c r="U93" s="257"/>
      <c r="V93" s="257"/>
      <c r="W93" s="257"/>
      <c r="X93" s="257"/>
      <c r="Y93" s="257"/>
      <c r="Z93" s="247"/>
      <c r="AA93" s="256"/>
      <c r="AB93" s="256"/>
      <c r="AC93" s="256"/>
      <c r="AD93" s="256"/>
      <c r="AE93" s="245"/>
      <c r="AF93" s="245"/>
      <c r="AG93" s="1109"/>
    </row>
    <row r="94" spans="1:33" x14ac:dyDescent="0.25">
      <c r="A94" s="1097" t="s">
        <v>534</v>
      </c>
      <c r="B94" s="1098" t="s">
        <v>1436</v>
      </c>
      <c r="C94" s="245"/>
      <c r="D94" s="245"/>
      <c r="E94" s="1111"/>
      <c r="F94" s="257"/>
      <c r="G94" s="257"/>
      <c r="H94" s="257"/>
      <c r="I94" s="257"/>
      <c r="J94" s="257"/>
      <c r="K94" s="257"/>
      <c r="L94" s="257"/>
      <c r="M94" s="257"/>
      <c r="N94" s="257"/>
      <c r="O94" s="257"/>
      <c r="P94" s="257"/>
      <c r="Q94" s="257"/>
      <c r="R94" s="257"/>
      <c r="S94" s="257"/>
      <c r="T94" s="257"/>
      <c r="U94" s="257"/>
      <c r="V94" s="257"/>
      <c r="W94" s="257"/>
      <c r="X94" s="257"/>
      <c r="Y94" s="257"/>
      <c r="Z94" s="257"/>
      <c r="AA94" s="247"/>
      <c r="AB94" s="256"/>
      <c r="AC94" s="256"/>
      <c r="AD94" s="256"/>
      <c r="AE94" s="245"/>
      <c r="AF94" s="245"/>
      <c r="AG94" s="1109"/>
    </row>
    <row r="95" spans="1:33" x14ac:dyDescent="0.25">
      <c r="A95" s="1097" t="s">
        <v>534</v>
      </c>
      <c r="B95" s="1098" t="s">
        <v>1437</v>
      </c>
      <c r="C95" s="245"/>
      <c r="D95" s="245"/>
      <c r="E95" s="1111"/>
      <c r="F95" s="257"/>
      <c r="G95" s="257"/>
      <c r="H95" s="257"/>
      <c r="I95" s="257"/>
      <c r="J95" s="257"/>
      <c r="K95" s="257"/>
      <c r="L95" s="257"/>
      <c r="M95" s="257"/>
      <c r="N95" s="257"/>
      <c r="O95" s="257"/>
      <c r="P95" s="257"/>
      <c r="Q95" s="257"/>
      <c r="R95" s="257"/>
      <c r="S95" s="257"/>
      <c r="T95" s="257"/>
      <c r="U95" s="257"/>
      <c r="V95" s="257"/>
      <c r="W95" s="257"/>
      <c r="X95" s="257"/>
      <c r="Y95" s="257"/>
      <c r="Z95" s="257"/>
      <c r="AA95" s="257"/>
      <c r="AB95" s="247"/>
      <c r="AC95" s="256"/>
      <c r="AD95" s="256"/>
      <c r="AE95" s="245"/>
      <c r="AF95" s="245"/>
      <c r="AG95" s="1109"/>
    </row>
    <row r="96" spans="1:33" x14ac:dyDescent="0.25">
      <c r="A96" s="1097" t="s">
        <v>534</v>
      </c>
      <c r="B96" s="1098" t="s">
        <v>1438</v>
      </c>
      <c r="C96" s="245"/>
      <c r="D96" s="245"/>
      <c r="E96" s="1111"/>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47"/>
      <c r="AD96" s="256"/>
      <c r="AE96" s="245"/>
      <c r="AF96" s="245"/>
      <c r="AG96" s="1109"/>
    </row>
    <row r="97" spans="1:33" x14ac:dyDescent="0.25">
      <c r="A97" s="1097" t="s">
        <v>534</v>
      </c>
      <c r="B97" s="1098" t="s">
        <v>1439</v>
      </c>
      <c r="C97" s="245"/>
      <c r="D97" s="245"/>
      <c r="E97" s="1111"/>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47"/>
      <c r="AE97" s="245"/>
      <c r="AF97" s="245"/>
      <c r="AG97" s="1109"/>
    </row>
    <row r="98" spans="1:33" ht="13" x14ac:dyDescent="0.3">
      <c r="A98" s="1101"/>
      <c r="B98" s="1102" t="s">
        <v>271</v>
      </c>
      <c r="C98" s="246"/>
      <c r="D98" s="246"/>
      <c r="E98" s="248"/>
      <c r="F98" s="246"/>
      <c r="G98" s="246"/>
      <c r="H98" s="24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row>
    <row r="102" spans="1:33" ht="13" x14ac:dyDescent="0.3">
      <c r="B102" s="1092" t="s">
        <v>542</v>
      </c>
      <c r="F102" s="1093" t="s">
        <v>10</v>
      </c>
    </row>
    <row r="103" spans="1:33" ht="26.15" customHeight="1" x14ac:dyDescent="0.35">
      <c r="A103" s="1094"/>
      <c r="B103" s="1107" t="s">
        <v>414</v>
      </c>
      <c r="C103" s="1905" t="s">
        <v>516</v>
      </c>
      <c r="D103" s="1905" t="s">
        <v>517</v>
      </c>
      <c r="E103" s="1905" t="s">
        <v>587</v>
      </c>
      <c r="F103" s="1907" t="s">
        <v>588</v>
      </c>
      <c r="G103" s="1908"/>
      <c r="H103" s="1908"/>
      <c r="I103" s="1908"/>
      <c r="J103" s="1908"/>
      <c r="K103" s="1908"/>
      <c r="L103" s="1908"/>
      <c r="M103" s="1908"/>
      <c r="N103" s="1908"/>
      <c r="O103" s="1908"/>
      <c r="P103" s="1908"/>
      <c r="Q103" s="1908"/>
      <c r="R103" s="1908"/>
      <c r="S103" s="1908"/>
      <c r="T103" s="1908"/>
      <c r="U103" s="1908"/>
      <c r="V103" s="1908"/>
      <c r="W103" s="1908"/>
      <c r="X103" s="1908"/>
      <c r="Y103" s="1908"/>
      <c r="Z103" s="1908"/>
      <c r="AA103" s="1908"/>
      <c r="AB103" s="1908"/>
      <c r="AC103" s="1908"/>
      <c r="AD103" s="1909"/>
      <c r="AE103" s="1095" t="s">
        <v>539</v>
      </c>
      <c r="AF103" s="1095" t="s">
        <v>532</v>
      </c>
      <c r="AG103" s="1095" t="s">
        <v>540</v>
      </c>
    </row>
    <row r="104" spans="1:33" ht="12.9" customHeight="1" x14ac:dyDescent="0.25">
      <c r="A104" s="1094"/>
      <c r="B104" s="1107"/>
      <c r="C104" s="1906"/>
      <c r="D104" s="1906"/>
      <c r="E104" s="1906"/>
      <c r="F104" s="1096" t="s">
        <v>518</v>
      </c>
      <c r="G104" s="1096" t="s">
        <v>519</v>
      </c>
      <c r="H104" s="1096" t="s">
        <v>520</v>
      </c>
      <c r="I104" s="1096" t="s">
        <v>521</v>
      </c>
      <c r="J104" s="1096" t="s">
        <v>522</v>
      </c>
      <c r="K104" s="1096" t="s">
        <v>523</v>
      </c>
      <c r="L104" s="1096" t="s">
        <v>524</v>
      </c>
      <c r="M104" s="1096" t="s">
        <v>525</v>
      </c>
      <c r="N104" s="1096" t="s">
        <v>526</v>
      </c>
      <c r="O104" s="1096" t="s">
        <v>527</v>
      </c>
      <c r="P104" s="1096" t="s">
        <v>528</v>
      </c>
      <c r="Q104" s="1096" t="s">
        <v>529</v>
      </c>
      <c r="R104" s="1096" t="s">
        <v>530</v>
      </c>
      <c r="S104" s="1096" t="s">
        <v>531</v>
      </c>
      <c r="T104" s="1096" t="s">
        <v>325</v>
      </c>
      <c r="U104" s="1096" t="s">
        <v>507</v>
      </c>
      <c r="V104" s="1096" t="s">
        <v>508</v>
      </c>
      <c r="W104" s="1096" t="s">
        <v>509</v>
      </c>
      <c r="X104" s="1096" t="s">
        <v>510</v>
      </c>
      <c r="Y104" s="1096" t="s">
        <v>511</v>
      </c>
      <c r="Z104" s="1096" t="s">
        <v>959</v>
      </c>
      <c r="AA104" s="1096" t="s">
        <v>960</v>
      </c>
      <c r="AB104" s="1096" t="s">
        <v>961</v>
      </c>
      <c r="AC104" s="1096" t="s">
        <v>962</v>
      </c>
      <c r="AD104" s="1096" t="s">
        <v>963</v>
      </c>
      <c r="AE104" s="1095"/>
      <c r="AF104" s="1095"/>
      <c r="AG104" s="1095"/>
    </row>
    <row r="105" spans="1:33" x14ac:dyDescent="0.25">
      <c r="A105" s="1097" t="s">
        <v>533</v>
      </c>
      <c r="B105" s="1098">
        <v>2005</v>
      </c>
      <c r="C105" s="1097"/>
      <c r="D105" s="1097"/>
      <c r="E105" s="1108"/>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1109"/>
      <c r="AF105" s="1109"/>
      <c r="AG105" s="1109"/>
    </row>
    <row r="106" spans="1:33" x14ac:dyDescent="0.25">
      <c r="A106" s="1097" t="s">
        <v>534</v>
      </c>
      <c r="B106" s="1098" t="s">
        <v>518</v>
      </c>
      <c r="C106" s="1097"/>
      <c r="D106" s="1097"/>
      <c r="E106" s="1108"/>
      <c r="F106" s="247"/>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1109"/>
      <c r="AF106" s="1109"/>
      <c r="AG106" s="1109"/>
    </row>
    <row r="107" spans="1:33" x14ac:dyDescent="0.25">
      <c r="A107" s="1097" t="s">
        <v>534</v>
      </c>
      <c r="B107" s="1098" t="s">
        <v>519</v>
      </c>
      <c r="C107" s="1097"/>
      <c r="D107" s="1097"/>
      <c r="E107" s="1108"/>
      <c r="F107" s="257"/>
      <c r="G107" s="247"/>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1109"/>
      <c r="AF107" s="1109"/>
      <c r="AG107" s="1109"/>
    </row>
    <row r="108" spans="1:33" x14ac:dyDescent="0.25">
      <c r="A108" s="1097" t="s">
        <v>534</v>
      </c>
      <c r="B108" s="1098" t="s">
        <v>520</v>
      </c>
      <c r="C108" s="1097"/>
      <c r="D108" s="1097"/>
      <c r="E108" s="1108"/>
      <c r="F108" s="257"/>
      <c r="G108" s="257"/>
      <c r="H108" s="247"/>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1109"/>
      <c r="AF108" s="1109"/>
      <c r="AG108" s="1109"/>
    </row>
    <row r="109" spans="1:33" x14ac:dyDescent="0.25">
      <c r="A109" s="1097" t="s">
        <v>534</v>
      </c>
      <c r="B109" s="1098" t="s">
        <v>521</v>
      </c>
      <c r="C109" s="1097"/>
      <c r="D109" s="1097"/>
      <c r="E109" s="1108"/>
      <c r="F109" s="257"/>
      <c r="G109" s="257"/>
      <c r="H109" s="257"/>
      <c r="I109" s="247"/>
      <c r="J109" s="256"/>
      <c r="K109" s="256"/>
      <c r="L109" s="256"/>
      <c r="M109" s="256"/>
      <c r="N109" s="256"/>
      <c r="O109" s="256"/>
      <c r="P109" s="256"/>
      <c r="Q109" s="256"/>
      <c r="R109" s="256"/>
      <c r="S109" s="256"/>
      <c r="T109" s="256"/>
      <c r="U109" s="256"/>
      <c r="V109" s="256"/>
      <c r="W109" s="256"/>
      <c r="X109" s="256"/>
      <c r="Y109" s="256"/>
      <c r="Z109" s="256"/>
      <c r="AA109" s="256"/>
      <c r="AB109" s="256"/>
      <c r="AC109" s="256"/>
      <c r="AD109" s="256"/>
      <c r="AE109" s="1109"/>
      <c r="AF109" s="1109"/>
      <c r="AG109" s="1109"/>
    </row>
    <row r="110" spans="1:33" x14ac:dyDescent="0.25">
      <c r="A110" s="1097" t="s">
        <v>534</v>
      </c>
      <c r="B110" s="1098" t="s">
        <v>522</v>
      </c>
      <c r="C110" s="1097"/>
      <c r="D110" s="1097"/>
      <c r="E110" s="1108"/>
      <c r="F110" s="257"/>
      <c r="G110" s="257"/>
      <c r="H110" s="257"/>
      <c r="I110" s="257"/>
      <c r="J110" s="247"/>
      <c r="K110" s="256"/>
      <c r="L110" s="256"/>
      <c r="M110" s="256"/>
      <c r="N110" s="256"/>
      <c r="O110" s="256"/>
      <c r="P110" s="256"/>
      <c r="Q110" s="256"/>
      <c r="R110" s="256"/>
      <c r="S110" s="256"/>
      <c r="T110" s="256"/>
      <c r="U110" s="256"/>
      <c r="V110" s="256"/>
      <c r="W110" s="256"/>
      <c r="X110" s="256"/>
      <c r="Y110" s="256"/>
      <c r="Z110" s="256"/>
      <c r="AA110" s="256"/>
      <c r="AB110" s="256"/>
      <c r="AC110" s="256"/>
      <c r="AD110" s="256"/>
      <c r="AE110" s="1109"/>
      <c r="AF110" s="1109"/>
      <c r="AG110" s="1109"/>
    </row>
    <row r="111" spans="1:33" x14ac:dyDescent="0.25">
      <c r="A111" s="1097" t="s">
        <v>534</v>
      </c>
      <c r="B111" s="1098" t="s">
        <v>523</v>
      </c>
      <c r="C111" s="1097"/>
      <c r="D111" s="1097"/>
      <c r="E111" s="1108"/>
      <c r="F111" s="257"/>
      <c r="G111" s="257"/>
      <c r="H111" s="257"/>
      <c r="I111" s="257"/>
      <c r="J111" s="257"/>
      <c r="K111" s="247"/>
      <c r="L111" s="256"/>
      <c r="M111" s="256"/>
      <c r="N111" s="256"/>
      <c r="O111" s="256"/>
      <c r="P111" s="256"/>
      <c r="Q111" s="256"/>
      <c r="R111" s="256"/>
      <c r="S111" s="256"/>
      <c r="T111" s="256"/>
      <c r="U111" s="256"/>
      <c r="V111" s="256"/>
      <c r="W111" s="256"/>
      <c r="X111" s="256"/>
      <c r="Y111" s="256"/>
      <c r="Z111" s="256"/>
      <c r="AA111" s="256"/>
      <c r="AB111" s="256"/>
      <c r="AC111" s="256"/>
      <c r="AD111" s="256"/>
      <c r="AE111" s="1109"/>
      <c r="AF111" s="1109"/>
      <c r="AG111" s="1109"/>
    </row>
    <row r="112" spans="1:33" x14ac:dyDescent="0.25">
      <c r="A112" s="1097" t="s">
        <v>534</v>
      </c>
      <c r="B112" s="1098" t="s">
        <v>524</v>
      </c>
      <c r="C112" s="1097"/>
      <c r="D112" s="1097"/>
      <c r="E112" s="1108"/>
      <c r="F112" s="257"/>
      <c r="G112" s="257"/>
      <c r="H112" s="257"/>
      <c r="I112" s="257"/>
      <c r="J112" s="257"/>
      <c r="K112" s="257"/>
      <c r="L112" s="247"/>
      <c r="M112" s="256"/>
      <c r="N112" s="256"/>
      <c r="O112" s="256"/>
      <c r="P112" s="256"/>
      <c r="Q112" s="256"/>
      <c r="R112" s="256"/>
      <c r="S112" s="256"/>
      <c r="T112" s="256"/>
      <c r="U112" s="256"/>
      <c r="V112" s="256"/>
      <c r="W112" s="256"/>
      <c r="X112" s="256"/>
      <c r="Y112" s="256"/>
      <c r="Z112" s="256"/>
      <c r="AA112" s="256"/>
      <c r="AB112" s="256"/>
      <c r="AC112" s="256"/>
      <c r="AD112" s="256"/>
      <c r="AE112" s="1109"/>
      <c r="AF112" s="1109"/>
      <c r="AG112" s="1109"/>
    </row>
    <row r="113" spans="1:33" x14ac:dyDescent="0.25">
      <c r="A113" s="1097" t="s">
        <v>534</v>
      </c>
      <c r="B113" s="1098" t="s">
        <v>525</v>
      </c>
      <c r="C113" s="1097"/>
      <c r="D113" s="1097"/>
      <c r="E113" s="1108"/>
      <c r="F113" s="257"/>
      <c r="G113" s="257"/>
      <c r="H113" s="257"/>
      <c r="I113" s="257"/>
      <c r="J113" s="257"/>
      <c r="K113" s="257"/>
      <c r="L113" s="257"/>
      <c r="M113" s="247"/>
      <c r="N113" s="256"/>
      <c r="O113" s="256"/>
      <c r="P113" s="256"/>
      <c r="Q113" s="256"/>
      <c r="R113" s="256"/>
      <c r="S113" s="256"/>
      <c r="T113" s="256"/>
      <c r="U113" s="256"/>
      <c r="V113" s="256"/>
      <c r="W113" s="256"/>
      <c r="X113" s="256"/>
      <c r="Y113" s="256"/>
      <c r="Z113" s="256"/>
      <c r="AA113" s="256"/>
      <c r="AB113" s="256"/>
      <c r="AC113" s="256"/>
      <c r="AD113" s="256"/>
      <c r="AE113" s="1109"/>
      <c r="AF113" s="1109"/>
      <c r="AG113" s="1109"/>
    </row>
    <row r="114" spans="1:33" x14ac:dyDescent="0.25">
      <c r="A114" s="1097" t="s">
        <v>534</v>
      </c>
      <c r="B114" s="1098" t="s">
        <v>526</v>
      </c>
      <c r="C114" s="1097"/>
      <c r="D114" s="1097"/>
      <c r="E114" s="1108"/>
      <c r="F114" s="257"/>
      <c r="G114" s="257"/>
      <c r="H114" s="257"/>
      <c r="I114" s="257"/>
      <c r="J114" s="257"/>
      <c r="K114" s="257"/>
      <c r="L114" s="257"/>
      <c r="M114" s="257"/>
      <c r="N114" s="247"/>
      <c r="O114" s="256"/>
      <c r="P114" s="256"/>
      <c r="Q114" s="256"/>
      <c r="R114" s="256"/>
      <c r="S114" s="256"/>
      <c r="T114" s="256"/>
      <c r="U114" s="256"/>
      <c r="V114" s="256"/>
      <c r="W114" s="256"/>
      <c r="X114" s="256"/>
      <c r="Y114" s="256"/>
      <c r="Z114" s="256"/>
      <c r="AA114" s="256"/>
      <c r="AB114" s="256"/>
      <c r="AC114" s="256"/>
      <c r="AD114" s="256"/>
      <c r="AE114" s="1109"/>
      <c r="AF114" s="1109"/>
      <c r="AG114" s="1109"/>
    </row>
    <row r="115" spans="1:33" x14ac:dyDescent="0.25">
      <c r="A115" s="1097" t="s">
        <v>534</v>
      </c>
      <c r="B115" s="1098" t="s">
        <v>527</v>
      </c>
      <c r="C115" s="245"/>
      <c r="D115" s="1097"/>
      <c r="E115" s="1108"/>
      <c r="F115" s="257"/>
      <c r="G115" s="257"/>
      <c r="H115" s="257"/>
      <c r="I115" s="257"/>
      <c r="J115" s="257"/>
      <c r="K115" s="257"/>
      <c r="L115" s="257"/>
      <c r="M115" s="257"/>
      <c r="N115" s="257"/>
      <c r="O115" s="247"/>
      <c r="P115" s="256"/>
      <c r="Q115" s="256"/>
      <c r="R115" s="256"/>
      <c r="S115" s="256"/>
      <c r="T115" s="256"/>
      <c r="U115" s="256"/>
      <c r="V115" s="256"/>
      <c r="W115" s="256"/>
      <c r="X115" s="256"/>
      <c r="Y115" s="256"/>
      <c r="Z115" s="256"/>
      <c r="AA115" s="256"/>
      <c r="AB115" s="256"/>
      <c r="AC115" s="256"/>
      <c r="AD115" s="256"/>
      <c r="AE115" s="1109"/>
      <c r="AF115" s="1109"/>
      <c r="AG115" s="1109"/>
    </row>
    <row r="116" spans="1:33" x14ac:dyDescent="0.25">
      <c r="A116" s="1097" t="s">
        <v>534</v>
      </c>
      <c r="B116" s="1098" t="s">
        <v>528</v>
      </c>
      <c r="C116" s="245"/>
      <c r="D116" s="1097"/>
      <c r="E116" s="1108"/>
      <c r="F116" s="257"/>
      <c r="G116" s="257"/>
      <c r="H116" s="257"/>
      <c r="I116" s="257"/>
      <c r="J116" s="257"/>
      <c r="K116" s="257"/>
      <c r="L116" s="257"/>
      <c r="M116" s="257"/>
      <c r="N116" s="257"/>
      <c r="O116" s="257"/>
      <c r="P116" s="247"/>
      <c r="Q116" s="256"/>
      <c r="R116" s="256"/>
      <c r="S116" s="256"/>
      <c r="T116" s="256"/>
      <c r="U116" s="256"/>
      <c r="V116" s="256"/>
      <c r="W116" s="256"/>
      <c r="X116" s="256"/>
      <c r="Y116" s="256"/>
      <c r="Z116" s="256"/>
      <c r="AA116" s="256"/>
      <c r="AB116" s="256"/>
      <c r="AC116" s="256"/>
      <c r="AD116" s="256"/>
      <c r="AE116" s="1109"/>
      <c r="AF116" s="1109"/>
      <c r="AG116" s="1109"/>
    </row>
    <row r="117" spans="1:33" x14ac:dyDescent="0.25">
      <c r="A117" s="1097" t="s">
        <v>534</v>
      </c>
      <c r="B117" s="1098" t="s">
        <v>529</v>
      </c>
      <c r="C117" s="245"/>
      <c r="D117" s="245"/>
      <c r="E117" s="1108"/>
      <c r="F117" s="257"/>
      <c r="G117" s="257"/>
      <c r="H117" s="257"/>
      <c r="I117" s="257"/>
      <c r="J117" s="257"/>
      <c r="K117" s="257"/>
      <c r="L117" s="257"/>
      <c r="M117" s="257"/>
      <c r="N117" s="257"/>
      <c r="O117" s="257"/>
      <c r="P117" s="257"/>
      <c r="Q117" s="247"/>
      <c r="R117" s="256"/>
      <c r="S117" s="256"/>
      <c r="T117" s="256"/>
      <c r="U117" s="256"/>
      <c r="V117" s="256"/>
      <c r="W117" s="256"/>
      <c r="X117" s="256"/>
      <c r="Y117" s="256"/>
      <c r="Z117" s="256"/>
      <c r="AA117" s="256"/>
      <c r="AB117" s="256"/>
      <c r="AC117" s="256"/>
      <c r="AD117" s="256"/>
      <c r="AE117" s="1109"/>
      <c r="AF117" s="1109"/>
      <c r="AG117" s="1109"/>
    </row>
    <row r="118" spans="1:33" x14ac:dyDescent="0.25">
      <c r="A118" s="1097" t="s">
        <v>534</v>
      </c>
      <c r="B118" s="1098" t="s">
        <v>530</v>
      </c>
      <c r="C118" s="245"/>
      <c r="D118" s="245"/>
      <c r="E118" s="1108"/>
      <c r="F118" s="257"/>
      <c r="G118" s="257"/>
      <c r="H118" s="257"/>
      <c r="I118" s="257"/>
      <c r="J118" s="257"/>
      <c r="K118" s="257"/>
      <c r="L118" s="257"/>
      <c r="M118" s="257"/>
      <c r="N118" s="257"/>
      <c r="O118" s="257"/>
      <c r="P118" s="257"/>
      <c r="Q118" s="257"/>
      <c r="R118" s="247"/>
      <c r="S118" s="256"/>
      <c r="T118" s="256"/>
      <c r="U118" s="256"/>
      <c r="V118" s="256"/>
      <c r="W118" s="256"/>
      <c r="X118" s="256"/>
      <c r="Y118" s="256"/>
      <c r="Z118" s="256"/>
      <c r="AA118" s="256"/>
      <c r="AB118" s="256"/>
      <c r="AC118" s="256"/>
      <c r="AD118" s="256"/>
      <c r="AE118" s="1109"/>
      <c r="AF118" s="1109"/>
      <c r="AG118" s="1109"/>
    </row>
    <row r="119" spans="1:33" x14ac:dyDescent="0.25">
      <c r="A119" s="1097" t="s">
        <v>534</v>
      </c>
      <c r="B119" s="1098" t="s">
        <v>531</v>
      </c>
      <c r="C119" s="245"/>
      <c r="D119" s="245"/>
      <c r="E119" s="1108"/>
      <c r="F119" s="257"/>
      <c r="G119" s="257"/>
      <c r="H119" s="257"/>
      <c r="I119" s="257"/>
      <c r="J119" s="257"/>
      <c r="K119" s="257"/>
      <c r="L119" s="257"/>
      <c r="M119" s="257"/>
      <c r="N119" s="257"/>
      <c r="O119" s="257"/>
      <c r="P119" s="257"/>
      <c r="Q119" s="257"/>
      <c r="R119" s="257"/>
      <c r="S119" s="247"/>
      <c r="T119" s="256"/>
      <c r="U119" s="256"/>
      <c r="V119" s="256"/>
      <c r="W119" s="256"/>
      <c r="X119" s="256"/>
      <c r="Y119" s="256"/>
      <c r="Z119" s="256"/>
      <c r="AA119" s="256"/>
      <c r="AB119" s="256"/>
      <c r="AC119" s="256"/>
      <c r="AD119" s="256"/>
      <c r="AE119" s="1109"/>
      <c r="AF119" s="1109"/>
      <c r="AG119" s="1109"/>
    </row>
    <row r="120" spans="1:33" x14ac:dyDescent="0.25">
      <c r="A120" s="1097" t="s">
        <v>534</v>
      </c>
      <c r="B120" s="1098" t="s">
        <v>535</v>
      </c>
      <c r="C120" s="245"/>
      <c r="D120" s="245"/>
      <c r="E120" s="1111"/>
      <c r="F120" s="257"/>
      <c r="G120" s="257"/>
      <c r="H120" s="257"/>
      <c r="I120" s="257"/>
      <c r="J120" s="257"/>
      <c r="K120" s="257"/>
      <c r="L120" s="257"/>
      <c r="M120" s="257"/>
      <c r="N120" s="257"/>
      <c r="O120" s="257"/>
      <c r="P120" s="257"/>
      <c r="Q120" s="257"/>
      <c r="R120" s="257"/>
      <c r="S120" s="257"/>
      <c r="T120" s="247"/>
      <c r="U120" s="256"/>
      <c r="V120" s="256"/>
      <c r="W120" s="256"/>
      <c r="X120" s="256"/>
      <c r="Y120" s="256"/>
      <c r="Z120" s="256"/>
      <c r="AA120" s="256"/>
      <c r="AB120" s="256"/>
      <c r="AC120" s="256"/>
      <c r="AD120" s="256"/>
      <c r="AE120" s="1109"/>
      <c r="AF120" s="1109"/>
      <c r="AG120" s="1109"/>
    </row>
    <row r="121" spans="1:33" x14ac:dyDescent="0.25">
      <c r="A121" s="1097" t="s">
        <v>534</v>
      </c>
      <c r="B121" s="1098" t="s">
        <v>536</v>
      </c>
      <c r="C121" s="245"/>
      <c r="D121" s="245"/>
      <c r="E121" s="1111"/>
      <c r="F121" s="257"/>
      <c r="G121" s="257"/>
      <c r="H121" s="257"/>
      <c r="I121" s="257"/>
      <c r="J121" s="257"/>
      <c r="K121" s="257"/>
      <c r="L121" s="257"/>
      <c r="M121" s="257"/>
      <c r="N121" s="257"/>
      <c r="O121" s="257"/>
      <c r="P121" s="257"/>
      <c r="Q121" s="257"/>
      <c r="R121" s="257"/>
      <c r="S121" s="257"/>
      <c r="T121" s="257"/>
      <c r="U121" s="247"/>
      <c r="V121" s="256"/>
      <c r="W121" s="256"/>
      <c r="X121" s="256"/>
      <c r="Y121" s="256"/>
      <c r="Z121" s="256"/>
      <c r="AA121" s="256"/>
      <c r="AB121" s="256"/>
      <c r="AC121" s="256"/>
      <c r="AD121" s="256"/>
      <c r="AE121" s="1109"/>
      <c r="AF121" s="1109"/>
      <c r="AG121" s="1109"/>
    </row>
    <row r="122" spans="1:33" x14ac:dyDescent="0.25">
      <c r="A122" s="1097" t="s">
        <v>534</v>
      </c>
      <c r="B122" s="1098" t="s">
        <v>537</v>
      </c>
      <c r="C122" s="245"/>
      <c r="D122" s="245"/>
      <c r="E122" s="1111"/>
      <c r="F122" s="257"/>
      <c r="G122" s="257"/>
      <c r="H122" s="257"/>
      <c r="I122" s="257"/>
      <c r="J122" s="257"/>
      <c r="K122" s="257"/>
      <c r="L122" s="257"/>
      <c r="M122" s="257"/>
      <c r="N122" s="257"/>
      <c r="O122" s="257"/>
      <c r="P122" s="257"/>
      <c r="Q122" s="257"/>
      <c r="R122" s="257"/>
      <c r="S122" s="257"/>
      <c r="T122" s="257"/>
      <c r="U122" s="257"/>
      <c r="V122" s="247"/>
      <c r="W122" s="256"/>
      <c r="X122" s="256"/>
      <c r="Y122" s="256"/>
      <c r="Z122" s="256"/>
      <c r="AA122" s="256"/>
      <c r="AB122" s="256"/>
      <c r="AC122" s="256"/>
      <c r="AD122" s="256"/>
      <c r="AE122" s="1109"/>
      <c r="AF122" s="1109"/>
      <c r="AG122" s="1109"/>
    </row>
    <row r="123" spans="1:33" x14ac:dyDescent="0.25">
      <c r="A123" s="1097" t="s">
        <v>534</v>
      </c>
      <c r="B123" s="1098" t="s">
        <v>547</v>
      </c>
      <c r="C123" s="245"/>
      <c r="D123" s="245"/>
      <c r="E123" s="1111"/>
      <c r="F123" s="257"/>
      <c r="G123" s="257"/>
      <c r="H123" s="257"/>
      <c r="I123" s="257"/>
      <c r="J123" s="257"/>
      <c r="K123" s="257"/>
      <c r="L123" s="257"/>
      <c r="M123" s="257"/>
      <c r="N123" s="257"/>
      <c r="O123" s="257"/>
      <c r="P123" s="257"/>
      <c r="Q123" s="257"/>
      <c r="R123" s="257"/>
      <c r="S123" s="257"/>
      <c r="T123" s="257"/>
      <c r="U123" s="257"/>
      <c r="V123" s="257"/>
      <c r="W123" s="247"/>
      <c r="X123" s="256"/>
      <c r="Y123" s="256"/>
      <c r="Z123" s="256"/>
      <c r="AA123" s="256"/>
      <c r="AB123" s="256"/>
      <c r="AC123" s="256"/>
      <c r="AD123" s="256"/>
      <c r="AE123" s="1109"/>
      <c r="AF123" s="1109"/>
      <c r="AG123" s="1109"/>
    </row>
    <row r="124" spans="1:33" x14ac:dyDescent="0.25">
      <c r="A124" s="1097" t="s">
        <v>534</v>
      </c>
      <c r="B124" s="1098" t="s">
        <v>548</v>
      </c>
      <c r="C124" s="245"/>
      <c r="D124" s="245"/>
      <c r="E124" s="1111"/>
      <c r="F124" s="257"/>
      <c r="G124" s="257"/>
      <c r="H124" s="257"/>
      <c r="I124" s="257"/>
      <c r="J124" s="257"/>
      <c r="K124" s="257"/>
      <c r="L124" s="257"/>
      <c r="M124" s="257"/>
      <c r="N124" s="257"/>
      <c r="O124" s="257"/>
      <c r="P124" s="257"/>
      <c r="Q124" s="257"/>
      <c r="R124" s="257"/>
      <c r="S124" s="257"/>
      <c r="T124" s="257"/>
      <c r="U124" s="257"/>
      <c r="V124" s="257"/>
      <c r="W124" s="257"/>
      <c r="X124" s="247"/>
      <c r="Y124" s="256"/>
      <c r="Z124" s="256"/>
      <c r="AA124" s="256"/>
      <c r="AB124" s="256"/>
      <c r="AC124" s="256"/>
      <c r="AD124" s="256"/>
      <c r="AE124" s="1109"/>
      <c r="AF124" s="1109"/>
      <c r="AG124" s="1109"/>
    </row>
    <row r="125" spans="1:33" x14ac:dyDescent="0.25">
      <c r="A125" s="1097" t="s">
        <v>534</v>
      </c>
      <c r="B125" s="1098" t="s">
        <v>549</v>
      </c>
      <c r="C125" s="245"/>
      <c r="D125" s="245"/>
      <c r="E125" s="1111"/>
      <c r="F125" s="257"/>
      <c r="G125" s="257"/>
      <c r="H125" s="257"/>
      <c r="I125" s="257"/>
      <c r="J125" s="257"/>
      <c r="K125" s="257"/>
      <c r="L125" s="257"/>
      <c r="M125" s="257"/>
      <c r="N125" s="257"/>
      <c r="O125" s="257"/>
      <c r="P125" s="257"/>
      <c r="Q125" s="257"/>
      <c r="R125" s="257"/>
      <c r="S125" s="257"/>
      <c r="T125" s="257"/>
      <c r="U125" s="257"/>
      <c r="V125" s="257"/>
      <c r="W125" s="257"/>
      <c r="X125" s="257"/>
      <c r="Y125" s="247"/>
      <c r="Z125" s="256"/>
      <c r="AA125" s="256"/>
      <c r="AB125" s="256"/>
      <c r="AC125" s="256"/>
      <c r="AD125" s="256"/>
      <c r="AE125" s="1109"/>
      <c r="AF125" s="1109"/>
      <c r="AG125" s="1109"/>
    </row>
    <row r="126" spans="1:33" x14ac:dyDescent="0.25">
      <c r="A126" s="1097" t="s">
        <v>534</v>
      </c>
      <c r="B126" s="1098" t="s">
        <v>1435</v>
      </c>
      <c r="C126" s="245"/>
      <c r="D126" s="245"/>
      <c r="E126" s="1111"/>
      <c r="F126" s="257"/>
      <c r="G126" s="257"/>
      <c r="H126" s="257"/>
      <c r="I126" s="257"/>
      <c r="J126" s="257"/>
      <c r="K126" s="257"/>
      <c r="L126" s="257"/>
      <c r="M126" s="257"/>
      <c r="N126" s="257"/>
      <c r="O126" s="257"/>
      <c r="P126" s="257"/>
      <c r="Q126" s="257"/>
      <c r="R126" s="257"/>
      <c r="S126" s="257"/>
      <c r="T126" s="257"/>
      <c r="U126" s="257"/>
      <c r="V126" s="257"/>
      <c r="W126" s="257"/>
      <c r="X126" s="257"/>
      <c r="Y126" s="257"/>
      <c r="Z126" s="247"/>
      <c r="AA126" s="256"/>
      <c r="AB126" s="256"/>
      <c r="AC126" s="256"/>
      <c r="AD126" s="256"/>
      <c r="AE126" s="245"/>
      <c r="AF126" s="245"/>
      <c r="AG126" s="1109"/>
    </row>
    <row r="127" spans="1:33" x14ac:dyDescent="0.25">
      <c r="A127" s="1097" t="s">
        <v>534</v>
      </c>
      <c r="B127" s="1098" t="s">
        <v>1436</v>
      </c>
      <c r="C127" s="245"/>
      <c r="D127" s="245"/>
      <c r="E127" s="1111"/>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47"/>
      <c r="AB127" s="256"/>
      <c r="AC127" s="256"/>
      <c r="AD127" s="256"/>
      <c r="AE127" s="245"/>
      <c r="AF127" s="245"/>
      <c r="AG127" s="1109"/>
    </row>
    <row r="128" spans="1:33" x14ac:dyDescent="0.25">
      <c r="A128" s="1097" t="s">
        <v>534</v>
      </c>
      <c r="B128" s="1098" t="s">
        <v>1437</v>
      </c>
      <c r="C128" s="245"/>
      <c r="D128" s="245"/>
      <c r="E128" s="1111"/>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47"/>
      <c r="AC128" s="256"/>
      <c r="AD128" s="256"/>
      <c r="AE128" s="245"/>
      <c r="AF128" s="245"/>
      <c r="AG128" s="1109"/>
    </row>
    <row r="129" spans="1:33" x14ac:dyDescent="0.25">
      <c r="A129" s="1097" t="s">
        <v>534</v>
      </c>
      <c r="B129" s="1098" t="s">
        <v>1438</v>
      </c>
      <c r="C129" s="245"/>
      <c r="D129" s="245"/>
      <c r="E129" s="1111"/>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47"/>
      <c r="AD129" s="256"/>
      <c r="AE129" s="245"/>
      <c r="AF129" s="245"/>
      <c r="AG129" s="1109"/>
    </row>
    <row r="130" spans="1:33" x14ac:dyDescent="0.25">
      <c r="A130" s="1097" t="s">
        <v>534</v>
      </c>
      <c r="B130" s="1098" t="s">
        <v>1439</v>
      </c>
      <c r="C130" s="245"/>
      <c r="D130" s="245"/>
      <c r="E130" s="1111"/>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47"/>
      <c r="AE130" s="245"/>
      <c r="AF130" s="245"/>
      <c r="AG130" s="1109"/>
    </row>
    <row r="131" spans="1:33" ht="13" x14ac:dyDescent="0.3">
      <c r="A131" s="1101"/>
      <c r="B131" s="1102" t="s">
        <v>271</v>
      </c>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row>
    <row r="132" spans="1:33" x14ac:dyDescent="0.25">
      <c r="C132" s="1113"/>
    </row>
    <row r="134" spans="1:33" x14ac:dyDescent="0.25">
      <c r="F134" s="1103"/>
    </row>
    <row r="135" spans="1:33" ht="13" x14ac:dyDescent="0.3">
      <c r="B135" s="1092" t="s">
        <v>543</v>
      </c>
      <c r="F135" s="1093" t="s">
        <v>10</v>
      </c>
    </row>
    <row r="136" spans="1:33" ht="26.15" customHeight="1" x14ac:dyDescent="0.35">
      <c r="A136" s="1094"/>
      <c r="B136" s="1107" t="s">
        <v>414</v>
      </c>
      <c r="C136" s="1905" t="s">
        <v>516</v>
      </c>
      <c r="D136" s="1905" t="s">
        <v>517</v>
      </c>
      <c r="E136" s="1905" t="s">
        <v>587</v>
      </c>
      <c r="F136" s="1907" t="s">
        <v>588</v>
      </c>
      <c r="G136" s="1908"/>
      <c r="H136" s="1908"/>
      <c r="I136" s="1908"/>
      <c r="J136" s="1908"/>
      <c r="K136" s="1908"/>
      <c r="L136" s="1908"/>
      <c r="M136" s="1908"/>
      <c r="N136" s="1908"/>
      <c r="O136" s="1908"/>
      <c r="P136" s="1908"/>
      <c r="Q136" s="1908"/>
      <c r="R136" s="1908"/>
      <c r="S136" s="1908"/>
      <c r="T136" s="1908"/>
      <c r="U136" s="1908"/>
      <c r="V136" s="1908"/>
      <c r="W136" s="1908"/>
      <c r="X136" s="1908"/>
      <c r="Y136" s="1908"/>
      <c r="Z136" s="1908"/>
      <c r="AA136" s="1908"/>
      <c r="AB136" s="1908"/>
      <c r="AC136" s="1908"/>
      <c r="AD136" s="1909"/>
      <c r="AE136" s="1095" t="s">
        <v>539</v>
      </c>
      <c r="AF136" s="1095" t="s">
        <v>532</v>
      </c>
      <c r="AG136" s="1095" t="s">
        <v>540</v>
      </c>
    </row>
    <row r="137" spans="1:33" ht="12.9" customHeight="1" x14ac:dyDescent="0.25">
      <c r="A137" s="1094"/>
      <c r="B137" s="1107"/>
      <c r="C137" s="1906"/>
      <c r="D137" s="1906"/>
      <c r="E137" s="1906"/>
      <c r="F137" s="1096" t="s">
        <v>518</v>
      </c>
      <c r="G137" s="1096" t="s">
        <v>519</v>
      </c>
      <c r="H137" s="1096" t="s">
        <v>520</v>
      </c>
      <c r="I137" s="1096" t="s">
        <v>521</v>
      </c>
      <c r="J137" s="1096" t="s">
        <v>522</v>
      </c>
      <c r="K137" s="1096" t="s">
        <v>523</v>
      </c>
      <c r="L137" s="1096" t="s">
        <v>524</v>
      </c>
      <c r="M137" s="1096" t="s">
        <v>525</v>
      </c>
      <c r="N137" s="1096" t="s">
        <v>526</v>
      </c>
      <c r="O137" s="1096" t="s">
        <v>527</v>
      </c>
      <c r="P137" s="1096" t="s">
        <v>528</v>
      </c>
      <c r="Q137" s="1096" t="s">
        <v>529</v>
      </c>
      <c r="R137" s="1096" t="s">
        <v>530</v>
      </c>
      <c r="S137" s="1096" t="s">
        <v>531</v>
      </c>
      <c r="T137" s="1096" t="s">
        <v>325</v>
      </c>
      <c r="U137" s="1096" t="s">
        <v>507</v>
      </c>
      <c r="V137" s="1096" t="s">
        <v>508</v>
      </c>
      <c r="W137" s="1096" t="s">
        <v>509</v>
      </c>
      <c r="X137" s="1096" t="s">
        <v>510</v>
      </c>
      <c r="Y137" s="1096" t="s">
        <v>511</v>
      </c>
      <c r="Z137" s="1096" t="s">
        <v>959</v>
      </c>
      <c r="AA137" s="1096" t="s">
        <v>960</v>
      </c>
      <c r="AB137" s="1096" t="s">
        <v>961</v>
      </c>
      <c r="AC137" s="1096" t="s">
        <v>962</v>
      </c>
      <c r="AD137" s="1096" t="s">
        <v>963</v>
      </c>
      <c r="AE137" s="1095"/>
      <c r="AF137" s="1095"/>
      <c r="AG137" s="1095"/>
    </row>
    <row r="138" spans="1:33" x14ac:dyDescent="0.25">
      <c r="A138" s="1097" t="s">
        <v>533</v>
      </c>
      <c r="B138" s="1098">
        <v>2005</v>
      </c>
      <c r="C138" s="1097"/>
      <c r="D138" s="1097"/>
      <c r="E138" s="1108"/>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1109"/>
      <c r="AF138" s="1109"/>
      <c r="AG138" s="1109"/>
    </row>
    <row r="139" spans="1:33" x14ac:dyDescent="0.25">
      <c r="A139" s="1097" t="s">
        <v>534</v>
      </c>
      <c r="B139" s="1098" t="s">
        <v>518</v>
      </c>
      <c r="C139" s="1097"/>
      <c r="D139" s="1097"/>
      <c r="E139" s="1108"/>
      <c r="F139" s="247"/>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1109"/>
      <c r="AF139" s="1109"/>
      <c r="AG139" s="1109"/>
    </row>
    <row r="140" spans="1:33" x14ac:dyDescent="0.25">
      <c r="A140" s="1097" t="s">
        <v>534</v>
      </c>
      <c r="B140" s="1098" t="s">
        <v>519</v>
      </c>
      <c r="C140" s="1097"/>
      <c r="D140" s="1097"/>
      <c r="E140" s="1108"/>
      <c r="F140" s="257"/>
      <c r="G140" s="247"/>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1109"/>
      <c r="AF140" s="1109"/>
      <c r="AG140" s="1109"/>
    </row>
    <row r="141" spans="1:33" x14ac:dyDescent="0.25">
      <c r="A141" s="1097" t="s">
        <v>534</v>
      </c>
      <c r="B141" s="1098" t="s">
        <v>520</v>
      </c>
      <c r="C141" s="1097"/>
      <c r="D141" s="1097"/>
      <c r="E141" s="1108"/>
      <c r="F141" s="257"/>
      <c r="G141" s="257"/>
      <c r="H141" s="247"/>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1109"/>
      <c r="AF141" s="1109"/>
      <c r="AG141" s="1109"/>
    </row>
    <row r="142" spans="1:33" x14ac:dyDescent="0.25">
      <c r="A142" s="1097" t="s">
        <v>534</v>
      </c>
      <c r="B142" s="1098" t="s">
        <v>521</v>
      </c>
      <c r="C142" s="1097"/>
      <c r="D142" s="1097"/>
      <c r="E142" s="1108"/>
      <c r="F142" s="257"/>
      <c r="G142" s="257"/>
      <c r="H142" s="257"/>
      <c r="I142" s="247"/>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1109"/>
      <c r="AF142" s="1109"/>
      <c r="AG142" s="1109"/>
    </row>
    <row r="143" spans="1:33" x14ac:dyDescent="0.25">
      <c r="A143" s="1097" t="s">
        <v>534</v>
      </c>
      <c r="B143" s="1098" t="s">
        <v>522</v>
      </c>
      <c r="C143" s="1097"/>
      <c r="D143" s="1097"/>
      <c r="E143" s="1108"/>
      <c r="F143" s="257"/>
      <c r="G143" s="257"/>
      <c r="H143" s="257"/>
      <c r="I143" s="257"/>
      <c r="J143" s="247"/>
      <c r="K143" s="256"/>
      <c r="L143" s="256"/>
      <c r="M143" s="256"/>
      <c r="N143" s="256"/>
      <c r="O143" s="256"/>
      <c r="P143" s="256"/>
      <c r="Q143" s="256"/>
      <c r="R143" s="256"/>
      <c r="S143" s="256"/>
      <c r="T143" s="256"/>
      <c r="U143" s="256"/>
      <c r="V143" s="256"/>
      <c r="W143" s="256"/>
      <c r="X143" s="256"/>
      <c r="Y143" s="256"/>
      <c r="Z143" s="256"/>
      <c r="AA143" s="256"/>
      <c r="AB143" s="256"/>
      <c r="AC143" s="256"/>
      <c r="AD143" s="256"/>
      <c r="AE143" s="1109"/>
      <c r="AF143" s="1109"/>
      <c r="AG143" s="1109"/>
    </row>
    <row r="144" spans="1:33" x14ac:dyDescent="0.25">
      <c r="A144" s="1097" t="s">
        <v>534</v>
      </c>
      <c r="B144" s="1098" t="s">
        <v>523</v>
      </c>
      <c r="C144" s="1097"/>
      <c r="D144" s="1097"/>
      <c r="E144" s="1108"/>
      <c r="F144" s="257"/>
      <c r="G144" s="257"/>
      <c r="H144" s="257"/>
      <c r="I144" s="257"/>
      <c r="J144" s="257"/>
      <c r="K144" s="247"/>
      <c r="L144" s="256"/>
      <c r="M144" s="256"/>
      <c r="N144" s="256"/>
      <c r="O144" s="256"/>
      <c r="P144" s="256"/>
      <c r="Q144" s="256"/>
      <c r="R144" s="256"/>
      <c r="S144" s="256"/>
      <c r="T144" s="256"/>
      <c r="U144" s="256"/>
      <c r="V144" s="256"/>
      <c r="W144" s="256"/>
      <c r="X144" s="256"/>
      <c r="Y144" s="256"/>
      <c r="Z144" s="256"/>
      <c r="AA144" s="256"/>
      <c r="AB144" s="256"/>
      <c r="AC144" s="256"/>
      <c r="AD144" s="256"/>
      <c r="AE144" s="1109"/>
      <c r="AF144" s="1109"/>
      <c r="AG144" s="1109"/>
    </row>
    <row r="145" spans="1:33" x14ac:dyDescent="0.25">
      <c r="A145" s="1097" t="s">
        <v>534</v>
      </c>
      <c r="B145" s="1098" t="s">
        <v>524</v>
      </c>
      <c r="C145" s="1097"/>
      <c r="D145" s="1097"/>
      <c r="E145" s="1108"/>
      <c r="F145" s="257"/>
      <c r="G145" s="257"/>
      <c r="H145" s="257"/>
      <c r="I145" s="257"/>
      <c r="J145" s="257"/>
      <c r="K145" s="257"/>
      <c r="L145" s="247"/>
      <c r="M145" s="256"/>
      <c r="N145" s="256"/>
      <c r="O145" s="256"/>
      <c r="P145" s="256"/>
      <c r="Q145" s="256"/>
      <c r="R145" s="256"/>
      <c r="S145" s="256"/>
      <c r="T145" s="256"/>
      <c r="U145" s="256"/>
      <c r="V145" s="256"/>
      <c r="W145" s="256"/>
      <c r="X145" s="256"/>
      <c r="Y145" s="256"/>
      <c r="Z145" s="256"/>
      <c r="AA145" s="256"/>
      <c r="AB145" s="256"/>
      <c r="AC145" s="256"/>
      <c r="AD145" s="256"/>
      <c r="AE145" s="1109"/>
      <c r="AF145" s="1109"/>
      <c r="AG145" s="1109"/>
    </row>
    <row r="146" spans="1:33" x14ac:dyDescent="0.25">
      <c r="A146" s="1097" t="s">
        <v>534</v>
      </c>
      <c r="B146" s="1098" t="s">
        <v>525</v>
      </c>
      <c r="C146" s="1097"/>
      <c r="D146" s="1097"/>
      <c r="E146" s="1108"/>
      <c r="F146" s="257"/>
      <c r="G146" s="257"/>
      <c r="H146" s="257"/>
      <c r="I146" s="257"/>
      <c r="J146" s="257"/>
      <c r="K146" s="257"/>
      <c r="L146" s="257"/>
      <c r="M146" s="247"/>
      <c r="N146" s="256"/>
      <c r="O146" s="256"/>
      <c r="P146" s="256"/>
      <c r="Q146" s="256"/>
      <c r="R146" s="256"/>
      <c r="S146" s="256"/>
      <c r="T146" s="256"/>
      <c r="U146" s="256"/>
      <c r="V146" s="256"/>
      <c r="W146" s="256"/>
      <c r="X146" s="256"/>
      <c r="Y146" s="256"/>
      <c r="Z146" s="256"/>
      <c r="AA146" s="256"/>
      <c r="AB146" s="256"/>
      <c r="AC146" s="256"/>
      <c r="AD146" s="256"/>
      <c r="AE146" s="1109"/>
      <c r="AF146" s="1109"/>
      <c r="AG146" s="1109"/>
    </row>
    <row r="147" spans="1:33" x14ac:dyDescent="0.25">
      <c r="A147" s="1097" t="s">
        <v>534</v>
      </c>
      <c r="B147" s="1098" t="s">
        <v>526</v>
      </c>
      <c r="C147" s="1097"/>
      <c r="D147" s="1097"/>
      <c r="E147" s="1108"/>
      <c r="F147" s="257"/>
      <c r="G147" s="257"/>
      <c r="H147" s="257"/>
      <c r="I147" s="257"/>
      <c r="J147" s="257"/>
      <c r="K147" s="257"/>
      <c r="L147" s="257"/>
      <c r="M147" s="257"/>
      <c r="N147" s="247"/>
      <c r="O147" s="256"/>
      <c r="P147" s="256"/>
      <c r="Q147" s="256"/>
      <c r="R147" s="256"/>
      <c r="S147" s="256"/>
      <c r="T147" s="256"/>
      <c r="U147" s="256"/>
      <c r="V147" s="256"/>
      <c r="W147" s="256"/>
      <c r="X147" s="256"/>
      <c r="Y147" s="256"/>
      <c r="Z147" s="256"/>
      <c r="AA147" s="256"/>
      <c r="AB147" s="256"/>
      <c r="AC147" s="256"/>
      <c r="AD147" s="256"/>
      <c r="AE147" s="1109"/>
      <c r="AF147" s="1109"/>
      <c r="AG147" s="1109"/>
    </row>
    <row r="148" spans="1:33" x14ac:dyDescent="0.25">
      <c r="A148" s="1097" t="s">
        <v>534</v>
      </c>
      <c r="B148" s="1098" t="s">
        <v>527</v>
      </c>
      <c r="C148" s="245"/>
      <c r="D148" s="1097"/>
      <c r="E148" s="1108"/>
      <c r="F148" s="257"/>
      <c r="G148" s="257"/>
      <c r="H148" s="257"/>
      <c r="I148" s="257"/>
      <c r="J148" s="257"/>
      <c r="K148" s="257"/>
      <c r="L148" s="257"/>
      <c r="M148" s="257"/>
      <c r="N148" s="257"/>
      <c r="O148" s="247"/>
      <c r="P148" s="256"/>
      <c r="Q148" s="256"/>
      <c r="R148" s="256"/>
      <c r="S148" s="256"/>
      <c r="T148" s="256"/>
      <c r="U148" s="256"/>
      <c r="V148" s="256"/>
      <c r="W148" s="256"/>
      <c r="X148" s="256"/>
      <c r="Y148" s="256"/>
      <c r="Z148" s="256"/>
      <c r="AA148" s="256"/>
      <c r="AB148" s="256"/>
      <c r="AC148" s="256"/>
      <c r="AD148" s="256"/>
      <c r="AE148" s="1109"/>
      <c r="AF148" s="1109"/>
      <c r="AG148" s="1109"/>
    </row>
    <row r="149" spans="1:33" x14ac:dyDescent="0.25">
      <c r="A149" s="1097" t="s">
        <v>534</v>
      </c>
      <c r="B149" s="1098" t="s">
        <v>528</v>
      </c>
      <c r="C149" s="245"/>
      <c r="D149" s="1097"/>
      <c r="E149" s="1108"/>
      <c r="F149" s="257"/>
      <c r="G149" s="257"/>
      <c r="H149" s="257"/>
      <c r="I149" s="257"/>
      <c r="J149" s="257"/>
      <c r="K149" s="257"/>
      <c r="L149" s="257"/>
      <c r="M149" s="257"/>
      <c r="N149" s="257"/>
      <c r="O149" s="257"/>
      <c r="P149" s="247"/>
      <c r="Q149" s="256"/>
      <c r="R149" s="256"/>
      <c r="S149" s="256"/>
      <c r="T149" s="256"/>
      <c r="U149" s="256"/>
      <c r="V149" s="256"/>
      <c r="W149" s="256"/>
      <c r="X149" s="256"/>
      <c r="Y149" s="256"/>
      <c r="Z149" s="256"/>
      <c r="AA149" s="256"/>
      <c r="AB149" s="256"/>
      <c r="AC149" s="256"/>
      <c r="AD149" s="256"/>
      <c r="AE149" s="1109"/>
      <c r="AF149" s="1109"/>
      <c r="AG149" s="1109"/>
    </row>
    <row r="150" spans="1:33" x14ac:dyDescent="0.25">
      <c r="A150" s="1097" t="s">
        <v>534</v>
      </c>
      <c r="B150" s="1098" t="s">
        <v>529</v>
      </c>
      <c r="C150" s="245"/>
      <c r="D150" s="245"/>
      <c r="E150" s="1108"/>
      <c r="F150" s="257"/>
      <c r="G150" s="257"/>
      <c r="H150" s="257"/>
      <c r="I150" s="257"/>
      <c r="J150" s="257"/>
      <c r="K150" s="257"/>
      <c r="L150" s="257"/>
      <c r="M150" s="257"/>
      <c r="N150" s="257"/>
      <c r="O150" s="257"/>
      <c r="P150" s="257"/>
      <c r="Q150" s="247"/>
      <c r="R150" s="256"/>
      <c r="S150" s="256"/>
      <c r="T150" s="256"/>
      <c r="U150" s="256"/>
      <c r="V150" s="256"/>
      <c r="W150" s="256"/>
      <c r="X150" s="256"/>
      <c r="Y150" s="256"/>
      <c r="Z150" s="256"/>
      <c r="AA150" s="256"/>
      <c r="AB150" s="256"/>
      <c r="AC150" s="256"/>
      <c r="AD150" s="256"/>
      <c r="AE150" s="1109"/>
      <c r="AF150" s="1109"/>
      <c r="AG150" s="1109"/>
    </row>
    <row r="151" spans="1:33" x14ac:dyDescent="0.25">
      <c r="A151" s="1097" t="s">
        <v>534</v>
      </c>
      <c r="B151" s="1098" t="s">
        <v>530</v>
      </c>
      <c r="C151" s="245"/>
      <c r="D151" s="245"/>
      <c r="E151" s="1108"/>
      <c r="F151" s="257"/>
      <c r="G151" s="257"/>
      <c r="H151" s="257"/>
      <c r="I151" s="257"/>
      <c r="J151" s="257"/>
      <c r="K151" s="257"/>
      <c r="L151" s="257"/>
      <c r="M151" s="257"/>
      <c r="N151" s="257"/>
      <c r="O151" s="257"/>
      <c r="P151" s="257"/>
      <c r="Q151" s="257"/>
      <c r="R151" s="247"/>
      <c r="S151" s="256"/>
      <c r="T151" s="256"/>
      <c r="U151" s="256"/>
      <c r="V151" s="256"/>
      <c r="W151" s="256"/>
      <c r="X151" s="256"/>
      <c r="Y151" s="256"/>
      <c r="Z151" s="256"/>
      <c r="AA151" s="256"/>
      <c r="AB151" s="256"/>
      <c r="AC151" s="256"/>
      <c r="AD151" s="256"/>
      <c r="AE151" s="1109"/>
      <c r="AF151" s="1109"/>
      <c r="AG151" s="1109"/>
    </row>
    <row r="152" spans="1:33" x14ac:dyDescent="0.25">
      <c r="A152" s="1097" t="s">
        <v>534</v>
      </c>
      <c r="B152" s="1098" t="s">
        <v>531</v>
      </c>
      <c r="C152" s="245"/>
      <c r="D152" s="245"/>
      <c r="E152" s="1108"/>
      <c r="F152" s="257"/>
      <c r="G152" s="257"/>
      <c r="H152" s="257"/>
      <c r="I152" s="257"/>
      <c r="J152" s="257"/>
      <c r="K152" s="257"/>
      <c r="L152" s="257"/>
      <c r="M152" s="257"/>
      <c r="N152" s="257"/>
      <c r="O152" s="257"/>
      <c r="P152" s="257"/>
      <c r="Q152" s="257"/>
      <c r="R152" s="257"/>
      <c r="S152" s="247"/>
      <c r="T152" s="256"/>
      <c r="U152" s="256"/>
      <c r="V152" s="256"/>
      <c r="W152" s="256"/>
      <c r="X152" s="256"/>
      <c r="Y152" s="256"/>
      <c r="Z152" s="256"/>
      <c r="AA152" s="256"/>
      <c r="AB152" s="256"/>
      <c r="AC152" s="256"/>
      <c r="AD152" s="256"/>
      <c r="AE152" s="1109"/>
      <c r="AF152" s="1109"/>
      <c r="AG152" s="1109"/>
    </row>
    <row r="153" spans="1:33" x14ac:dyDescent="0.25">
      <c r="A153" s="1097" t="s">
        <v>534</v>
      </c>
      <c r="B153" s="1098" t="s">
        <v>535</v>
      </c>
      <c r="C153" s="245"/>
      <c r="D153" s="245"/>
      <c r="E153" s="1111"/>
      <c r="F153" s="257"/>
      <c r="G153" s="257"/>
      <c r="H153" s="257"/>
      <c r="I153" s="257"/>
      <c r="J153" s="257"/>
      <c r="K153" s="257"/>
      <c r="L153" s="257"/>
      <c r="M153" s="257"/>
      <c r="N153" s="257"/>
      <c r="O153" s="257"/>
      <c r="P153" s="257"/>
      <c r="Q153" s="257"/>
      <c r="R153" s="257"/>
      <c r="S153" s="257"/>
      <c r="T153" s="247"/>
      <c r="U153" s="256"/>
      <c r="V153" s="256"/>
      <c r="W153" s="256"/>
      <c r="X153" s="256"/>
      <c r="Y153" s="256"/>
      <c r="Z153" s="256"/>
      <c r="AA153" s="256"/>
      <c r="AB153" s="256"/>
      <c r="AC153" s="256"/>
      <c r="AD153" s="256"/>
      <c r="AE153" s="1109"/>
      <c r="AF153" s="1109"/>
      <c r="AG153" s="1109"/>
    </row>
    <row r="154" spans="1:33" x14ac:dyDescent="0.25">
      <c r="A154" s="1097" t="s">
        <v>534</v>
      </c>
      <c r="B154" s="1098" t="s">
        <v>536</v>
      </c>
      <c r="C154" s="245"/>
      <c r="D154" s="245"/>
      <c r="E154" s="1111"/>
      <c r="F154" s="257"/>
      <c r="G154" s="257"/>
      <c r="H154" s="257"/>
      <c r="I154" s="257"/>
      <c r="J154" s="257"/>
      <c r="K154" s="257"/>
      <c r="L154" s="257"/>
      <c r="M154" s="257"/>
      <c r="N154" s="257"/>
      <c r="O154" s="257"/>
      <c r="P154" s="257"/>
      <c r="Q154" s="257"/>
      <c r="R154" s="257"/>
      <c r="S154" s="257"/>
      <c r="T154" s="257"/>
      <c r="U154" s="247"/>
      <c r="V154" s="256"/>
      <c r="W154" s="256"/>
      <c r="X154" s="256"/>
      <c r="Y154" s="256"/>
      <c r="Z154" s="256"/>
      <c r="AA154" s="256"/>
      <c r="AB154" s="256"/>
      <c r="AC154" s="256"/>
      <c r="AD154" s="256"/>
      <c r="AE154" s="1109"/>
      <c r="AF154" s="1109"/>
      <c r="AG154" s="1109"/>
    </row>
    <row r="155" spans="1:33" x14ac:dyDescent="0.25">
      <c r="A155" s="1097" t="s">
        <v>534</v>
      </c>
      <c r="B155" s="1098" t="s">
        <v>537</v>
      </c>
      <c r="C155" s="245"/>
      <c r="D155" s="245"/>
      <c r="E155" s="1111"/>
      <c r="F155" s="257"/>
      <c r="G155" s="257"/>
      <c r="H155" s="257"/>
      <c r="I155" s="257"/>
      <c r="J155" s="257"/>
      <c r="K155" s="257"/>
      <c r="L155" s="257"/>
      <c r="M155" s="257"/>
      <c r="N155" s="257"/>
      <c r="O155" s="257"/>
      <c r="P155" s="257"/>
      <c r="Q155" s="257"/>
      <c r="R155" s="257"/>
      <c r="S155" s="257"/>
      <c r="T155" s="257"/>
      <c r="U155" s="257"/>
      <c r="V155" s="247"/>
      <c r="W155" s="256"/>
      <c r="X155" s="256"/>
      <c r="Y155" s="256"/>
      <c r="Z155" s="256"/>
      <c r="AA155" s="256"/>
      <c r="AB155" s="256"/>
      <c r="AC155" s="256"/>
      <c r="AD155" s="256"/>
      <c r="AE155" s="1109"/>
      <c r="AF155" s="1109"/>
      <c r="AG155" s="1109"/>
    </row>
    <row r="156" spans="1:33" x14ac:dyDescent="0.25">
      <c r="A156" s="1097" t="s">
        <v>534</v>
      </c>
      <c r="B156" s="1098" t="s">
        <v>547</v>
      </c>
      <c r="C156" s="245"/>
      <c r="D156" s="245"/>
      <c r="E156" s="1111"/>
      <c r="F156" s="257"/>
      <c r="G156" s="257"/>
      <c r="H156" s="257"/>
      <c r="I156" s="257"/>
      <c r="J156" s="257"/>
      <c r="K156" s="257"/>
      <c r="L156" s="257"/>
      <c r="M156" s="257"/>
      <c r="N156" s="257"/>
      <c r="O156" s="257"/>
      <c r="P156" s="257"/>
      <c r="Q156" s="257"/>
      <c r="R156" s="257"/>
      <c r="S156" s="257"/>
      <c r="T156" s="257"/>
      <c r="U156" s="257"/>
      <c r="V156" s="257"/>
      <c r="W156" s="247"/>
      <c r="X156" s="256"/>
      <c r="Y156" s="256"/>
      <c r="Z156" s="256"/>
      <c r="AA156" s="256"/>
      <c r="AB156" s="256"/>
      <c r="AC156" s="256"/>
      <c r="AD156" s="256"/>
      <c r="AE156" s="1109"/>
      <c r="AF156" s="1109"/>
      <c r="AG156" s="1109"/>
    </row>
    <row r="157" spans="1:33" x14ac:dyDescent="0.25">
      <c r="A157" s="1097" t="s">
        <v>534</v>
      </c>
      <c r="B157" s="1098" t="s">
        <v>548</v>
      </c>
      <c r="C157" s="245"/>
      <c r="D157" s="245"/>
      <c r="E157" s="1111"/>
      <c r="F157" s="257"/>
      <c r="G157" s="257"/>
      <c r="H157" s="257"/>
      <c r="I157" s="257"/>
      <c r="J157" s="257"/>
      <c r="K157" s="257"/>
      <c r="L157" s="257"/>
      <c r="M157" s="257"/>
      <c r="N157" s="257"/>
      <c r="O157" s="257"/>
      <c r="P157" s="257"/>
      <c r="Q157" s="257"/>
      <c r="R157" s="257"/>
      <c r="S157" s="257"/>
      <c r="T157" s="257"/>
      <c r="U157" s="257"/>
      <c r="V157" s="257"/>
      <c r="W157" s="257"/>
      <c r="X157" s="247"/>
      <c r="Y157" s="256"/>
      <c r="Z157" s="256"/>
      <c r="AA157" s="256"/>
      <c r="AB157" s="256"/>
      <c r="AC157" s="256"/>
      <c r="AD157" s="256"/>
      <c r="AE157" s="1109"/>
      <c r="AF157" s="1109"/>
      <c r="AG157" s="1109"/>
    </row>
    <row r="158" spans="1:33" x14ac:dyDescent="0.25">
      <c r="A158" s="1097" t="s">
        <v>534</v>
      </c>
      <c r="B158" s="1098" t="s">
        <v>549</v>
      </c>
      <c r="C158" s="245"/>
      <c r="D158" s="245"/>
      <c r="E158" s="1111"/>
      <c r="F158" s="257"/>
      <c r="G158" s="257"/>
      <c r="H158" s="257"/>
      <c r="I158" s="257"/>
      <c r="J158" s="257"/>
      <c r="K158" s="257"/>
      <c r="L158" s="257"/>
      <c r="M158" s="257"/>
      <c r="N158" s="257"/>
      <c r="O158" s="257"/>
      <c r="P158" s="257"/>
      <c r="Q158" s="257"/>
      <c r="R158" s="257"/>
      <c r="S158" s="257"/>
      <c r="T158" s="257"/>
      <c r="U158" s="257"/>
      <c r="V158" s="257"/>
      <c r="W158" s="257"/>
      <c r="X158" s="257"/>
      <c r="Y158" s="247"/>
      <c r="Z158" s="256"/>
      <c r="AA158" s="256"/>
      <c r="AB158" s="256"/>
      <c r="AC158" s="256"/>
      <c r="AD158" s="256"/>
      <c r="AE158" s="1109"/>
      <c r="AF158" s="1109"/>
      <c r="AG158" s="1109"/>
    </row>
    <row r="159" spans="1:33" x14ac:dyDescent="0.25">
      <c r="A159" s="1097" t="s">
        <v>534</v>
      </c>
      <c r="B159" s="1098" t="s">
        <v>1435</v>
      </c>
      <c r="C159" s="245"/>
      <c r="D159" s="245"/>
      <c r="E159" s="1111"/>
      <c r="F159" s="257"/>
      <c r="G159" s="257"/>
      <c r="H159" s="257"/>
      <c r="I159" s="257"/>
      <c r="J159" s="257"/>
      <c r="K159" s="257"/>
      <c r="L159" s="257"/>
      <c r="M159" s="257"/>
      <c r="N159" s="257"/>
      <c r="O159" s="257"/>
      <c r="P159" s="257"/>
      <c r="Q159" s="257"/>
      <c r="R159" s="257"/>
      <c r="S159" s="257"/>
      <c r="T159" s="257"/>
      <c r="U159" s="257"/>
      <c r="V159" s="257"/>
      <c r="W159" s="257"/>
      <c r="X159" s="257"/>
      <c r="Y159" s="257"/>
      <c r="Z159" s="247"/>
      <c r="AA159" s="256"/>
      <c r="AB159" s="256"/>
      <c r="AC159" s="256"/>
      <c r="AD159" s="256"/>
      <c r="AE159" s="245"/>
      <c r="AF159" s="245"/>
      <c r="AG159" s="1109"/>
    </row>
    <row r="160" spans="1:33" x14ac:dyDescent="0.25">
      <c r="A160" s="1097" t="s">
        <v>534</v>
      </c>
      <c r="B160" s="1098" t="s">
        <v>1436</v>
      </c>
      <c r="C160" s="245"/>
      <c r="D160" s="245"/>
      <c r="E160" s="1111"/>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47"/>
      <c r="AB160" s="256"/>
      <c r="AC160" s="256"/>
      <c r="AD160" s="256"/>
      <c r="AE160" s="245"/>
      <c r="AF160" s="245"/>
      <c r="AG160" s="1109"/>
    </row>
    <row r="161" spans="1:33" x14ac:dyDescent="0.25">
      <c r="A161" s="1097" t="s">
        <v>534</v>
      </c>
      <c r="B161" s="1098" t="s">
        <v>1437</v>
      </c>
      <c r="C161" s="245"/>
      <c r="D161" s="245"/>
      <c r="E161" s="1111"/>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47"/>
      <c r="AC161" s="256"/>
      <c r="AD161" s="256"/>
      <c r="AE161" s="245"/>
      <c r="AF161" s="245"/>
      <c r="AG161" s="1109"/>
    </row>
    <row r="162" spans="1:33" x14ac:dyDescent="0.25">
      <c r="A162" s="1097" t="s">
        <v>534</v>
      </c>
      <c r="B162" s="1098" t="s">
        <v>1438</v>
      </c>
      <c r="C162" s="245"/>
      <c r="D162" s="245"/>
      <c r="E162" s="1111"/>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47"/>
      <c r="AD162" s="256"/>
      <c r="AE162" s="245"/>
      <c r="AF162" s="245"/>
      <c r="AG162" s="1109"/>
    </row>
    <row r="163" spans="1:33" x14ac:dyDescent="0.25">
      <c r="A163" s="1097" t="s">
        <v>534</v>
      </c>
      <c r="B163" s="1098" t="s">
        <v>1439</v>
      </c>
      <c r="C163" s="245"/>
      <c r="D163" s="245"/>
      <c r="E163" s="1111"/>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47"/>
      <c r="AE163" s="245"/>
      <c r="AF163" s="245"/>
      <c r="AG163" s="1109"/>
    </row>
    <row r="164" spans="1:33" ht="13" x14ac:dyDescent="0.3">
      <c r="A164" s="1101"/>
      <c r="B164" s="1102" t="s">
        <v>271</v>
      </c>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row>
    <row r="165" spans="1:33" x14ac:dyDescent="0.25">
      <c r="C165" s="1113"/>
    </row>
    <row r="168" spans="1:33" ht="13" x14ac:dyDescent="0.3">
      <c r="B168" s="1092" t="s">
        <v>544</v>
      </c>
      <c r="F168" s="1093" t="s">
        <v>10</v>
      </c>
    </row>
    <row r="169" spans="1:33" ht="26.15" customHeight="1" x14ac:dyDescent="0.35">
      <c r="A169" s="1094"/>
      <c r="B169" s="1107" t="s">
        <v>414</v>
      </c>
      <c r="C169" s="1905" t="s">
        <v>516</v>
      </c>
      <c r="D169" s="1905" t="s">
        <v>517</v>
      </c>
      <c r="E169" s="1905" t="s">
        <v>587</v>
      </c>
      <c r="F169" s="1907" t="s">
        <v>588</v>
      </c>
      <c r="G169" s="1908"/>
      <c r="H169" s="1908"/>
      <c r="I169" s="1908"/>
      <c r="J169" s="1908"/>
      <c r="K169" s="1908"/>
      <c r="L169" s="1908"/>
      <c r="M169" s="1908"/>
      <c r="N169" s="1908"/>
      <c r="O169" s="1908"/>
      <c r="P169" s="1908"/>
      <c r="Q169" s="1908"/>
      <c r="R169" s="1908"/>
      <c r="S169" s="1908"/>
      <c r="T169" s="1908"/>
      <c r="U169" s="1908"/>
      <c r="V169" s="1908"/>
      <c r="W169" s="1908"/>
      <c r="X169" s="1908"/>
      <c r="Y169" s="1908"/>
      <c r="Z169" s="1908"/>
      <c r="AA169" s="1908"/>
      <c r="AB169" s="1908"/>
      <c r="AC169" s="1908"/>
      <c r="AD169" s="1909"/>
      <c r="AE169" s="1095" t="s">
        <v>539</v>
      </c>
      <c r="AF169" s="1095" t="s">
        <v>532</v>
      </c>
      <c r="AG169" s="1095" t="s">
        <v>540</v>
      </c>
    </row>
    <row r="170" spans="1:33" ht="12.9" customHeight="1" x14ac:dyDescent="0.25">
      <c r="A170" s="1094"/>
      <c r="B170" s="1107"/>
      <c r="C170" s="1906"/>
      <c r="D170" s="1906"/>
      <c r="E170" s="1906"/>
      <c r="F170" s="1096" t="s">
        <v>518</v>
      </c>
      <c r="G170" s="1096" t="s">
        <v>519</v>
      </c>
      <c r="H170" s="1096" t="s">
        <v>520</v>
      </c>
      <c r="I170" s="1096" t="s">
        <v>521</v>
      </c>
      <c r="J170" s="1096" t="s">
        <v>522</v>
      </c>
      <c r="K170" s="1096" t="s">
        <v>523</v>
      </c>
      <c r="L170" s="1096" t="s">
        <v>524</v>
      </c>
      <c r="M170" s="1096" t="s">
        <v>525</v>
      </c>
      <c r="N170" s="1096" t="s">
        <v>526</v>
      </c>
      <c r="O170" s="1096" t="s">
        <v>527</v>
      </c>
      <c r="P170" s="1096" t="s">
        <v>528</v>
      </c>
      <c r="Q170" s="1096" t="s">
        <v>529</v>
      </c>
      <c r="R170" s="1096" t="s">
        <v>530</v>
      </c>
      <c r="S170" s="1096" t="s">
        <v>531</v>
      </c>
      <c r="T170" s="1096" t="s">
        <v>325</v>
      </c>
      <c r="U170" s="1096" t="s">
        <v>507</v>
      </c>
      <c r="V170" s="1096" t="s">
        <v>508</v>
      </c>
      <c r="W170" s="1096" t="s">
        <v>509</v>
      </c>
      <c r="X170" s="1096" t="s">
        <v>510</v>
      </c>
      <c r="Y170" s="1096" t="s">
        <v>511</v>
      </c>
      <c r="Z170" s="1096" t="s">
        <v>959</v>
      </c>
      <c r="AA170" s="1096" t="s">
        <v>960</v>
      </c>
      <c r="AB170" s="1096" t="s">
        <v>961</v>
      </c>
      <c r="AC170" s="1096" t="s">
        <v>962</v>
      </c>
      <c r="AD170" s="1096" t="s">
        <v>963</v>
      </c>
      <c r="AE170" s="1095"/>
      <c r="AF170" s="1095"/>
      <c r="AG170" s="1095"/>
    </row>
    <row r="171" spans="1:33" x14ac:dyDescent="0.25">
      <c r="A171" s="1097" t="s">
        <v>533</v>
      </c>
      <c r="B171" s="1098">
        <v>2005</v>
      </c>
      <c r="C171" s="1097"/>
      <c r="D171" s="1097"/>
      <c r="E171" s="1108"/>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1109"/>
      <c r="AF171" s="1109"/>
      <c r="AG171" s="1109"/>
    </row>
    <row r="172" spans="1:33" x14ac:dyDescent="0.25">
      <c r="A172" s="1097" t="s">
        <v>534</v>
      </c>
      <c r="B172" s="1098" t="s">
        <v>518</v>
      </c>
      <c r="C172" s="1097"/>
      <c r="D172" s="1097"/>
      <c r="E172" s="1108"/>
      <c r="F172" s="247"/>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1109"/>
      <c r="AF172" s="1109"/>
      <c r="AG172" s="1109"/>
    </row>
    <row r="173" spans="1:33" x14ac:dyDescent="0.25">
      <c r="A173" s="1097" t="s">
        <v>534</v>
      </c>
      <c r="B173" s="1098" t="s">
        <v>519</v>
      </c>
      <c r="C173" s="1097"/>
      <c r="D173" s="1097"/>
      <c r="E173" s="1108"/>
      <c r="F173" s="257"/>
      <c r="G173" s="247"/>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1109"/>
      <c r="AF173" s="1109"/>
      <c r="AG173" s="1109"/>
    </row>
    <row r="174" spans="1:33" x14ac:dyDescent="0.25">
      <c r="A174" s="1097" t="s">
        <v>534</v>
      </c>
      <c r="B174" s="1098" t="s">
        <v>520</v>
      </c>
      <c r="C174" s="1097"/>
      <c r="D174" s="1097"/>
      <c r="E174" s="1108"/>
      <c r="F174" s="257"/>
      <c r="G174" s="257"/>
      <c r="H174" s="247"/>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1109"/>
      <c r="AF174" s="1109"/>
      <c r="AG174" s="1109"/>
    </row>
    <row r="175" spans="1:33" x14ac:dyDescent="0.25">
      <c r="A175" s="1097" t="s">
        <v>534</v>
      </c>
      <c r="B175" s="1098" t="s">
        <v>521</v>
      </c>
      <c r="C175" s="1097"/>
      <c r="D175" s="1097"/>
      <c r="E175" s="1108"/>
      <c r="F175" s="257"/>
      <c r="G175" s="257"/>
      <c r="H175" s="257"/>
      <c r="I175" s="247"/>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1109"/>
      <c r="AF175" s="1109"/>
      <c r="AG175" s="1109"/>
    </row>
    <row r="176" spans="1:33" x14ac:dyDescent="0.25">
      <c r="A176" s="1097" t="s">
        <v>534</v>
      </c>
      <c r="B176" s="1098" t="s">
        <v>522</v>
      </c>
      <c r="C176" s="1097"/>
      <c r="D176" s="1097"/>
      <c r="E176" s="1108"/>
      <c r="F176" s="257"/>
      <c r="G176" s="257"/>
      <c r="H176" s="257"/>
      <c r="I176" s="257"/>
      <c r="J176" s="247"/>
      <c r="K176" s="256"/>
      <c r="L176" s="256"/>
      <c r="M176" s="256"/>
      <c r="N176" s="256"/>
      <c r="O176" s="256"/>
      <c r="P176" s="256"/>
      <c r="Q176" s="256"/>
      <c r="R176" s="256"/>
      <c r="S176" s="256"/>
      <c r="T176" s="256"/>
      <c r="U176" s="256"/>
      <c r="V176" s="256"/>
      <c r="W176" s="256"/>
      <c r="X176" s="256"/>
      <c r="Y176" s="256"/>
      <c r="Z176" s="256"/>
      <c r="AA176" s="256"/>
      <c r="AB176" s="256"/>
      <c r="AC176" s="256"/>
      <c r="AD176" s="256"/>
      <c r="AE176" s="1109"/>
      <c r="AF176" s="1109"/>
      <c r="AG176" s="1109"/>
    </row>
    <row r="177" spans="1:33" x14ac:dyDescent="0.25">
      <c r="A177" s="1097" t="s">
        <v>534</v>
      </c>
      <c r="B177" s="1098" t="s">
        <v>523</v>
      </c>
      <c r="C177" s="1097"/>
      <c r="D177" s="1097"/>
      <c r="E177" s="1108"/>
      <c r="F177" s="257"/>
      <c r="G177" s="257"/>
      <c r="H177" s="257"/>
      <c r="I177" s="257"/>
      <c r="J177" s="257"/>
      <c r="K177" s="247"/>
      <c r="L177" s="256"/>
      <c r="M177" s="256"/>
      <c r="N177" s="256"/>
      <c r="O177" s="256"/>
      <c r="P177" s="256"/>
      <c r="Q177" s="256"/>
      <c r="R177" s="256"/>
      <c r="S177" s="256"/>
      <c r="T177" s="256"/>
      <c r="U177" s="256"/>
      <c r="V177" s="256"/>
      <c r="W177" s="256"/>
      <c r="X177" s="256"/>
      <c r="Y177" s="256"/>
      <c r="Z177" s="256"/>
      <c r="AA177" s="256"/>
      <c r="AB177" s="256"/>
      <c r="AC177" s="256"/>
      <c r="AD177" s="256"/>
      <c r="AE177" s="1109"/>
      <c r="AF177" s="1109"/>
      <c r="AG177" s="1109"/>
    </row>
    <row r="178" spans="1:33" x14ac:dyDescent="0.25">
      <c r="A178" s="1097" t="s">
        <v>534</v>
      </c>
      <c r="B178" s="1098" t="s">
        <v>524</v>
      </c>
      <c r="C178" s="1097"/>
      <c r="D178" s="1097"/>
      <c r="E178" s="1108"/>
      <c r="F178" s="257"/>
      <c r="G178" s="257"/>
      <c r="H178" s="257"/>
      <c r="I178" s="257"/>
      <c r="J178" s="257"/>
      <c r="K178" s="257"/>
      <c r="L178" s="247"/>
      <c r="M178" s="256"/>
      <c r="N178" s="256"/>
      <c r="O178" s="256"/>
      <c r="P178" s="256"/>
      <c r="Q178" s="256"/>
      <c r="R178" s="256"/>
      <c r="S178" s="256"/>
      <c r="T178" s="256"/>
      <c r="U178" s="256"/>
      <c r="V178" s="256"/>
      <c r="W178" s="256"/>
      <c r="X178" s="256"/>
      <c r="Y178" s="256"/>
      <c r="Z178" s="256"/>
      <c r="AA178" s="256"/>
      <c r="AB178" s="256"/>
      <c r="AC178" s="256"/>
      <c r="AD178" s="256"/>
      <c r="AE178" s="1109"/>
      <c r="AF178" s="1109"/>
      <c r="AG178" s="1109"/>
    </row>
    <row r="179" spans="1:33" x14ac:dyDescent="0.25">
      <c r="A179" s="1097" t="s">
        <v>534</v>
      </c>
      <c r="B179" s="1098" t="s">
        <v>525</v>
      </c>
      <c r="C179" s="1097"/>
      <c r="D179" s="1097"/>
      <c r="E179" s="1108"/>
      <c r="F179" s="257"/>
      <c r="G179" s="257"/>
      <c r="H179" s="257"/>
      <c r="I179" s="257"/>
      <c r="J179" s="257"/>
      <c r="K179" s="257"/>
      <c r="L179" s="257"/>
      <c r="M179" s="247"/>
      <c r="N179" s="256"/>
      <c r="O179" s="256"/>
      <c r="P179" s="256"/>
      <c r="Q179" s="256"/>
      <c r="R179" s="256"/>
      <c r="S179" s="256"/>
      <c r="T179" s="256"/>
      <c r="U179" s="256"/>
      <c r="V179" s="256"/>
      <c r="W179" s="256"/>
      <c r="X179" s="256"/>
      <c r="Y179" s="256"/>
      <c r="Z179" s="256"/>
      <c r="AA179" s="256"/>
      <c r="AB179" s="256"/>
      <c r="AC179" s="256"/>
      <c r="AD179" s="256"/>
      <c r="AE179" s="1109"/>
      <c r="AF179" s="1109"/>
      <c r="AG179" s="1109"/>
    </row>
    <row r="180" spans="1:33" x14ac:dyDescent="0.25">
      <c r="A180" s="1097" t="s">
        <v>534</v>
      </c>
      <c r="B180" s="1098" t="s">
        <v>526</v>
      </c>
      <c r="C180" s="1097"/>
      <c r="D180" s="1097"/>
      <c r="E180" s="1108"/>
      <c r="F180" s="257"/>
      <c r="G180" s="257"/>
      <c r="H180" s="257"/>
      <c r="I180" s="257"/>
      <c r="J180" s="257"/>
      <c r="K180" s="257"/>
      <c r="L180" s="257"/>
      <c r="M180" s="257"/>
      <c r="N180" s="247"/>
      <c r="O180" s="256"/>
      <c r="P180" s="256"/>
      <c r="Q180" s="256"/>
      <c r="R180" s="256"/>
      <c r="S180" s="256"/>
      <c r="T180" s="256"/>
      <c r="U180" s="256"/>
      <c r="V180" s="256"/>
      <c r="W180" s="256"/>
      <c r="X180" s="256"/>
      <c r="Y180" s="256"/>
      <c r="Z180" s="256"/>
      <c r="AA180" s="256"/>
      <c r="AB180" s="256"/>
      <c r="AC180" s="256"/>
      <c r="AD180" s="256"/>
      <c r="AE180" s="1109"/>
      <c r="AF180" s="1109"/>
      <c r="AG180" s="1109"/>
    </row>
    <row r="181" spans="1:33" x14ac:dyDescent="0.25">
      <c r="A181" s="1097" t="s">
        <v>534</v>
      </c>
      <c r="B181" s="1098" t="s">
        <v>527</v>
      </c>
      <c r="C181" s="245"/>
      <c r="D181" s="1097"/>
      <c r="E181" s="1108"/>
      <c r="F181" s="257"/>
      <c r="G181" s="257"/>
      <c r="H181" s="257"/>
      <c r="I181" s="257"/>
      <c r="J181" s="257"/>
      <c r="K181" s="257"/>
      <c r="L181" s="257"/>
      <c r="M181" s="257"/>
      <c r="N181" s="257"/>
      <c r="O181" s="247"/>
      <c r="P181" s="256"/>
      <c r="Q181" s="256"/>
      <c r="R181" s="256"/>
      <c r="S181" s="256"/>
      <c r="T181" s="256"/>
      <c r="U181" s="256"/>
      <c r="V181" s="256"/>
      <c r="W181" s="256"/>
      <c r="X181" s="256"/>
      <c r="Y181" s="256"/>
      <c r="Z181" s="256"/>
      <c r="AA181" s="256"/>
      <c r="AB181" s="256"/>
      <c r="AC181" s="256"/>
      <c r="AD181" s="256"/>
      <c r="AE181" s="1109"/>
      <c r="AF181" s="1109"/>
      <c r="AG181" s="1109"/>
    </row>
    <row r="182" spans="1:33" x14ac:dyDescent="0.25">
      <c r="A182" s="1097" t="s">
        <v>534</v>
      </c>
      <c r="B182" s="1098" t="s">
        <v>528</v>
      </c>
      <c r="C182" s="245"/>
      <c r="D182" s="1097"/>
      <c r="E182" s="1108"/>
      <c r="F182" s="257"/>
      <c r="G182" s="257"/>
      <c r="H182" s="257"/>
      <c r="I182" s="257"/>
      <c r="J182" s="257"/>
      <c r="K182" s="257"/>
      <c r="L182" s="257"/>
      <c r="M182" s="257"/>
      <c r="N182" s="257"/>
      <c r="O182" s="257"/>
      <c r="P182" s="247"/>
      <c r="Q182" s="256"/>
      <c r="R182" s="256"/>
      <c r="S182" s="256"/>
      <c r="T182" s="256"/>
      <c r="U182" s="256"/>
      <c r="V182" s="256"/>
      <c r="W182" s="256"/>
      <c r="X182" s="256"/>
      <c r="Y182" s="256"/>
      <c r="Z182" s="256"/>
      <c r="AA182" s="256"/>
      <c r="AB182" s="256"/>
      <c r="AC182" s="256"/>
      <c r="AD182" s="256"/>
      <c r="AE182" s="1109"/>
      <c r="AF182" s="1109"/>
      <c r="AG182" s="1109"/>
    </row>
    <row r="183" spans="1:33" x14ac:dyDescent="0.25">
      <c r="A183" s="1097" t="s">
        <v>534</v>
      </c>
      <c r="B183" s="1098" t="s">
        <v>529</v>
      </c>
      <c r="C183" s="245"/>
      <c r="D183" s="245"/>
      <c r="E183" s="1108"/>
      <c r="F183" s="257"/>
      <c r="G183" s="257"/>
      <c r="H183" s="257"/>
      <c r="I183" s="257"/>
      <c r="J183" s="257"/>
      <c r="K183" s="257"/>
      <c r="L183" s="257"/>
      <c r="M183" s="257"/>
      <c r="N183" s="257"/>
      <c r="O183" s="257"/>
      <c r="P183" s="257"/>
      <c r="Q183" s="247"/>
      <c r="R183" s="256"/>
      <c r="S183" s="256"/>
      <c r="T183" s="256"/>
      <c r="U183" s="256"/>
      <c r="V183" s="256"/>
      <c r="W183" s="256"/>
      <c r="X183" s="256"/>
      <c r="Y183" s="256"/>
      <c r="Z183" s="256"/>
      <c r="AA183" s="256"/>
      <c r="AB183" s="256"/>
      <c r="AC183" s="256"/>
      <c r="AD183" s="256"/>
      <c r="AE183" s="1109"/>
      <c r="AF183" s="1109"/>
      <c r="AG183" s="1109"/>
    </row>
    <row r="184" spans="1:33" x14ac:dyDescent="0.25">
      <c r="A184" s="1097" t="s">
        <v>534</v>
      </c>
      <c r="B184" s="1098" t="s">
        <v>530</v>
      </c>
      <c r="C184" s="245"/>
      <c r="D184" s="245"/>
      <c r="E184" s="1108"/>
      <c r="F184" s="257"/>
      <c r="G184" s="257"/>
      <c r="H184" s="257"/>
      <c r="I184" s="257"/>
      <c r="J184" s="257"/>
      <c r="K184" s="257"/>
      <c r="L184" s="257"/>
      <c r="M184" s="257"/>
      <c r="N184" s="257"/>
      <c r="O184" s="257"/>
      <c r="P184" s="257"/>
      <c r="Q184" s="257"/>
      <c r="R184" s="247"/>
      <c r="S184" s="256"/>
      <c r="T184" s="256"/>
      <c r="U184" s="256"/>
      <c r="V184" s="256"/>
      <c r="W184" s="256"/>
      <c r="X184" s="256"/>
      <c r="Y184" s="256"/>
      <c r="Z184" s="256"/>
      <c r="AA184" s="256"/>
      <c r="AB184" s="256"/>
      <c r="AC184" s="256"/>
      <c r="AD184" s="256"/>
      <c r="AE184" s="1109"/>
      <c r="AF184" s="1109"/>
      <c r="AG184" s="1109"/>
    </row>
    <row r="185" spans="1:33" x14ac:dyDescent="0.25">
      <c r="A185" s="1097" t="s">
        <v>534</v>
      </c>
      <c r="B185" s="1098" t="s">
        <v>531</v>
      </c>
      <c r="C185" s="245"/>
      <c r="D185" s="245"/>
      <c r="E185" s="1108"/>
      <c r="F185" s="257"/>
      <c r="G185" s="257"/>
      <c r="H185" s="257"/>
      <c r="I185" s="257"/>
      <c r="J185" s="257"/>
      <c r="K185" s="257"/>
      <c r="L185" s="257"/>
      <c r="M185" s="257"/>
      <c r="N185" s="257"/>
      <c r="O185" s="257"/>
      <c r="P185" s="257"/>
      <c r="Q185" s="257"/>
      <c r="R185" s="257"/>
      <c r="S185" s="247"/>
      <c r="T185" s="256"/>
      <c r="U185" s="256"/>
      <c r="V185" s="256"/>
      <c r="W185" s="256"/>
      <c r="X185" s="256"/>
      <c r="Y185" s="256"/>
      <c r="Z185" s="256"/>
      <c r="AA185" s="256"/>
      <c r="AB185" s="256"/>
      <c r="AC185" s="256"/>
      <c r="AD185" s="256"/>
      <c r="AE185" s="1109"/>
      <c r="AF185" s="1109"/>
      <c r="AG185" s="1109"/>
    </row>
    <row r="186" spans="1:33" x14ac:dyDescent="0.25">
      <c r="A186" s="1097" t="s">
        <v>534</v>
      </c>
      <c r="B186" s="1098" t="s">
        <v>535</v>
      </c>
      <c r="C186" s="1110"/>
      <c r="D186" s="245"/>
      <c r="E186" s="1108"/>
      <c r="F186" s="257"/>
      <c r="G186" s="257"/>
      <c r="H186" s="257"/>
      <c r="I186" s="257"/>
      <c r="J186" s="257"/>
      <c r="K186" s="257"/>
      <c r="L186" s="257"/>
      <c r="M186" s="257"/>
      <c r="N186" s="257"/>
      <c r="O186" s="257"/>
      <c r="P186" s="257"/>
      <c r="Q186" s="257"/>
      <c r="R186" s="257"/>
      <c r="S186" s="257"/>
      <c r="T186" s="247"/>
      <c r="U186" s="256"/>
      <c r="V186" s="256"/>
      <c r="W186" s="256"/>
      <c r="X186" s="256"/>
      <c r="Y186" s="256"/>
      <c r="Z186" s="256"/>
      <c r="AA186" s="256"/>
      <c r="AB186" s="256"/>
      <c r="AC186" s="256"/>
      <c r="AD186" s="256"/>
      <c r="AE186" s="1109"/>
      <c r="AF186" s="1109"/>
      <c r="AG186" s="1109"/>
    </row>
    <row r="187" spans="1:33" x14ac:dyDescent="0.25">
      <c r="A187" s="1097" t="s">
        <v>534</v>
      </c>
      <c r="B187" s="1098" t="s">
        <v>536</v>
      </c>
      <c r="C187" s="245"/>
      <c r="D187" s="245"/>
      <c r="E187" s="1108"/>
      <c r="F187" s="257"/>
      <c r="G187" s="257"/>
      <c r="H187" s="257"/>
      <c r="I187" s="257"/>
      <c r="J187" s="257"/>
      <c r="K187" s="257"/>
      <c r="L187" s="257"/>
      <c r="M187" s="257"/>
      <c r="N187" s="257"/>
      <c r="O187" s="257"/>
      <c r="P187" s="257"/>
      <c r="Q187" s="257"/>
      <c r="R187" s="257"/>
      <c r="S187" s="257"/>
      <c r="T187" s="257"/>
      <c r="U187" s="247"/>
      <c r="V187" s="256"/>
      <c r="W187" s="256"/>
      <c r="X187" s="256"/>
      <c r="Y187" s="256"/>
      <c r="Z187" s="256"/>
      <c r="AA187" s="256"/>
      <c r="AB187" s="256"/>
      <c r="AC187" s="256"/>
      <c r="AD187" s="256"/>
      <c r="AE187" s="1109"/>
      <c r="AF187" s="1109"/>
      <c r="AG187" s="1109"/>
    </row>
    <row r="188" spans="1:33" x14ac:dyDescent="0.25">
      <c r="A188" s="1097" t="s">
        <v>534</v>
      </c>
      <c r="B188" s="1098" t="s">
        <v>537</v>
      </c>
      <c r="C188" s="245"/>
      <c r="D188" s="245"/>
      <c r="E188" s="1108"/>
      <c r="F188" s="257"/>
      <c r="G188" s="257"/>
      <c r="H188" s="257"/>
      <c r="I188" s="257"/>
      <c r="J188" s="257"/>
      <c r="K188" s="257"/>
      <c r="L188" s="257"/>
      <c r="M188" s="257"/>
      <c r="N188" s="257"/>
      <c r="O188" s="257"/>
      <c r="P188" s="257"/>
      <c r="Q188" s="257"/>
      <c r="R188" s="257"/>
      <c r="S188" s="257"/>
      <c r="T188" s="257"/>
      <c r="U188" s="257"/>
      <c r="V188" s="247"/>
      <c r="W188" s="256"/>
      <c r="X188" s="256"/>
      <c r="Y188" s="256"/>
      <c r="Z188" s="256"/>
      <c r="AA188" s="256"/>
      <c r="AB188" s="256"/>
      <c r="AC188" s="256"/>
      <c r="AD188" s="256"/>
      <c r="AE188" s="1109"/>
      <c r="AF188" s="1109"/>
      <c r="AG188" s="1109"/>
    </row>
    <row r="189" spans="1:33" x14ac:dyDescent="0.25">
      <c r="A189" s="1097" t="s">
        <v>534</v>
      </c>
      <c r="B189" s="1098" t="s">
        <v>547</v>
      </c>
      <c r="C189" s="245"/>
      <c r="D189" s="245"/>
      <c r="E189" s="1108"/>
      <c r="F189" s="257"/>
      <c r="G189" s="257"/>
      <c r="H189" s="257"/>
      <c r="I189" s="257"/>
      <c r="J189" s="257"/>
      <c r="K189" s="257"/>
      <c r="L189" s="257"/>
      <c r="M189" s="257"/>
      <c r="N189" s="257"/>
      <c r="O189" s="257"/>
      <c r="P189" s="257"/>
      <c r="Q189" s="257"/>
      <c r="R189" s="257"/>
      <c r="S189" s="257"/>
      <c r="T189" s="257"/>
      <c r="U189" s="257"/>
      <c r="V189" s="257"/>
      <c r="W189" s="247"/>
      <c r="X189" s="256"/>
      <c r="Y189" s="256"/>
      <c r="Z189" s="256"/>
      <c r="AA189" s="256"/>
      <c r="AB189" s="256"/>
      <c r="AC189" s="256"/>
      <c r="AD189" s="256"/>
      <c r="AE189" s="1109"/>
      <c r="AF189" s="1109"/>
      <c r="AG189" s="1109"/>
    </row>
    <row r="190" spans="1:33" x14ac:dyDescent="0.25">
      <c r="A190" s="1097" t="s">
        <v>534</v>
      </c>
      <c r="B190" s="1098" t="s">
        <v>548</v>
      </c>
      <c r="C190" s="245"/>
      <c r="D190" s="245"/>
      <c r="E190" s="1108"/>
      <c r="F190" s="257"/>
      <c r="G190" s="257"/>
      <c r="H190" s="257"/>
      <c r="I190" s="257"/>
      <c r="J190" s="257"/>
      <c r="K190" s="257"/>
      <c r="L190" s="257"/>
      <c r="M190" s="257"/>
      <c r="N190" s="257"/>
      <c r="O190" s="257"/>
      <c r="P190" s="257"/>
      <c r="Q190" s="257"/>
      <c r="R190" s="257"/>
      <c r="S190" s="257"/>
      <c r="T190" s="257"/>
      <c r="U190" s="257"/>
      <c r="V190" s="257"/>
      <c r="W190" s="257"/>
      <c r="X190" s="247"/>
      <c r="Y190" s="256"/>
      <c r="Z190" s="256"/>
      <c r="AA190" s="256"/>
      <c r="AB190" s="256"/>
      <c r="AC190" s="256"/>
      <c r="AD190" s="256"/>
      <c r="AE190" s="1109"/>
      <c r="AF190" s="1109"/>
      <c r="AG190" s="1109"/>
    </row>
    <row r="191" spans="1:33" x14ac:dyDescent="0.25">
      <c r="A191" s="1097" t="s">
        <v>534</v>
      </c>
      <c r="B191" s="1098" t="s">
        <v>549</v>
      </c>
      <c r="C191" s="245"/>
      <c r="D191" s="245"/>
      <c r="E191" s="1108"/>
      <c r="F191" s="257"/>
      <c r="G191" s="257"/>
      <c r="H191" s="257"/>
      <c r="I191" s="257"/>
      <c r="J191" s="257"/>
      <c r="K191" s="257"/>
      <c r="L191" s="257"/>
      <c r="M191" s="257"/>
      <c r="N191" s="257"/>
      <c r="O191" s="257"/>
      <c r="P191" s="257"/>
      <c r="Q191" s="257"/>
      <c r="R191" s="257"/>
      <c r="S191" s="257"/>
      <c r="T191" s="257"/>
      <c r="U191" s="257"/>
      <c r="V191" s="257"/>
      <c r="W191" s="257"/>
      <c r="X191" s="257"/>
      <c r="Y191" s="247"/>
      <c r="Z191" s="256"/>
      <c r="AA191" s="256"/>
      <c r="AB191" s="256"/>
      <c r="AC191" s="256"/>
      <c r="AD191" s="256"/>
      <c r="AE191" s="1109"/>
      <c r="AF191" s="1109"/>
      <c r="AG191" s="1109"/>
    </row>
    <row r="192" spans="1:33" x14ac:dyDescent="0.25">
      <c r="A192" s="1097" t="s">
        <v>534</v>
      </c>
      <c r="B192" s="1098" t="s">
        <v>1435</v>
      </c>
      <c r="C192" s="245"/>
      <c r="D192" s="245"/>
      <c r="E192" s="1111"/>
      <c r="F192" s="257"/>
      <c r="G192" s="257"/>
      <c r="H192" s="257"/>
      <c r="I192" s="257"/>
      <c r="J192" s="257"/>
      <c r="K192" s="257"/>
      <c r="L192" s="257"/>
      <c r="M192" s="257"/>
      <c r="N192" s="257"/>
      <c r="O192" s="257"/>
      <c r="P192" s="257"/>
      <c r="Q192" s="257"/>
      <c r="R192" s="257"/>
      <c r="S192" s="257"/>
      <c r="T192" s="257"/>
      <c r="U192" s="257"/>
      <c r="V192" s="257"/>
      <c r="W192" s="257"/>
      <c r="X192" s="257"/>
      <c r="Y192" s="257"/>
      <c r="Z192" s="247"/>
      <c r="AA192" s="256"/>
      <c r="AB192" s="256"/>
      <c r="AC192" s="256"/>
      <c r="AD192" s="256"/>
      <c r="AE192" s="245"/>
      <c r="AF192" s="245"/>
      <c r="AG192" s="1109"/>
    </row>
    <row r="193" spans="1:33" x14ac:dyDescent="0.25">
      <c r="A193" s="1097" t="s">
        <v>534</v>
      </c>
      <c r="B193" s="1098" t="s">
        <v>1436</v>
      </c>
      <c r="C193" s="245"/>
      <c r="D193" s="245"/>
      <c r="E193" s="1111"/>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47"/>
      <c r="AB193" s="256"/>
      <c r="AC193" s="256"/>
      <c r="AD193" s="256"/>
      <c r="AE193" s="245"/>
      <c r="AF193" s="245"/>
      <c r="AG193" s="1109"/>
    </row>
    <row r="194" spans="1:33" x14ac:dyDescent="0.25">
      <c r="A194" s="1097" t="s">
        <v>534</v>
      </c>
      <c r="B194" s="1098" t="s">
        <v>1437</v>
      </c>
      <c r="C194" s="245"/>
      <c r="D194" s="245"/>
      <c r="E194" s="1111"/>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47"/>
      <c r="AC194" s="256"/>
      <c r="AD194" s="256"/>
      <c r="AE194" s="245"/>
      <c r="AF194" s="245"/>
      <c r="AG194" s="1109"/>
    </row>
    <row r="195" spans="1:33" x14ac:dyDescent="0.25">
      <c r="A195" s="1097" t="s">
        <v>534</v>
      </c>
      <c r="B195" s="1098" t="s">
        <v>1438</v>
      </c>
      <c r="C195" s="245"/>
      <c r="D195" s="245"/>
      <c r="E195" s="1111"/>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47"/>
      <c r="AD195" s="256"/>
      <c r="AE195" s="245"/>
      <c r="AF195" s="245"/>
      <c r="AG195" s="1109"/>
    </row>
    <row r="196" spans="1:33" x14ac:dyDescent="0.25">
      <c r="A196" s="1097" t="s">
        <v>534</v>
      </c>
      <c r="B196" s="1098" t="s">
        <v>1439</v>
      </c>
      <c r="C196" s="245"/>
      <c r="D196" s="245"/>
      <c r="E196" s="1111"/>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47"/>
      <c r="AE196" s="245"/>
      <c r="AF196" s="245"/>
      <c r="AG196" s="1109"/>
    </row>
    <row r="197" spans="1:33" ht="13" x14ac:dyDescent="0.3">
      <c r="A197" s="1101" t="s">
        <v>369</v>
      </c>
      <c r="B197" s="1102" t="s">
        <v>271</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row>
    <row r="198" spans="1:33" x14ac:dyDescent="0.25">
      <c r="C198" s="1113"/>
    </row>
    <row r="199" spans="1:33" x14ac:dyDescent="0.25">
      <c r="C199" s="1103"/>
    </row>
    <row r="201" spans="1:33" ht="13" x14ac:dyDescent="0.3">
      <c r="B201" s="1092" t="s">
        <v>545</v>
      </c>
      <c r="F201" s="1093" t="s">
        <v>10</v>
      </c>
    </row>
    <row r="202" spans="1:33" ht="26.15" customHeight="1" x14ac:dyDescent="0.35">
      <c r="A202" s="1094"/>
      <c r="B202" s="1107" t="s">
        <v>414</v>
      </c>
      <c r="C202" s="1905" t="s">
        <v>516</v>
      </c>
      <c r="D202" s="1905" t="s">
        <v>517</v>
      </c>
      <c r="E202" s="1905" t="s">
        <v>587</v>
      </c>
      <c r="F202" s="1907" t="s">
        <v>588</v>
      </c>
      <c r="G202" s="1908"/>
      <c r="H202" s="1908"/>
      <c r="I202" s="1908"/>
      <c r="J202" s="1908"/>
      <c r="K202" s="1908"/>
      <c r="L202" s="1908"/>
      <c r="M202" s="1908"/>
      <c r="N202" s="1908"/>
      <c r="O202" s="1908"/>
      <c r="P202" s="1908"/>
      <c r="Q202" s="1908"/>
      <c r="R202" s="1908"/>
      <c r="S202" s="1908"/>
      <c r="T202" s="1908"/>
      <c r="U202" s="1908"/>
      <c r="V202" s="1908"/>
      <c r="W202" s="1908"/>
      <c r="X202" s="1908"/>
      <c r="Y202" s="1908"/>
      <c r="Z202" s="1908"/>
      <c r="AA202" s="1908"/>
      <c r="AB202" s="1908"/>
      <c r="AC202" s="1908"/>
      <c r="AD202" s="1909"/>
      <c r="AE202" s="1095" t="s">
        <v>539</v>
      </c>
      <c r="AF202" s="1095" t="s">
        <v>532</v>
      </c>
      <c r="AG202" s="1095" t="s">
        <v>540</v>
      </c>
    </row>
    <row r="203" spans="1:33" ht="12.9" customHeight="1" x14ac:dyDescent="0.25">
      <c r="A203" s="1094"/>
      <c r="B203" s="1107"/>
      <c r="C203" s="1906"/>
      <c r="D203" s="1906"/>
      <c r="E203" s="1906"/>
      <c r="F203" s="1096" t="s">
        <v>518</v>
      </c>
      <c r="G203" s="1096" t="s">
        <v>519</v>
      </c>
      <c r="H203" s="1096" t="s">
        <v>520</v>
      </c>
      <c r="I203" s="1096" t="s">
        <v>521</v>
      </c>
      <c r="J203" s="1096" t="s">
        <v>522</v>
      </c>
      <c r="K203" s="1096" t="s">
        <v>523</v>
      </c>
      <c r="L203" s="1096" t="s">
        <v>524</v>
      </c>
      <c r="M203" s="1096" t="s">
        <v>525</v>
      </c>
      <c r="N203" s="1096" t="s">
        <v>526</v>
      </c>
      <c r="O203" s="1096" t="s">
        <v>527</v>
      </c>
      <c r="P203" s="1096" t="s">
        <v>528</v>
      </c>
      <c r="Q203" s="1096" t="s">
        <v>529</v>
      </c>
      <c r="R203" s="1096" t="s">
        <v>530</v>
      </c>
      <c r="S203" s="1096" t="s">
        <v>531</v>
      </c>
      <c r="T203" s="1096" t="s">
        <v>325</v>
      </c>
      <c r="U203" s="1096" t="s">
        <v>507</v>
      </c>
      <c r="V203" s="1096" t="s">
        <v>508</v>
      </c>
      <c r="W203" s="1096" t="s">
        <v>509</v>
      </c>
      <c r="X203" s="1096" t="s">
        <v>510</v>
      </c>
      <c r="Y203" s="1096" t="s">
        <v>511</v>
      </c>
      <c r="Z203" s="1096" t="s">
        <v>959</v>
      </c>
      <c r="AA203" s="1096" t="s">
        <v>960</v>
      </c>
      <c r="AB203" s="1096" t="s">
        <v>961</v>
      </c>
      <c r="AC203" s="1096" t="s">
        <v>962</v>
      </c>
      <c r="AD203" s="1096" t="s">
        <v>963</v>
      </c>
      <c r="AE203" s="1095"/>
      <c r="AF203" s="1095"/>
      <c r="AG203" s="1095"/>
    </row>
    <row r="204" spans="1:33" x14ac:dyDescent="0.25">
      <c r="A204" s="1097" t="s">
        <v>533</v>
      </c>
      <c r="B204" s="1098">
        <v>2005</v>
      </c>
      <c r="C204" s="1097"/>
      <c r="D204" s="1097"/>
      <c r="E204" s="1108"/>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1109"/>
      <c r="AF204" s="1109"/>
      <c r="AG204" s="1109"/>
    </row>
    <row r="205" spans="1:33" x14ac:dyDescent="0.25">
      <c r="A205" s="1097" t="s">
        <v>534</v>
      </c>
      <c r="B205" s="1098" t="s">
        <v>518</v>
      </c>
      <c r="C205" s="1097"/>
      <c r="D205" s="1097"/>
      <c r="E205" s="1108"/>
      <c r="F205" s="247"/>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1109"/>
      <c r="AF205" s="1109"/>
      <c r="AG205" s="1109"/>
    </row>
    <row r="206" spans="1:33" x14ac:dyDescent="0.25">
      <c r="A206" s="1097" t="s">
        <v>534</v>
      </c>
      <c r="B206" s="1098" t="s">
        <v>519</v>
      </c>
      <c r="C206" s="1097"/>
      <c r="D206" s="1097"/>
      <c r="E206" s="1108"/>
      <c r="F206" s="257"/>
      <c r="G206" s="247"/>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1109"/>
      <c r="AF206" s="1109"/>
      <c r="AG206" s="1109"/>
    </row>
    <row r="207" spans="1:33" x14ac:dyDescent="0.25">
      <c r="A207" s="1097" t="s">
        <v>534</v>
      </c>
      <c r="B207" s="1098" t="s">
        <v>520</v>
      </c>
      <c r="C207" s="1097"/>
      <c r="D207" s="1097"/>
      <c r="E207" s="1108"/>
      <c r="F207" s="257"/>
      <c r="G207" s="257"/>
      <c r="H207" s="247"/>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1109"/>
      <c r="AF207" s="1109"/>
      <c r="AG207" s="1109"/>
    </row>
    <row r="208" spans="1:33" x14ac:dyDescent="0.25">
      <c r="A208" s="1097" t="s">
        <v>534</v>
      </c>
      <c r="B208" s="1098" t="s">
        <v>521</v>
      </c>
      <c r="C208" s="1097"/>
      <c r="D208" s="1097"/>
      <c r="E208" s="1108"/>
      <c r="F208" s="257"/>
      <c r="G208" s="257"/>
      <c r="H208" s="257"/>
      <c r="I208" s="247"/>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1109"/>
      <c r="AF208" s="1109"/>
      <c r="AG208" s="1109"/>
    </row>
    <row r="209" spans="1:33" x14ac:dyDescent="0.25">
      <c r="A209" s="1097" t="s">
        <v>534</v>
      </c>
      <c r="B209" s="1098" t="s">
        <v>522</v>
      </c>
      <c r="C209" s="1097"/>
      <c r="D209" s="1097"/>
      <c r="E209" s="1108"/>
      <c r="F209" s="257"/>
      <c r="G209" s="257"/>
      <c r="H209" s="257"/>
      <c r="I209" s="257"/>
      <c r="J209" s="247"/>
      <c r="K209" s="256"/>
      <c r="L209" s="256"/>
      <c r="M209" s="256"/>
      <c r="N209" s="256"/>
      <c r="O209" s="256"/>
      <c r="P209" s="256"/>
      <c r="Q209" s="256"/>
      <c r="R209" s="256"/>
      <c r="S209" s="256"/>
      <c r="T209" s="256"/>
      <c r="U209" s="256"/>
      <c r="V209" s="256"/>
      <c r="W209" s="256"/>
      <c r="X209" s="256"/>
      <c r="Y209" s="256"/>
      <c r="Z209" s="256"/>
      <c r="AA209" s="256"/>
      <c r="AB209" s="256"/>
      <c r="AC209" s="256"/>
      <c r="AD209" s="256"/>
      <c r="AE209" s="1109"/>
      <c r="AF209" s="1109"/>
      <c r="AG209" s="1109"/>
    </row>
    <row r="210" spans="1:33" x14ac:dyDescent="0.25">
      <c r="A210" s="1097" t="s">
        <v>534</v>
      </c>
      <c r="B210" s="1098" t="s">
        <v>523</v>
      </c>
      <c r="C210" s="1097"/>
      <c r="D210" s="1097"/>
      <c r="E210" s="1108"/>
      <c r="F210" s="257"/>
      <c r="G210" s="257"/>
      <c r="H210" s="257"/>
      <c r="I210" s="257"/>
      <c r="J210" s="257"/>
      <c r="K210" s="247"/>
      <c r="L210" s="256"/>
      <c r="M210" s="256"/>
      <c r="N210" s="256"/>
      <c r="O210" s="256"/>
      <c r="P210" s="256"/>
      <c r="Q210" s="256"/>
      <c r="R210" s="256"/>
      <c r="S210" s="256"/>
      <c r="T210" s="256"/>
      <c r="U210" s="256"/>
      <c r="V210" s="256"/>
      <c r="W210" s="256"/>
      <c r="X210" s="256"/>
      <c r="Y210" s="256"/>
      <c r="Z210" s="256"/>
      <c r="AA210" s="256"/>
      <c r="AB210" s="256"/>
      <c r="AC210" s="256"/>
      <c r="AD210" s="256"/>
      <c r="AE210" s="1109"/>
      <c r="AF210" s="1109"/>
      <c r="AG210" s="1109"/>
    </row>
    <row r="211" spans="1:33" x14ac:dyDescent="0.25">
      <c r="A211" s="1097" t="s">
        <v>534</v>
      </c>
      <c r="B211" s="1098" t="s">
        <v>524</v>
      </c>
      <c r="C211" s="1097"/>
      <c r="D211" s="1097"/>
      <c r="E211" s="1108"/>
      <c r="F211" s="257"/>
      <c r="G211" s="257"/>
      <c r="H211" s="257"/>
      <c r="I211" s="257"/>
      <c r="J211" s="257"/>
      <c r="K211" s="257"/>
      <c r="L211" s="247"/>
      <c r="M211" s="256"/>
      <c r="N211" s="256"/>
      <c r="O211" s="256"/>
      <c r="P211" s="256"/>
      <c r="Q211" s="256"/>
      <c r="R211" s="256"/>
      <c r="S211" s="256"/>
      <c r="T211" s="256"/>
      <c r="U211" s="256"/>
      <c r="V211" s="256"/>
      <c r="W211" s="256"/>
      <c r="X211" s="256"/>
      <c r="Y211" s="256"/>
      <c r="Z211" s="256"/>
      <c r="AA211" s="256"/>
      <c r="AB211" s="256"/>
      <c r="AC211" s="256"/>
      <c r="AD211" s="256"/>
      <c r="AE211" s="1109"/>
      <c r="AF211" s="1109"/>
      <c r="AG211" s="1109"/>
    </row>
    <row r="212" spans="1:33" x14ac:dyDescent="0.25">
      <c r="A212" s="1097" t="s">
        <v>534</v>
      </c>
      <c r="B212" s="1098" t="s">
        <v>525</v>
      </c>
      <c r="C212" s="1097"/>
      <c r="D212" s="1097"/>
      <c r="E212" s="1108"/>
      <c r="F212" s="257"/>
      <c r="G212" s="257"/>
      <c r="H212" s="257"/>
      <c r="I212" s="257"/>
      <c r="J212" s="257"/>
      <c r="K212" s="257"/>
      <c r="L212" s="257"/>
      <c r="M212" s="247"/>
      <c r="N212" s="256"/>
      <c r="O212" s="256"/>
      <c r="P212" s="256"/>
      <c r="Q212" s="256"/>
      <c r="R212" s="256"/>
      <c r="S212" s="256"/>
      <c r="T212" s="256"/>
      <c r="U212" s="256"/>
      <c r="V212" s="256"/>
      <c r="W212" s="256"/>
      <c r="X212" s="256"/>
      <c r="Y212" s="256"/>
      <c r="Z212" s="256"/>
      <c r="AA212" s="256"/>
      <c r="AB212" s="256"/>
      <c r="AC212" s="256"/>
      <c r="AD212" s="256"/>
      <c r="AE212" s="1109"/>
      <c r="AF212" s="1109"/>
      <c r="AG212" s="1109"/>
    </row>
    <row r="213" spans="1:33" x14ac:dyDescent="0.25">
      <c r="A213" s="1097" t="s">
        <v>534</v>
      </c>
      <c r="B213" s="1098" t="s">
        <v>526</v>
      </c>
      <c r="C213" s="1097"/>
      <c r="D213" s="1097"/>
      <c r="E213" s="1108"/>
      <c r="F213" s="257"/>
      <c r="G213" s="257"/>
      <c r="H213" s="257"/>
      <c r="I213" s="257"/>
      <c r="J213" s="257"/>
      <c r="K213" s="257"/>
      <c r="L213" s="257"/>
      <c r="M213" s="257"/>
      <c r="N213" s="247"/>
      <c r="O213" s="256"/>
      <c r="P213" s="256"/>
      <c r="Q213" s="256"/>
      <c r="R213" s="256"/>
      <c r="S213" s="256"/>
      <c r="T213" s="256"/>
      <c r="U213" s="256"/>
      <c r="V213" s="256"/>
      <c r="W213" s="256"/>
      <c r="X213" s="256"/>
      <c r="Y213" s="256"/>
      <c r="Z213" s="256"/>
      <c r="AA213" s="256"/>
      <c r="AB213" s="256"/>
      <c r="AC213" s="256"/>
      <c r="AD213" s="256"/>
      <c r="AE213" s="1109"/>
      <c r="AF213" s="1109"/>
      <c r="AG213" s="1109"/>
    </row>
    <row r="214" spans="1:33" x14ac:dyDescent="0.25">
      <c r="A214" s="1097" t="s">
        <v>534</v>
      </c>
      <c r="B214" s="1098" t="s">
        <v>527</v>
      </c>
      <c r="C214" s="245"/>
      <c r="D214" s="1097"/>
      <c r="E214" s="1108"/>
      <c r="F214" s="257"/>
      <c r="G214" s="257"/>
      <c r="H214" s="257"/>
      <c r="I214" s="257"/>
      <c r="J214" s="257"/>
      <c r="K214" s="257"/>
      <c r="L214" s="257"/>
      <c r="M214" s="257"/>
      <c r="N214" s="257"/>
      <c r="O214" s="247"/>
      <c r="P214" s="256"/>
      <c r="Q214" s="256"/>
      <c r="R214" s="256"/>
      <c r="S214" s="256"/>
      <c r="T214" s="256"/>
      <c r="U214" s="256"/>
      <c r="V214" s="256"/>
      <c r="W214" s="256"/>
      <c r="X214" s="256"/>
      <c r="Y214" s="256"/>
      <c r="Z214" s="256"/>
      <c r="AA214" s="256"/>
      <c r="AB214" s="256"/>
      <c r="AC214" s="256"/>
      <c r="AD214" s="256"/>
      <c r="AE214" s="1109"/>
      <c r="AF214" s="1109"/>
      <c r="AG214" s="1109"/>
    </row>
    <row r="215" spans="1:33" x14ac:dyDescent="0.25">
      <c r="A215" s="1097" t="s">
        <v>534</v>
      </c>
      <c r="B215" s="1098" t="s">
        <v>528</v>
      </c>
      <c r="C215" s="245"/>
      <c r="D215" s="1097"/>
      <c r="E215" s="1108"/>
      <c r="F215" s="257"/>
      <c r="G215" s="257"/>
      <c r="H215" s="257"/>
      <c r="I215" s="257"/>
      <c r="J215" s="257"/>
      <c r="K215" s="257"/>
      <c r="L215" s="257"/>
      <c r="M215" s="257"/>
      <c r="N215" s="257"/>
      <c r="O215" s="257"/>
      <c r="P215" s="247"/>
      <c r="Q215" s="256"/>
      <c r="R215" s="256"/>
      <c r="S215" s="256"/>
      <c r="T215" s="256"/>
      <c r="U215" s="256"/>
      <c r="V215" s="256"/>
      <c r="W215" s="256"/>
      <c r="X215" s="256"/>
      <c r="Y215" s="256"/>
      <c r="Z215" s="256"/>
      <c r="AA215" s="256"/>
      <c r="AB215" s="256"/>
      <c r="AC215" s="256"/>
      <c r="AD215" s="256"/>
      <c r="AE215" s="1109"/>
      <c r="AF215" s="1109"/>
      <c r="AG215" s="1109"/>
    </row>
    <row r="216" spans="1:33" x14ac:dyDescent="0.25">
      <c r="A216" s="1097" t="s">
        <v>534</v>
      </c>
      <c r="B216" s="1098" t="s">
        <v>529</v>
      </c>
      <c r="C216" s="245"/>
      <c r="D216" s="245"/>
      <c r="E216" s="1108"/>
      <c r="F216" s="257"/>
      <c r="G216" s="257"/>
      <c r="H216" s="257"/>
      <c r="I216" s="257"/>
      <c r="J216" s="257"/>
      <c r="K216" s="257"/>
      <c r="L216" s="257"/>
      <c r="M216" s="257"/>
      <c r="N216" s="257"/>
      <c r="O216" s="257"/>
      <c r="P216" s="257"/>
      <c r="Q216" s="247"/>
      <c r="R216" s="256"/>
      <c r="S216" s="256"/>
      <c r="T216" s="256"/>
      <c r="U216" s="256"/>
      <c r="V216" s="256"/>
      <c r="W216" s="256"/>
      <c r="X216" s="256"/>
      <c r="Y216" s="256"/>
      <c r="Z216" s="256"/>
      <c r="AA216" s="256"/>
      <c r="AB216" s="256"/>
      <c r="AC216" s="256"/>
      <c r="AD216" s="256"/>
      <c r="AE216" s="1109"/>
      <c r="AF216" s="1109"/>
      <c r="AG216" s="1109"/>
    </row>
    <row r="217" spans="1:33" x14ac:dyDescent="0.25">
      <c r="A217" s="1097" t="s">
        <v>534</v>
      </c>
      <c r="B217" s="1098" t="s">
        <v>530</v>
      </c>
      <c r="C217" s="245"/>
      <c r="D217" s="245"/>
      <c r="E217" s="1108"/>
      <c r="F217" s="257"/>
      <c r="G217" s="257"/>
      <c r="H217" s="257"/>
      <c r="I217" s="257"/>
      <c r="J217" s="257"/>
      <c r="K217" s="257"/>
      <c r="L217" s="257"/>
      <c r="M217" s="257"/>
      <c r="N217" s="257"/>
      <c r="O217" s="257"/>
      <c r="P217" s="257"/>
      <c r="Q217" s="257"/>
      <c r="R217" s="247"/>
      <c r="S217" s="256"/>
      <c r="T217" s="256"/>
      <c r="U217" s="256"/>
      <c r="V217" s="256"/>
      <c r="W217" s="256"/>
      <c r="X217" s="256"/>
      <c r="Y217" s="256"/>
      <c r="Z217" s="256"/>
      <c r="AA217" s="256"/>
      <c r="AB217" s="256"/>
      <c r="AC217" s="256"/>
      <c r="AD217" s="256"/>
      <c r="AE217" s="1109"/>
      <c r="AF217" s="1109"/>
      <c r="AG217" s="1109"/>
    </row>
    <row r="218" spans="1:33" x14ac:dyDescent="0.25">
      <c r="A218" s="1097" t="s">
        <v>534</v>
      </c>
      <c r="B218" s="1098" t="s">
        <v>531</v>
      </c>
      <c r="C218" s="245"/>
      <c r="D218" s="245"/>
      <c r="E218" s="1108"/>
      <c r="F218" s="257"/>
      <c r="G218" s="257"/>
      <c r="H218" s="257"/>
      <c r="I218" s="257"/>
      <c r="J218" s="257"/>
      <c r="K218" s="257"/>
      <c r="L218" s="257"/>
      <c r="M218" s="257"/>
      <c r="N218" s="257"/>
      <c r="O218" s="257"/>
      <c r="P218" s="257"/>
      <c r="Q218" s="257"/>
      <c r="R218" s="257"/>
      <c r="S218" s="247"/>
      <c r="T218" s="256"/>
      <c r="U218" s="256"/>
      <c r="V218" s="256"/>
      <c r="W218" s="256"/>
      <c r="X218" s="256"/>
      <c r="Y218" s="256"/>
      <c r="Z218" s="256"/>
      <c r="AA218" s="256"/>
      <c r="AB218" s="256"/>
      <c r="AC218" s="256"/>
      <c r="AD218" s="256"/>
      <c r="AE218" s="1109"/>
      <c r="AF218" s="1109"/>
      <c r="AG218" s="1109"/>
    </row>
    <row r="219" spans="1:33" x14ac:dyDescent="0.25">
      <c r="A219" s="1097" t="s">
        <v>534</v>
      </c>
      <c r="B219" s="1098" t="s">
        <v>535</v>
      </c>
      <c r="C219" s="245"/>
      <c r="D219" s="245"/>
      <c r="E219" s="1111"/>
      <c r="F219" s="257"/>
      <c r="G219" s="257"/>
      <c r="H219" s="257"/>
      <c r="I219" s="257"/>
      <c r="J219" s="257"/>
      <c r="K219" s="257"/>
      <c r="L219" s="257"/>
      <c r="M219" s="257"/>
      <c r="N219" s="257"/>
      <c r="O219" s="257"/>
      <c r="P219" s="257"/>
      <c r="Q219" s="257"/>
      <c r="R219" s="257"/>
      <c r="S219" s="257"/>
      <c r="T219" s="247"/>
      <c r="U219" s="256"/>
      <c r="V219" s="256"/>
      <c r="W219" s="256"/>
      <c r="X219" s="256"/>
      <c r="Y219" s="256"/>
      <c r="Z219" s="256"/>
      <c r="AA219" s="256"/>
      <c r="AB219" s="256"/>
      <c r="AC219" s="256"/>
      <c r="AD219" s="256"/>
      <c r="AE219" s="1109"/>
      <c r="AF219" s="1109"/>
      <c r="AG219" s="1109"/>
    </row>
    <row r="220" spans="1:33" x14ac:dyDescent="0.25">
      <c r="A220" s="1097" t="s">
        <v>534</v>
      </c>
      <c r="B220" s="1098" t="s">
        <v>536</v>
      </c>
      <c r="C220" s="245"/>
      <c r="D220" s="245"/>
      <c r="E220" s="1111"/>
      <c r="F220" s="257"/>
      <c r="G220" s="257"/>
      <c r="H220" s="257"/>
      <c r="I220" s="257"/>
      <c r="J220" s="257"/>
      <c r="K220" s="257"/>
      <c r="L220" s="257"/>
      <c r="M220" s="257"/>
      <c r="N220" s="257"/>
      <c r="O220" s="257"/>
      <c r="P220" s="257"/>
      <c r="Q220" s="257"/>
      <c r="R220" s="257"/>
      <c r="S220" s="257"/>
      <c r="T220" s="257"/>
      <c r="U220" s="247"/>
      <c r="V220" s="256"/>
      <c r="W220" s="256"/>
      <c r="X220" s="256"/>
      <c r="Y220" s="256"/>
      <c r="Z220" s="256"/>
      <c r="AA220" s="256"/>
      <c r="AB220" s="256"/>
      <c r="AC220" s="256"/>
      <c r="AD220" s="256"/>
      <c r="AE220" s="1109"/>
      <c r="AF220" s="1109"/>
      <c r="AG220" s="1109"/>
    </row>
    <row r="221" spans="1:33" x14ac:dyDescent="0.25">
      <c r="A221" s="1097" t="s">
        <v>534</v>
      </c>
      <c r="B221" s="1098" t="s">
        <v>537</v>
      </c>
      <c r="C221" s="245"/>
      <c r="D221" s="245"/>
      <c r="E221" s="1111"/>
      <c r="F221" s="257"/>
      <c r="G221" s="257"/>
      <c r="H221" s="257"/>
      <c r="I221" s="257"/>
      <c r="J221" s="257"/>
      <c r="K221" s="257"/>
      <c r="L221" s="257"/>
      <c r="M221" s="257"/>
      <c r="N221" s="257"/>
      <c r="O221" s="257"/>
      <c r="P221" s="257"/>
      <c r="Q221" s="257"/>
      <c r="R221" s="257"/>
      <c r="S221" s="257"/>
      <c r="T221" s="257"/>
      <c r="U221" s="257"/>
      <c r="V221" s="247"/>
      <c r="W221" s="256"/>
      <c r="X221" s="256"/>
      <c r="Y221" s="256"/>
      <c r="Z221" s="256"/>
      <c r="AA221" s="256"/>
      <c r="AB221" s="256"/>
      <c r="AC221" s="256"/>
      <c r="AD221" s="256"/>
      <c r="AE221" s="1109"/>
      <c r="AF221" s="1109"/>
      <c r="AG221" s="1109"/>
    </row>
    <row r="222" spans="1:33" x14ac:dyDescent="0.25">
      <c r="A222" s="1097" t="s">
        <v>534</v>
      </c>
      <c r="B222" s="1098" t="s">
        <v>547</v>
      </c>
      <c r="C222" s="245"/>
      <c r="D222" s="245"/>
      <c r="E222" s="1111"/>
      <c r="F222" s="257"/>
      <c r="G222" s="257"/>
      <c r="H222" s="257"/>
      <c r="I222" s="257"/>
      <c r="J222" s="257"/>
      <c r="K222" s="257"/>
      <c r="L222" s="257"/>
      <c r="M222" s="257"/>
      <c r="N222" s="257"/>
      <c r="O222" s="257"/>
      <c r="P222" s="257"/>
      <c r="Q222" s="257"/>
      <c r="R222" s="257"/>
      <c r="S222" s="257"/>
      <c r="T222" s="257"/>
      <c r="U222" s="257"/>
      <c r="V222" s="257"/>
      <c r="W222" s="247"/>
      <c r="X222" s="256"/>
      <c r="Y222" s="256"/>
      <c r="Z222" s="256"/>
      <c r="AA222" s="256"/>
      <c r="AB222" s="256"/>
      <c r="AC222" s="256"/>
      <c r="AD222" s="256"/>
      <c r="AE222" s="1109"/>
      <c r="AF222" s="1109"/>
      <c r="AG222" s="1109"/>
    </row>
    <row r="223" spans="1:33" x14ac:dyDescent="0.25">
      <c r="A223" s="1097" t="s">
        <v>534</v>
      </c>
      <c r="B223" s="1098" t="s">
        <v>548</v>
      </c>
      <c r="C223" s="245"/>
      <c r="D223" s="245"/>
      <c r="E223" s="1111"/>
      <c r="F223" s="257"/>
      <c r="G223" s="257"/>
      <c r="H223" s="257"/>
      <c r="I223" s="257"/>
      <c r="J223" s="257"/>
      <c r="K223" s="257"/>
      <c r="L223" s="257"/>
      <c r="M223" s="257"/>
      <c r="N223" s="257"/>
      <c r="O223" s="257"/>
      <c r="P223" s="257"/>
      <c r="Q223" s="257"/>
      <c r="R223" s="257"/>
      <c r="S223" s="257"/>
      <c r="T223" s="257"/>
      <c r="U223" s="257"/>
      <c r="V223" s="257"/>
      <c r="W223" s="257"/>
      <c r="X223" s="247"/>
      <c r="Y223" s="256"/>
      <c r="Z223" s="256"/>
      <c r="AA223" s="256"/>
      <c r="AB223" s="256"/>
      <c r="AC223" s="256"/>
      <c r="AD223" s="256"/>
      <c r="AE223" s="1109"/>
      <c r="AF223" s="1109"/>
      <c r="AG223" s="1109"/>
    </row>
    <row r="224" spans="1:33" x14ac:dyDescent="0.25">
      <c r="A224" s="1097" t="s">
        <v>534</v>
      </c>
      <c r="B224" s="1098" t="s">
        <v>549</v>
      </c>
      <c r="C224" s="245"/>
      <c r="D224" s="245"/>
      <c r="E224" s="1111"/>
      <c r="F224" s="257"/>
      <c r="G224" s="257"/>
      <c r="H224" s="257"/>
      <c r="I224" s="257"/>
      <c r="J224" s="257"/>
      <c r="K224" s="257"/>
      <c r="L224" s="257"/>
      <c r="M224" s="257"/>
      <c r="N224" s="257"/>
      <c r="O224" s="257"/>
      <c r="P224" s="257"/>
      <c r="Q224" s="257"/>
      <c r="R224" s="257"/>
      <c r="S224" s="257"/>
      <c r="T224" s="257"/>
      <c r="U224" s="257"/>
      <c r="V224" s="257"/>
      <c r="W224" s="257"/>
      <c r="X224" s="257"/>
      <c r="Y224" s="247"/>
      <c r="Z224" s="1109"/>
      <c r="AA224" s="1109"/>
      <c r="AB224" s="1109"/>
      <c r="AC224" s="1109"/>
      <c r="AD224" s="1109"/>
      <c r="AE224" s="1109"/>
      <c r="AF224" s="1109"/>
      <c r="AG224" s="1109"/>
    </row>
    <row r="225" spans="1:33" x14ac:dyDescent="0.25">
      <c r="A225" s="1097" t="s">
        <v>534</v>
      </c>
      <c r="B225" s="1098" t="s">
        <v>1435</v>
      </c>
      <c r="C225" s="245"/>
      <c r="D225" s="245"/>
      <c r="E225" s="1111"/>
      <c r="F225" s="257"/>
      <c r="G225" s="257"/>
      <c r="H225" s="257"/>
      <c r="I225" s="257"/>
      <c r="J225" s="257"/>
      <c r="K225" s="257"/>
      <c r="L225" s="257"/>
      <c r="M225" s="257"/>
      <c r="N225" s="257"/>
      <c r="O225" s="257"/>
      <c r="P225" s="257"/>
      <c r="Q225" s="257"/>
      <c r="R225" s="257"/>
      <c r="S225" s="257"/>
      <c r="T225" s="257"/>
      <c r="U225" s="257"/>
      <c r="V225" s="257"/>
      <c r="W225" s="257"/>
      <c r="X225" s="257"/>
      <c r="Y225" s="257"/>
      <c r="Z225" s="247"/>
      <c r="AA225" s="256"/>
      <c r="AB225" s="256"/>
      <c r="AC225" s="256"/>
      <c r="AD225" s="256"/>
      <c r="AE225" s="245"/>
      <c r="AF225" s="245"/>
      <c r="AG225" s="1109"/>
    </row>
    <row r="226" spans="1:33" x14ac:dyDescent="0.25">
      <c r="A226" s="1097" t="s">
        <v>534</v>
      </c>
      <c r="B226" s="1098" t="s">
        <v>1436</v>
      </c>
      <c r="C226" s="245"/>
      <c r="D226" s="245"/>
      <c r="E226" s="1111"/>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47"/>
      <c r="AB226" s="256"/>
      <c r="AC226" s="256"/>
      <c r="AD226" s="256"/>
      <c r="AE226" s="245"/>
      <c r="AF226" s="245"/>
      <c r="AG226" s="1109"/>
    </row>
    <row r="227" spans="1:33" x14ac:dyDescent="0.25">
      <c r="A227" s="1097" t="s">
        <v>534</v>
      </c>
      <c r="B227" s="1098" t="s">
        <v>1437</v>
      </c>
      <c r="C227" s="245"/>
      <c r="D227" s="245"/>
      <c r="E227" s="1111"/>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47"/>
      <c r="AC227" s="256"/>
      <c r="AD227" s="256"/>
      <c r="AE227" s="245"/>
      <c r="AF227" s="245"/>
      <c r="AG227" s="1109"/>
    </row>
    <row r="228" spans="1:33" x14ac:dyDescent="0.25">
      <c r="A228" s="1097" t="s">
        <v>534</v>
      </c>
      <c r="B228" s="1098" t="s">
        <v>1438</v>
      </c>
      <c r="C228" s="245"/>
      <c r="D228" s="245"/>
      <c r="E228" s="1111"/>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47"/>
      <c r="AD228" s="256"/>
      <c r="AE228" s="245"/>
      <c r="AF228" s="245"/>
      <c r="AG228" s="1109"/>
    </row>
    <row r="229" spans="1:33" x14ac:dyDescent="0.25">
      <c r="A229" s="1097" t="s">
        <v>534</v>
      </c>
      <c r="B229" s="1098" t="s">
        <v>1439</v>
      </c>
      <c r="C229" s="245"/>
      <c r="D229" s="245"/>
      <c r="E229" s="1111"/>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47"/>
      <c r="AE229" s="245"/>
      <c r="AF229" s="245"/>
      <c r="AG229" s="1109"/>
    </row>
    <row r="230" spans="1:33" ht="13" x14ac:dyDescent="0.3">
      <c r="A230" s="1101"/>
      <c r="B230" s="1102" t="s">
        <v>271</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row>
    <row r="231" spans="1:33" x14ac:dyDescent="0.25">
      <c r="C231" s="1113"/>
    </row>
    <row r="234" spans="1:33" ht="13" x14ac:dyDescent="0.3">
      <c r="B234" s="1092" t="s">
        <v>546</v>
      </c>
      <c r="F234" s="1093" t="s">
        <v>10</v>
      </c>
    </row>
    <row r="235" spans="1:33" ht="26.15" customHeight="1" x14ac:dyDescent="0.35">
      <c r="A235" s="1094"/>
      <c r="B235" s="1107" t="s">
        <v>414</v>
      </c>
      <c r="C235" s="1905" t="s">
        <v>516</v>
      </c>
      <c r="D235" s="1905" t="s">
        <v>517</v>
      </c>
      <c r="E235" s="1905" t="s">
        <v>587</v>
      </c>
      <c r="F235" s="1907" t="s">
        <v>588</v>
      </c>
      <c r="G235" s="1908"/>
      <c r="H235" s="1908"/>
      <c r="I235" s="1908"/>
      <c r="J235" s="1908"/>
      <c r="K235" s="1908"/>
      <c r="L235" s="1908"/>
      <c r="M235" s="1908"/>
      <c r="N235" s="1908"/>
      <c r="O235" s="1908"/>
      <c r="P235" s="1908"/>
      <c r="Q235" s="1908"/>
      <c r="R235" s="1908"/>
      <c r="S235" s="1908"/>
      <c r="T235" s="1908"/>
      <c r="U235" s="1908"/>
      <c r="V235" s="1908"/>
      <c r="W235" s="1908"/>
      <c r="X235" s="1908"/>
      <c r="Y235" s="1908"/>
      <c r="Z235" s="1908"/>
      <c r="AA235" s="1908"/>
      <c r="AB235" s="1908"/>
      <c r="AC235" s="1908"/>
      <c r="AD235" s="1909"/>
      <c r="AE235" s="1095" t="s">
        <v>539</v>
      </c>
      <c r="AF235" s="1095" t="s">
        <v>532</v>
      </c>
      <c r="AG235" s="1095" t="s">
        <v>540</v>
      </c>
    </row>
    <row r="236" spans="1:33" ht="12.9" customHeight="1" x14ac:dyDescent="0.25">
      <c r="A236" s="1094"/>
      <c r="B236" s="1107"/>
      <c r="C236" s="1906"/>
      <c r="D236" s="1906"/>
      <c r="E236" s="1906"/>
      <c r="F236" s="1096" t="s">
        <v>518</v>
      </c>
      <c r="G236" s="1096" t="s">
        <v>519</v>
      </c>
      <c r="H236" s="1096" t="s">
        <v>520</v>
      </c>
      <c r="I236" s="1096" t="s">
        <v>521</v>
      </c>
      <c r="J236" s="1096" t="s">
        <v>522</v>
      </c>
      <c r="K236" s="1096" t="s">
        <v>523</v>
      </c>
      <c r="L236" s="1096" t="s">
        <v>524</v>
      </c>
      <c r="M236" s="1096" t="s">
        <v>525</v>
      </c>
      <c r="N236" s="1096" t="s">
        <v>526</v>
      </c>
      <c r="O236" s="1096" t="s">
        <v>527</v>
      </c>
      <c r="P236" s="1096" t="s">
        <v>528</v>
      </c>
      <c r="Q236" s="1096" t="s">
        <v>529</v>
      </c>
      <c r="R236" s="1096" t="s">
        <v>530</v>
      </c>
      <c r="S236" s="1096" t="s">
        <v>531</v>
      </c>
      <c r="T236" s="1096" t="s">
        <v>325</v>
      </c>
      <c r="U236" s="1096" t="s">
        <v>507</v>
      </c>
      <c r="V236" s="1096" t="s">
        <v>508</v>
      </c>
      <c r="W236" s="1096" t="s">
        <v>509</v>
      </c>
      <c r="X236" s="1096" t="s">
        <v>510</v>
      </c>
      <c r="Y236" s="1096" t="s">
        <v>511</v>
      </c>
      <c r="Z236" s="1096" t="s">
        <v>959</v>
      </c>
      <c r="AA236" s="1096" t="s">
        <v>960</v>
      </c>
      <c r="AB236" s="1096" t="s">
        <v>961</v>
      </c>
      <c r="AC236" s="1096" t="s">
        <v>962</v>
      </c>
      <c r="AD236" s="1096" t="s">
        <v>963</v>
      </c>
      <c r="AE236" s="1095"/>
      <c r="AF236" s="1095"/>
      <c r="AG236" s="1095"/>
    </row>
    <row r="237" spans="1:33" x14ac:dyDescent="0.25">
      <c r="A237" s="1097" t="s">
        <v>533</v>
      </c>
      <c r="B237" s="1098">
        <v>2005</v>
      </c>
      <c r="C237" s="1097"/>
      <c r="D237" s="1097"/>
      <c r="E237" s="1108"/>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1109"/>
      <c r="AF237" s="1109"/>
      <c r="AG237" s="1109"/>
    </row>
    <row r="238" spans="1:33" x14ac:dyDescent="0.25">
      <c r="A238" s="1097" t="s">
        <v>534</v>
      </c>
      <c r="B238" s="1098" t="s">
        <v>518</v>
      </c>
      <c r="C238" s="1097"/>
      <c r="D238" s="1097"/>
      <c r="E238" s="1108"/>
      <c r="F238" s="247"/>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1109"/>
      <c r="AF238" s="1109"/>
      <c r="AG238" s="1109"/>
    </row>
    <row r="239" spans="1:33" x14ac:dyDescent="0.25">
      <c r="A239" s="1097" t="s">
        <v>534</v>
      </c>
      <c r="B239" s="1098" t="s">
        <v>519</v>
      </c>
      <c r="C239" s="1097"/>
      <c r="D239" s="1097"/>
      <c r="E239" s="1108"/>
      <c r="F239" s="257"/>
      <c r="G239" s="247"/>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1109"/>
      <c r="AF239" s="1109"/>
      <c r="AG239" s="1109"/>
    </row>
    <row r="240" spans="1:33" x14ac:dyDescent="0.25">
      <c r="A240" s="1097" t="s">
        <v>534</v>
      </c>
      <c r="B240" s="1098" t="s">
        <v>520</v>
      </c>
      <c r="C240" s="1097"/>
      <c r="D240" s="1097"/>
      <c r="E240" s="1108"/>
      <c r="F240" s="257"/>
      <c r="G240" s="257"/>
      <c r="H240" s="247"/>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1109"/>
      <c r="AF240" s="1109"/>
      <c r="AG240" s="1109"/>
    </row>
    <row r="241" spans="1:33" x14ac:dyDescent="0.25">
      <c r="A241" s="1097" t="s">
        <v>534</v>
      </c>
      <c r="B241" s="1098" t="s">
        <v>521</v>
      </c>
      <c r="C241" s="1097"/>
      <c r="D241" s="1097"/>
      <c r="E241" s="1108"/>
      <c r="F241" s="257"/>
      <c r="G241" s="257"/>
      <c r="H241" s="257"/>
      <c r="I241" s="247"/>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1109"/>
      <c r="AF241" s="1109"/>
      <c r="AG241" s="1109"/>
    </row>
    <row r="242" spans="1:33" x14ac:dyDescent="0.25">
      <c r="A242" s="1097" t="s">
        <v>534</v>
      </c>
      <c r="B242" s="1098" t="s">
        <v>522</v>
      </c>
      <c r="C242" s="1097"/>
      <c r="D242" s="1097"/>
      <c r="E242" s="1108"/>
      <c r="F242" s="257"/>
      <c r="G242" s="257"/>
      <c r="H242" s="257"/>
      <c r="I242" s="257"/>
      <c r="J242" s="247"/>
      <c r="K242" s="256"/>
      <c r="L242" s="256"/>
      <c r="M242" s="256"/>
      <c r="N242" s="256"/>
      <c r="O242" s="256"/>
      <c r="P242" s="256"/>
      <c r="Q242" s="256"/>
      <c r="R242" s="256"/>
      <c r="S242" s="256"/>
      <c r="T242" s="256"/>
      <c r="U242" s="256"/>
      <c r="V242" s="256"/>
      <c r="W242" s="256"/>
      <c r="X242" s="256"/>
      <c r="Y242" s="256"/>
      <c r="Z242" s="256"/>
      <c r="AA242" s="256"/>
      <c r="AB242" s="256"/>
      <c r="AC242" s="256"/>
      <c r="AD242" s="256"/>
      <c r="AE242" s="1109"/>
      <c r="AF242" s="1109"/>
      <c r="AG242" s="1109"/>
    </row>
    <row r="243" spans="1:33" x14ac:dyDescent="0.25">
      <c r="A243" s="1097" t="s">
        <v>534</v>
      </c>
      <c r="B243" s="1098" t="s">
        <v>523</v>
      </c>
      <c r="C243" s="1097"/>
      <c r="D243" s="1097"/>
      <c r="E243" s="1108"/>
      <c r="F243" s="257"/>
      <c r="G243" s="257"/>
      <c r="H243" s="257"/>
      <c r="I243" s="257"/>
      <c r="J243" s="257"/>
      <c r="K243" s="247"/>
      <c r="L243" s="256"/>
      <c r="M243" s="256"/>
      <c r="N243" s="256"/>
      <c r="O243" s="256"/>
      <c r="P243" s="256"/>
      <c r="Q243" s="256"/>
      <c r="R243" s="256"/>
      <c r="S243" s="256"/>
      <c r="T243" s="256"/>
      <c r="U243" s="256"/>
      <c r="V243" s="256"/>
      <c r="W243" s="256"/>
      <c r="X243" s="256"/>
      <c r="Y243" s="256"/>
      <c r="Z243" s="256"/>
      <c r="AA243" s="256"/>
      <c r="AB243" s="256"/>
      <c r="AC243" s="256"/>
      <c r="AD243" s="256"/>
      <c r="AE243" s="1109"/>
      <c r="AF243" s="1109"/>
      <c r="AG243" s="1109"/>
    </row>
    <row r="244" spans="1:33" x14ac:dyDescent="0.25">
      <c r="A244" s="1097" t="s">
        <v>534</v>
      </c>
      <c r="B244" s="1098" t="s">
        <v>524</v>
      </c>
      <c r="C244" s="1097"/>
      <c r="D244" s="1097"/>
      <c r="E244" s="1108"/>
      <c r="F244" s="257"/>
      <c r="G244" s="257"/>
      <c r="H244" s="257"/>
      <c r="I244" s="257"/>
      <c r="J244" s="257"/>
      <c r="K244" s="257"/>
      <c r="L244" s="247"/>
      <c r="M244" s="256"/>
      <c r="N244" s="256"/>
      <c r="O244" s="256"/>
      <c r="P244" s="256"/>
      <c r="Q244" s="256"/>
      <c r="R244" s="256"/>
      <c r="S244" s="256"/>
      <c r="T244" s="256"/>
      <c r="U244" s="256"/>
      <c r="V244" s="256"/>
      <c r="W244" s="256"/>
      <c r="X244" s="256"/>
      <c r="Y244" s="256"/>
      <c r="Z244" s="256"/>
      <c r="AA244" s="256"/>
      <c r="AB244" s="256"/>
      <c r="AC244" s="256"/>
      <c r="AD244" s="256"/>
      <c r="AE244" s="1109"/>
      <c r="AF244" s="1109"/>
      <c r="AG244" s="1109"/>
    </row>
    <row r="245" spans="1:33" x14ac:dyDescent="0.25">
      <c r="A245" s="1097" t="s">
        <v>534</v>
      </c>
      <c r="B245" s="1098" t="s">
        <v>525</v>
      </c>
      <c r="C245" s="1097"/>
      <c r="D245" s="1097"/>
      <c r="E245" s="1108"/>
      <c r="F245" s="257"/>
      <c r="G245" s="257"/>
      <c r="H245" s="257"/>
      <c r="I245" s="257"/>
      <c r="J245" s="257"/>
      <c r="K245" s="257"/>
      <c r="L245" s="257"/>
      <c r="M245" s="247"/>
      <c r="N245" s="256"/>
      <c r="O245" s="256"/>
      <c r="P245" s="256"/>
      <c r="Q245" s="256"/>
      <c r="R245" s="256"/>
      <c r="S245" s="256"/>
      <c r="T245" s="256"/>
      <c r="U245" s="256"/>
      <c r="V245" s="256"/>
      <c r="W245" s="256"/>
      <c r="X245" s="256"/>
      <c r="Y245" s="256"/>
      <c r="Z245" s="256"/>
      <c r="AA245" s="256"/>
      <c r="AB245" s="256"/>
      <c r="AC245" s="256"/>
      <c r="AD245" s="256"/>
      <c r="AE245" s="1109"/>
      <c r="AF245" s="1109"/>
      <c r="AG245" s="1109"/>
    </row>
    <row r="246" spans="1:33" x14ac:dyDescent="0.25">
      <c r="A246" s="1097" t="s">
        <v>534</v>
      </c>
      <c r="B246" s="1098" t="s">
        <v>526</v>
      </c>
      <c r="C246" s="1097"/>
      <c r="D246" s="1097"/>
      <c r="E246" s="1108"/>
      <c r="F246" s="257"/>
      <c r="G246" s="257"/>
      <c r="H246" s="257"/>
      <c r="I246" s="257"/>
      <c r="J246" s="257"/>
      <c r="K246" s="257"/>
      <c r="L246" s="257"/>
      <c r="M246" s="257"/>
      <c r="N246" s="247"/>
      <c r="O246" s="256"/>
      <c r="P246" s="256"/>
      <c r="Q246" s="256"/>
      <c r="R246" s="256"/>
      <c r="S246" s="256"/>
      <c r="T246" s="256"/>
      <c r="U246" s="256"/>
      <c r="V246" s="256"/>
      <c r="W246" s="256"/>
      <c r="X246" s="256"/>
      <c r="Y246" s="256"/>
      <c r="Z246" s="256"/>
      <c r="AA246" s="256"/>
      <c r="AB246" s="256"/>
      <c r="AC246" s="256"/>
      <c r="AD246" s="256"/>
      <c r="AE246" s="1109"/>
      <c r="AF246" s="1109"/>
      <c r="AG246" s="1109"/>
    </row>
    <row r="247" spans="1:33" x14ac:dyDescent="0.25">
      <c r="A247" s="1097" t="s">
        <v>534</v>
      </c>
      <c r="B247" s="1098" t="s">
        <v>527</v>
      </c>
      <c r="C247" s="245"/>
      <c r="D247" s="1097"/>
      <c r="E247" s="1108"/>
      <c r="F247" s="257"/>
      <c r="G247" s="257"/>
      <c r="H247" s="257"/>
      <c r="I247" s="257"/>
      <c r="J247" s="257"/>
      <c r="K247" s="257"/>
      <c r="L247" s="257"/>
      <c r="M247" s="257"/>
      <c r="N247" s="257"/>
      <c r="O247" s="247"/>
      <c r="P247" s="256"/>
      <c r="Q247" s="256"/>
      <c r="R247" s="256"/>
      <c r="S247" s="256"/>
      <c r="T247" s="256"/>
      <c r="U247" s="256"/>
      <c r="V247" s="256"/>
      <c r="W247" s="256"/>
      <c r="X247" s="256"/>
      <c r="Y247" s="256"/>
      <c r="Z247" s="256"/>
      <c r="AA247" s="256"/>
      <c r="AB247" s="256"/>
      <c r="AC247" s="256"/>
      <c r="AD247" s="256"/>
      <c r="AE247" s="1109"/>
      <c r="AF247" s="1109"/>
      <c r="AG247" s="1109"/>
    </row>
    <row r="248" spans="1:33" x14ac:dyDescent="0.25">
      <c r="A248" s="1097" t="s">
        <v>534</v>
      </c>
      <c r="B248" s="1098" t="s">
        <v>528</v>
      </c>
      <c r="C248" s="245"/>
      <c r="D248" s="1097"/>
      <c r="E248" s="1108"/>
      <c r="F248" s="257"/>
      <c r="G248" s="257"/>
      <c r="H248" s="257"/>
      <c r="I248" s="257"/>
      <c r="J248" s="257"/>
      <c r="K248" s="257"/>
      <c r="L248" s="257"/>
      <c r="M248" s="257"/>
      <c r="N248" s="257"/>
      <c r="O248" s="257"/>
      <c r="P248" s="247"/>
      <c r="Q248" s="256"/>
      <c r="R248" s="256"/>
      <c r="S248" s="256"/>
      <c r="T248" s="256"/>
      <c r="U248" s="256"/>
      <c r="V248" s="256"/>
      <c r="W248" s="256"/>
      <c r="X248" s="256"/>
      <c r="Y248" s="256"/>
      <c r="Z248" s="256"/>
      <c r="AA248" s="256"/>
      <c r="AB248" s="256"/>
      <c r="AC248" s="256"/>
      <c r="AD248" s="256"/>
      <c r="AE248" s="1109"/>
      <c r="AF248" s="1109"/>
      <c r="AG248" s="1109"/>
    </row>
    <row r="249" spans="1:33" x14ac:dyDescent="0.25">
      <c r="A249" s="1097" t="s">
        <v>534</v>
      </c>
      <c r="B249" s="1098" t="s">
        <v>529</v>
      </c>
      <c r="C249" s="245"/>
      <c r="D249" s="245"/>
      <c r="E249" s="1108"/>
      <c r="F249" s="257"/>
      <c r="G249" s="257"/>
      <c r="H249" s="257"/>
      <c r="I249" s="257"/>
      <c r="J249" s="257"/>
      <c r="K249" s="257"/>
      <c r="L249" s="257"/>
      <c r="M249" s="257"/>
      <c r="N249" s="257"/>
      <c r="O249" s="257"/>
      <c r="P249" s="257"/>
      <c r="Q249" s="247"/>
      <c r="R249" s="256"/>
      <c r="S249" s="256"/>
      <c r="T249" s="256"/>
      <c r="U249" s="256"/>
      <c r="V249" s="256"/>
      <c r="W249" s="256"/>
      <c r="X249" s="256"/>
      <c r="Y249" s="256"/>
      <c r="Z249" s="256"/>
      <c r="AA249" s="256"/>
      <c r="AB249" s="256"/>
      <c r="AC249" s="256"/>
      <c r="AD249" s="256"/>
      <c r="AE249" s="1109"/>
      <c r="AF249" s="1109"/>
      <c r="AG249" s="1109"/>
    </row>
    <row r="250" spans="1:33" x14ac:dyDescent="0.25">
      <c r="A250" s="1097" t="s">
        <v>534</v>
      </c>
      <c r="B250" s="1098" t="s">
        <v>530</v>
      </c>
      <c r="C250" s="245"/>
      <c r="D250" s="245"/>
      <c r="E250" s="1108"/>
      <c r="F250" s="257"/>
      <c r="G250" s="257"/>
      <c r="H250" s="257"/>
      <c r="I250" s="257"/>
      <c r="J250" s="257"/>
      <c r="K250" s="257"/>
      <c r="L250" s="257"/>
      <c r="M250" s="257"/>
      <c r="N250" s="257"/>
      <c r="O250" s="257"/>
      <c r="P250" s="257"/>
      <c r="Q250" s="257"/>
      <c r="R250" s="247"/>
      <c r="S250" s="256"/>
      <c r="T250" s="256"/>
      <c r="U250" s="256"/>
      <c r="V250" s="256"/>
      <c r="W250" s="256"/>
      <c r="X250" s="256"/>
      <c r="Y250" s="256"/>
      <c r="Z250" s="256"/>
      <c r="AA250" s="256"/>
      <c r="AB250" s="256"/>
      <c r="AC250" s="256"/>
      <c r="AD250" s="256"/>
      <c r="AE250" s="1109"/>
      <c r="AF250" s="1109"/>
      <c r="AG250" s="1109"/>
    </row>
    <row r="251" spans="1:33" x14ac:dyDescent="0.25">
      <c r="A251" s="1097" t="s">
        <v>534</v>
      </c>
      <c r="B251" s="1098" t="s">
        <v>531</v>
      </c>
      <c r="C251" s="245"/>
      <c r="D251" s="245"/>
      <c r="E251" s="1108"/>
      <c r="F251" s="257"/>
      <c r="G251" s="257"/>
      <c r="H251" s="257"/>
      <c r="I251" s="257"/>
      <c r="J251" s="257"/>
      <c r="K251" s="257"/>
      <c r="L251" s="257"/>
      <c r="M251" s="257"/>
      <c r="N251" s="257"/>
      <c r="O251" s="257"/>
      <c r="P251" s="257"/>
      <c r="Q251" s="257"/>
      <c r="R251" s="257"/>
      <c r="S251" s="247"/>
      <c r="T251" s="256"/>
      <c r="U251" s="256"/>
      <c r="V251" s="256"/>
      <c r="W251" s="256"/>
      <c r="X251" s="256"/>
      <c r="Y251" s="256"/>
      <c r="Z251" s="256"/>
      <c r="AA251" s="256"/>
      <c r="AB251" s="256"/>
      <c r="AC251" s="256"/>
      <c r="AD251" s="256"/>
      <c r="AE251" s="1109"/>
      <c r="AF251" s="1109"/>
      <c r="AG251" s="1109"/>
    </row>
    <row r="252" spans="1:33" x14ac:dyDescent="0.25">
      <c r="A252" s="1097" t="s">
        <v>534</v>
      </c>
      <c r="B252" s="1098" t="s">
        <v>535</v>
      </c>
      <c r="C252" s="245"/>
      <c r="D252" s="245"/>
      <c r="E252" s="1111"/>
      <c r="F252" s="257"/>
      <c r="G252" s="257"/>
      <c r="H252" s="257"/>
      <c r="I252" s="257"/>
      <c r="J252" s="257"/>
      <c r="K252" s="257"/>
      <c r="L252" s="257"/>
      <c r="M252" s="257"/>
      <c r="N252" s="257"/>
      <c r="O252" s="257"/>
      <c r="P252" s="257"/>
      <c r="Q252" s="257"/>
      <c r="R252" s="257"/>
      <c r="S252" s="257"/>
      <c r="T252" s="247"/>
      <c r="U252" s="256"/>
      <c r="V252" s="256"/>
      <c r="W252" s="256"/>
      <c r="X252" s="256"/>
      <c r="Y252" s="256"/>
      <c r="Z252" s="256"/>
      <c r="AA252" s="256"/>
      <c r="AB252" s="256"/>
      <c r="AC252" s="256"/>
      <c r="AD252" s="256"/>
      <c r="AE252" s="1109"/>
      <c r="AF252" s="1109"/>
      <c r="AG252" s="1109"/>
    </row>
    <row r="253" spans="1:33" x14ac:dyDescent="0.25">
      <c r="A253" s="1097" t="s">
        <v>534</v>
      </c>
      <c r="B253" s="1098" t="s">
        <v>536</v>
      </c>
      <c r="C253" s="245"/>
      <c r="D253" s="245"/>
      <c r="E253" s="1111"/>
      <c r="F253" s="257"/>
      <c r="G253" s="257"/>
      <c r="H253" s="257"/>
      <c r="I253" s="257"/>
      <c r="J253" s="257"/>
      <c r="K253" s="257"/>
      <c r="L253" s="257"/>
      <c r="M253" s="257"/>
      <c r="N253" s="257"/>
      <c r="O253" s="257"/>
      <c r="P253" s="257"/>
      <c r="Q253" s="257"/>
      <c r="R253" s="257"/>
      <c r="S253" s="257"/>
      <c r="T253" s="257"/>
      <c r="U253" s="247"/>
      <c r="V253" s="256"/>
      <c r="W253" s="256"/>
      <c r="X253" s="256"/>
      <c r="Y253" s="256"/>
      <c r="Z253" s="256"/>
      <c r="AA253" s="256"/>
      <c r="AB253" s="256"/>
      <c r="AC253" s="256"/>
      <c r="AD253" s="256"/>
      <c r="AE253" s="1109"/>
      <c r="AF253" s="1109"/>
      <c r="AG253" s="1109"/>
    </row>
    <row r="254" spans="1:33" x14ac:dyDescent="0.25">
      <c r="A254" s="1097" t="s">
        <v>534</v>
      </c>
      <c r="B254" s="1098" t="s">
        <v>537</v>
      </c>
      <c r="C254" s="245"/>
      <c r="D254" s="245"/>
      <c r="E254" s="1111"/>
      <c r="F254" s="257"/>
      <c r="G254" s="257"/>
      <c r="H254" s="257"/>
      <c r="I254" s="257"/>
      <c r="J254" s="257"/>
      <c r="K254" s="257"/>
      <c r="L254" s="257"/>
      <c r="M254" s="257"/>
      <c r="N254" s="257"/>
      <c r="O254" s="257"/>
      <c r="P254" s="257"/>
      <c r="Q254" s="257"/>
      <c r="R254" s="257"/>
      <c r="S254" s="257"/>
      <c r="T254" s="257"/>
      <c r="U254" s="257"/>
      <c r="V254" s="247"/>
      <c r="W254" s="256"/>
      <c r="X254" s="256"/>
      <c r="Y254" s="256"/>
      <c r="Z254" s="256"/>
      <c r="AA254" s="256"/>
      <c r="AB254" s="256"/>
      <c r="AC254" s="256"/>
      <c r="AD254" s="256"/>
      <c r="AE254" s="1109"/>
      <c r="AF254" s="1109"/>
      <c r="AG254" s="1109"/>
    </row>
    <row r="255" spans="1:33" x14ac:dyDescent="0.25">
      <c r="A255" s="1097" t="s">
        <v>534</v>
      </c>
      <c r="B255" s="1098" t="s">
        <v>547</v>
      </c>
      <c r="C255" s="245"/>
      <c r="D255" s="245"/>
      <c r="E255" s="1111"/>
      <c r="F255" s="257"/>
      <c r="G255" s="257"/>
      <c r="H255" s="257"/>
      <c r="I255" s="257"/>
      <c r="J255" s="257"/>
      <c r="K255" s="257"/>
      <c r="L255" s="257"/>
      <c r="M255" s="257"/>
      <c r="N255" s="257"/>
      <c r="O255" s="257"/>
      <c r="P255" s="257"/>
      <c r="Q255" s="257"/>
      <c r="R255" s="257"/>
      <c r="S255" s="257"/>
      <c r="T255" s="257"/>
      <c r="U255" s="257"/>
      <c r="V255" s="257"/>
      <c r="W255" s="247"/>
      <c r="X255" s="256"/>
      <c r="Y255" s="256"/>
      <c r="Z255" s="256"/>
      <c r="AA255" s="256"/>
      <c r="AB255" s="256"/>
      <c r="AC255" s="256"/>
      <c r="AD255" s="256"/>
      <c r="AE255" s="1109"/>
      <c r="AF255" s="1109"/>
      <c r="AG255" s="1109"/>
    </row>
    <row r="256" spans="1:33" x14ac:dyDescent="0.25">
      <c r="A256" s="1097" t="s">
        <v>534</v>
      </c>
      <c r="B256" s="1098" t="s">
        <v>548</v>
      </c>
      <c r="C256" s="245"/>
      <c r="D256" s="245"/>
      <c r="E256" s="1111"/>
      <c r="F256" s="257"/>
      <c r="G256" s="257"/>
      <c r="H256" s="257"/>
      <c r="I256" s="257"/>
      <c r="J256" s="257"/>
      <c r="K256" s="257"/>
      <c r="L256" s="257"/>
      <c r="M256" s="257"/>
      <c r="N256" s="257"/>
      <c r="O256" s="257"/>
      <c r="P256" s="257"/>
      <c r="Q256" s="257"/>
      <c r="R256" s="257"/>
      <c r="S256" s="257"/>
      <c r="T256" s="257"/>
      <c r="U256" s="257"/>
      <c r="V256" s="257"/>
      <c r="W256" s="257"/>
      <c r="X256" s="247"/>
      <c r="Y256" s="256"/>
      <c r="Z256" s="256"/>
      <c r="AA256" s="256"/>
      <c r="AB256" s="256"/>
      <c r="AC256" s="256"/>
      <c r="AD256" s="256"/>
      <c r="AE256" s="1109"/>
      <c r="AF256" s="1109"/>
      <c r="AG256" s="1109"/>
    </row>
    <row r="257" spans="1:33" x14ac:dyDescent="0.25">
      <c r="A257" s="1097" t="s">
        <v>534</v>
      </c>
      <c r="B257" s="1098" t="s">
        <v>549</v>
      </c>
      <c r="C257" s="245"/>
      <c r="D257" s="245"/>
      <c r="E257" s="1111"/>
      <c r="F257" s="257"/>
      <c r="G257" s="257"/>
      <c r="H257" s="257"/>
      <c r="I257" s="257"/>
      <c r="J257" s="257"/>
      <c r="K257" s="257"/>
      <c r="L257" s="257"/>
      <c r="M257" s="257"/>
      <c r="N257" s="257"/>
      <c r="O257" s="257"/>
      <c r="P257" s="257"/>
      <c r="Q257" s="257"/>
      <c r="R257" s="257"/>
      <c r="S257" s="257"/>
      <c r="T257" s="257"/>
      <c r="U257" s="257"/>
      <c r="V257" s="257"/>
      <c r="W257" s="257"/>
      <c r="X257" s="257"/>
      <c r="Y257" s="247"/>
      <c r="Z257" s="1109"/>
      <c r="AA257" s="1109"/>
      <c r="AB257" s="1109"/>
      <c r="AC257" s="1109"/>
      <c r="AD257" s="1109"/>
      <c r="AE257" s="1109"/>
      <c r="AF257" s="1109"/>
      <c r="AG257" s="1109"/>
    </row>
    <row r="258" spans="1:33" x14ac:dyDescent="0.25">
      <c r="A258" s="1097" t="s">
        <v>534</v>
      </c>
      <c r="B258" s="1098" t="s">
        <v>1435</v>
      </c>
      <c r="C258" s="245"/>
      <c r="D258" s="245"/>
      <c r="E258" s="1111"/>
      <c r="F258" s="257"/>
      <c r="G258" s="257"/>
      <c r="H258" s="257"/>
      <c r="I258" s="257"/>
      <c r="J258" s="257"/>
      <c r="K258" s="257"/>
      <c r="L258" s="257"/>
      <c r="M258" s="257"/>
      <c r="N258" s="257"/>
      <c r="O258" s="257"/>
      <c r="P258" s="257"/>
      <c r="Q258" s="257"/>
      <c r="R258" s="257"/>
      <c r="S258" s="257"/>
      <c r="T258" s="257"/>
      <c r="U258" s="257"/>
      <c r="V258" s="257"/>
      <c r="W258" s="257"/>
      <c r="X258" s="257"/>
      <c r="Y258" s="257"/>
      <c r="Z258" s="247"/>
      <c r="AA258" s="256"/>
      <c r="AB258" s="256"/>
      <c r="AC258" s="256"/>
      <c r="AD258" s="256"/>
      <c r="AE258" s="245"/>
      <c r="AF258" s="245"/>
      <c r="AG258" s="1109"/>
    </row>
    <row r="259" spans="1:33" x14ac:dyDescent="0.25">
      <c r="A259" s="1097" t="s">
        <v>534</v>
      </c>
      <c r="B259" s="1098" t="s">
        <v>1436</v>
      </c>
      <c r="C259" s="245"/>
      <c r="D259" s="245"/>
      <c r="E259" s="1111"/>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47"/>
      <c r="AB259" s="256"/>
      <c r="AC259" s="256"/>
      <c r="AD259" s="256"/>
      <c r="AE259" s="245"/>
      <c r="AF259" s="245"/>
      <c r="AG259" s="1109"/>
    </row>
    <row r="260" spans="1:33" x14ac:dyDescent="0.25">
      <c r="A260" s="1097" t="s">
        <v>534</v>
      </c>
      <c r="B260" s="1098" t="s">
        <v>1437</v>
      </c>
      <c r="C260" s="245"/>
      <c r="D260" s="245"/>
      <c r="E260" s="1111"/>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47"/>
      <c r="AC260" s="256"/>
      <c r="AD260" s="256"/>
      <c r="AE260" s="245"/>
      <c r="AF260" s="245"/>
      <c r="AG260" s="1109"/>
    </row>
    <row r="261" spans="1:33" x14ac:dyDescent="0.25">
      <c r="A261" s="1097" t="s">
        <v>534</v>
      </c>
      <c r="B261" s="1098" t="s">
        <v>1438</v>
      </c>
      <c r="C261" s="245"/>
      <c r="D261" s="245"/>
      <c r="E261" s="1111"/>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47"/>
      <c r="AD261" s="256"/>
      <c r="AE261" s="245"/>
      <c r="AF261" s="245"/>
      <c r="AG261" s="1109"/>
    </row>
    <row r="262" spans="1:33" x14ac:dyDescent="0.25">
      <c r="A262" s="1097" t="s">
        <v>534</v>
      </c>
      <c r="B262" s="1098" t="s">
        <v>1439</v>
      </c>
      <c r="C262" s="245"/>
      <c r="D262" s="245"/>
      <c r="E262" s="1111"/>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47"/>
      <c r="AE262" s="245"/>
      <c r="AF262" s="245"/>
      <c r="AG262" s="1109"/>
    </row>
    <row r="263" spans="1:33" ht="13" x14ac:dyDescent="0.3">
      <c r="A263" s="1101"/>
      <c r="B263" s="1102" t="s">
        <v>271</v>
      </c>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row>
    <row r="264" spans="1:33" x14ac:dyDescent="0.25">
      <c r="C264" s="1113"/>
    </row>
    <row r="267" spans="1:33" ht="13" x14ac:dyDescent="0.3">
      <c r="B267" s="1092" t="s">
        <v>261</v>
      </c>
      <c r="F267" s="1093" t="s">
        <v>10</v>
      </c>
    </row>
    <row r="268" spans="1:33" ht="26.15" customHeight="1" x14ac:dyDescent="0.35">
      <c r="A268" s="1094"/>
      <c r="B268" s="1107" t="s">
        <v>414</v>
      </c>
      <c r="C268" s="1905" t="s">
        <v>516</v>
      </c>
      <c r="D268" s="1905" t="s">
        <v>517</v>
      </c>
      <c r="E268" s="1905" t="s">
        <v>587</v>
      </c>
      <c r="F268" s="1907" t="s">
        <v>588</v>
      </c>
      <c r="G268" s="1908"/>
      <c r="H268" s="1908"/>
      <c r="I268" s="1908"/>
      <c r="J268" s="1908"/>
      <c r="K268" s="1908"/>
      <c r="L268" s="1908"/>
      <c r="M268" s="1908"/>
      <c r="N268" s="1908"/>
      <c r="O268" s="1908"/>
      <c r="P268" s="1908"/>
      <c r="Q268" s="1908"/>
      <c r="R268" s="1908"/>
      <c r="S268" s="1908"/>
      <c r="T268" s="1908"/>
      <c r="U268" s="1908"/>
      <c r="V268" s="1908"/>
      <c r="W268" s="1908"/>
      <c r="X268" s="1908"/>
      <c r="Y268" s="1908"/>
      <c r="Z268" s="1908"/>
      <c r="AA268" s="1908"/>
      <c r="AB268" s="1908"/>
      <c r="AC268" s="1908"/>
      <c r="AD268" s="1909"/>
      <c r="AE268" s="1095" t="s">
        <v>539</v>
      </c>
      <c r="AF268" s="1095" t="s">
        <v>532</v>
      </c>
      <c r="AG268" s="1095" t="s">
        <v>540</v>
      </c>
    </row>
    <row r="269" spans="1:33" ht="12.9" customHeight="1" x14ac:dyDescent="0.25">
      <c r="A269" s="1094"/>
      <c r="B269" s="1107"/>
      <c r="C269" s="1906"/>
      <c r="D269" s="1906"/>
      <c r="E269" s="1906"/>
      <c r="F269" s="1096" t="s">
        <v>518</v>
      </c>
      <c r="G269" s="1096" t="s">
        <v>519</v>
      </c>
      <c r="H269" s="1096" t="s">
        <v>520</v>
      </c>
      <c r="I269" s="1096" t="s">
        <v>521</v>
      </c>
      <c r="J269" s="1096" t="s">
        <v>522</v>
      </c>
      <c r="K269" s="1096" t="s">
        <v>523</v>
      </c>
      <c r="L269" s="1096" t="s">
        <v>524</v>
      </c>
      <c r="M269" s="1096" t="s">
        <v>525</v>
      </c>
      <c r="N269" s="1096" t="s">
        <v>526</v>
      </c>
      <c r="O269" s="1096" t="s">
        <v>527</v>
      </c>
      <c r="P269" s="1096" t="s">
        <v>528</v>
      </c>
      <c r="Q269" s="1096" t="s">
        <v>529</v>
      </c>
      <c r="R269" s="1096" t="s">
        <v>530</v>
      </c>
      <c r="S269" s="1096" t="s">
        <v>531</v>
      </c>
      <c r="T269" s="1096" t="s">
        <v>325</v>
      </c>
      <c r="U269" s="1096" t="s">
        <v>507</v>
      </c>
      <c r="V269" s="1096" t="s">
        <v>508</v>
      </c>
      <c r="W269" s="1096" t="s">
        <v>509</v>
      </c>
      <c r="X269" s="1096" t="s">
        <v>510</v>
      </c>
      <c r="Y269" s="1096" t="s">
        <v>511</v>
      </c>
      <c r="Z269" s="1096" t="s">
        <v>959</v>
      </c>
      <c r="AA269" s="1096" t="s">
        <v>960</v>
      </c>
      <c r="AB269" s="1096" t="s">
        <v>961</v>
      </c>
      <c r="AC269" s="1096" t="s">
        <v>962</v>
      </c>
      <c r="AD269" s="1096" t="s">
        <v>963</v>
      </c>
      <c r="AE269" s="1095"/>
      <c r="AF269" s="1095"/>
      <c r="AG269" s="1095"/>
    </row>
    <row r="270" spans="1:33" x14ac:dyDescent="0.25">
      <c r="A270" s="1097" t="s">
        <v>533</v>
      </c>
      <c r="B270" s="1098">
        <v>2005</v>
      </c>
      <c r="C270" s="1097"/>
      <c r="D270" s="1097"/>
      <c r="E270" s="1108"/>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1109"/>
      <c r="AF270" s="1109"/>
      <c r="AG270" s="1109"/>
    </row>
    <row r="271" spans="1:33" x14ac:dyDescent="0.25">
      <c r="A271" s="1097" t="s">
        <v>534</v>
      </c>
      <c r="B271" s="1098" t="s">
        <v>518</v>
      </c>
      <c r="C271" s="1097"/>
      <c r="D271" s="1097"/>
      <c r="E271" s="1108"/>
      <c r="F271" s="247"/>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1109"/>
      <c r="AF271" s="1109"/>
      <c r="AG271" s="1109"/>
    </row>
    <row r="272" spans="1:33" x14ac:dyDescent="0.25">
      <c r="A272" s="1097" t="s">
        <v>534</v>
      </c>
      <c r="B272" s="1098" t="s">
        <v>519</v>
      </c>
      <c r="C272" s="1097"/>
      <c r="D272" s="1097"/>
      <c r="E272" s="1108"/>
      <c r="F272" s="257"/>
      <c r="G272" s="247"/>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1109"/>
      <c r="AF272" s="1109"/>
      <c r="AG272" s="1109"/>
    </row>
    <row r="273" spans="1:33" x14ac:dyDescent="0.25">
      <c r="A273" s="1097" t="s">
        <v>534</v>
      </c>
      <c r="B273" s="1098" t="s">
        <v>520</v>
      </c>
      <c r="C273" s="1097"/>
      <c r="D273" s="1097"/>
      <c r="E273" s="1108"/>
      <c r="F273" s="257"/>
      <c r="G273" s="257"/>
      <c r="H273" s="247"/>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1109"/>
      <c r="AF273" s="1109"/>
      <c r="AG273" s="1109"/>
    </row>
    <row r="274" spans="1:33" x14ac:dyDescent="0.25">
      <c r="A274" s="1097" t="s">
        <v>534</v>
      </c>
      <c r="B274" s="1098" t="s">
        <v>521</v>
      </c>
      <c r="C274" s="1097"/>
      <c r="D274" s="1097"/>
      <c r="E274" s="1108"/>
      <c r="F274" s="257"/>
      <c r="G274" s="257"/>
      <c r="H274" s="257"/>
      <c r="I274" s="247"/>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1109"/>
      <c r="AF274" s="1109"/>
      <c r="AG274" s="1109"/>
    </row>
    <row r="275" spans="1:33" x14ac:dyDescent="0.25">
      <c r="A275" s="1097" t="s">
        <v>534</v>
      </c>
      <c r="B275" s="1098" t="s">
        <v>522</v>
      </c>
      <c r="C275" s="1097"/>
      <c r="D275" s="1097"/>
      <c r="E275" s="1108"/>
      <c r="F275" s="257"/>
      <c r="G275" s="257"/>
      <c r="H275" s="257"/>
      <c r="I275" s="257"/>
      <c r="J275" s="247"/>
      <c r="K275" s="256"/>
      <c r="L275" s="256"/>
      <c r="M275" s="256"/>
      <c r="N275" s="256"/>
      <c r="O275" s="256"/>
      <c r="P275" s="256"/>
      <c r="Q275" s="256"/>
      <c r="R275" s="256"/>
      <c r="S275" s="256"/>
      <c r="T275" s="256"/>
      <c r="U275" s="256"/>
      <c r="V275" s="256"/>
      <c r="W275" s="256"/>
      <c r="X275" s="256"/>
      <c r="Y275" s="256"/>
      <c r="Z275" s="256"/>
      <c r="AA275" s="256"/>
      <c r="AB275" s="256"/>
      <c r="AC275" s="256"/>
      <c r="AD275" s="256"/>
      <c r="AE275" s="1109"/>
      <c r="AF275" s="1109"/>
      <c r="AG275" s="1109"/>
    </row>
    <row r="276" spans="1:33" x14ac:dyDescent="0.25">
      <c r="A276" s="1097" t="s">
        <v>534</v>
      </c>
      <c r="B276" s="1098" t="s">
        <v>523</v>
      </c>
      <c r="C276" s="1097"/>
      <c r="D276" s="1097"/>
      <c r="E276" s="1108"/>
      <c r="F276" s="257"/>
      <c r="G276" s="257"/>
      <c r="H276" s="257"/>
      <c r="I276" s="257"/>
      <c r="J276" s="257"/>
      <c r="K276" s="247"/>
      <c r="L276" s="256"/>
      <c r="M276" s="256"/>
      <c r="N276" s="256"/>
      <c r="O276" s="256"/>
      <c r="P276" s="256"/>
      <c r="Q276" s="256"/>
      <c r="R276" s="256"/>
      <c r="S276" s="256"/>
      <c r="T276" s="256"/>
      <c r="U276" s="256"/>
      <c r="V276" s="256"/>
      <c r="W276" s="256"/>
      <c r="X276" s="256"/>
      <c r="Y276" s="256"/>
      <c r="Z276" s="256"/>
      <c r="AA276" s="256"/>
      <c r="AB276" s="256"/>
      <c r="AC276" s="256"/>
      <c r="AD276" s="256"/>
      <c r="AE276" s="1109"/>
      <c r="AF276" s="1109"/>
      <c r="AG276" s="1109"/>
    </row>
    <row r="277" spans="1:33" x14ac:dyDescent="0.25">
      <c r="A277" s="1097" t="s">
        <v>534</v>
      </c>
      <c r="B277" s="1098" t="s">
        <v>524</v>
      </c>
      <c r="C277" s="1097"/>
      <c r="D277" s="1097"/>
      <c r="E277" s="1108"/>
      <c r="F277" s="257"/>
      <c r="G277" s="257"/>
      <c r="H277" s="257"/>
      <c r="I277" s="257"/>
      <c r="J277" s="257"/>
      <c r="K277" s="257"/>
      <c r="L277" s="247"/>
      <c r="M277" s="256"/>
      <c r="N277" s="256"/>
      <c r="O277" s="256"/>
      <c r="P277" s="256"/>
      <c r="Q277" s="256"/>
      <c r="R277" s="256"/>
      <c r="S277" s="256"/>
      <c r="T277" s="256"/>
      <c r="U277" s="256"/>
      <c r="V277" s="256"/>
      <c r="W277" s="256"/>
      <c r="X277" s="256"/>
      <c r="Y277" s="256"/>
      <c r="Z277" s="256"/>
      <c r="AA277" s="256"/>
      <c r="AB277" s="256"/>
      <c r="AC277" s="256"/>
      <c r="AD277" s="256"/>
      <c r="AE277" s="1109"/>
      <c r="AF277" s="1109"/>
      <c r="AG277" s="1109"/>
    </row>
    <row r="278" spans="1:33" x14ac:dyDescent="0.25">
      <c r="A278" s="1097" t="s">
        <v>534</v>
      </c>
      <c r="B278" s="1098" t="s">
        <v>525</v>
      </c>
      <c r="C278" s="1097"/>
      <c r="D278" s="1097"/>
      <c r="E278" s="1108"/>
      <c r="F278" s="257"/>
      <c r="G278" s="257"/>
      <c r="H278" s="257"/>
      <c r="I278" s="257"/>
      <c r="J278" s="257"/>
      <c r="K278" s="257"/>
      <c r="L278" s="257"/>
      <c r="M278" s="247"/>
      <c r="N278" s="256"/>
      <c r="O278" s="256"/>
      <c r="P278" s="256"/>
      <c r="Q278" s="256"/>
      <c r="R278" s="256"/>
      <c r="S278" s="256"/>
      <c r="T278" s="256"/>
      <c r="U278" s="256"/>
      <c r="V278" s="256"/>
      <c r="W278" s="256"/>
      <c r="X278" s="256"/>
      <c r="Y278" s="256"/>
      <c r="Z278" s="256"/>
      <c r="AA278" s="256"/>
      <c r="AB278" s="256"/>
      <c r="AC278" s="256"/>
      <c r="AD278" s="256"/>
      <c r="AE278" s="1109"/>
      <c r="AF278" s="1109"/>
      <c r="AG278" s="1109"/>
    </row>
    <row r="279" spans="1:33" x14ac:dyDescent="0.25">
      <c r="A279" s="1097" t="s">
        <v>534</v>
      </c>
      <c r="B279" s="1098" t="s">
        <v>526</v>
      </c>
      <c r="C279" s="1097"/>
      <c r="D279" s="1097"/>
      <c r="E279" s="1108"/>
      <c r="F279" s="257"/>
      <c r="G279" s="257"/>
      <c r="H279" s="257"/>
      <c r="I279" s="257"/>
      <c r="J279" s="257"/>
      <c r="K279" s="257"/>
      <c r="L279" s="257"/>
      <c r="M279" s="257"/>
      <c r="N279" s="247"/>
      <c r="O279" s="256"/>
      <c r="P279" s="256"/>
      <c r="Q279" s="256"/>
      <c r="R279" s="256"/>
      <c r="S279" s="256"/>
      <c r="T279" s="256"/>
      <c r="U279" s="256"/>
      <c r="V279" s="256"/>
      <c r="W279" s="256"/>
      <c r="X279" s="256"/>
      <c r="Y279" s="256"/>
      <c r="Z279" s="256"/>
      <c r="AA279" s="256"/>
      <c r="AB279" s="256"/>
      <c r="AC279" s="256"/>
      <c r="AD279" s="256"/>
      <c r="AE279" s="1109"/>
      <c r="AF279" s="1109"/>
      <c r="AG279" s="1109"/>
    </row>
    <row r="280" spans="1:33" x14ac:dyDescent="0.25">
      <c r="A280" s="1097" t="s">
        <v>534</v>
      </c>
      <c r="B280" s="1098" t="s">
        <v>527</v>
      </c>
      <c r="C280" s="245"/>
      <c r="D280" s="1097"/>
      <c r="E280" s="1108"/>
      <c r="F280" s="257"/>
      <c r="G280" s="257"/>
      <c r="H280" s="257"/>
      <c r="I280" s="257"/>
      <c r="J280" s="257"/>
      <c r="K280" s="257"/>
      <c r="L280" s="257"/>
      <c r="M280" s="257"/>
      <c r="N280" s="257"/>
      <c r="O280" s="247"/>
      <c r="P280" s="256"/>
      <c r="Q280" s="256"/>
      <c r="R280" s="256"/>
      <c r="S280" s="256"/>
      <c r="T280" s="256"/>
      <c r="U280" s="256"/>
      <c r="V280" s="256"/>
      <c r="W280" s="256"/>
      <c r="X280" s="256"/>
      <c r="Y280" s="256"/>
      <c r="Z280" s="256"/>
      <c r="AA280" s="256"/>
      <c r="AB280" s="256"/>
      <c r="AC280" s="256"/>
      <c r="AD280" s="256"/>
      <c r="AE280" s="1109"/>
      <c r="AF280" s="1109"/>
      <c r="AG280" s="1109"/>
    </row>
    <row r="281" spans="1:33" x14ac:dyDescent="0.25">
      <c r="A281" s="1097" t="s">
        <v>534</v>
      </c>
      <c r="B281" s="1098" t="s">
        <v>528</v>
      </c>
      <c r="C281" s="245"/>
      <c r="D281" s="1097"/>
      <c r="E281" s="1108"/>
      <c r="F281" s="257"/>
      <c r="G281" s="257"/>
      <c r="H281" s="257"/>
      <c r="I281" s="257"/>
      <c r="J281" s="257"/>
      <c r="K281" s="257"/>
      <c r="L281" s="257"/>
      <c r="M281" s="257"/>
      <c r="N281" s="257"/>
      <c r="O281" s="257"/>
      <c r="P281" s="247"/>
      <c r="Q281" s="256"/>
      <c r="R281" s="256"/>
      <c r="S281" s="256"/>
      <c r="T281" s="256"/>
      <c r="U281" s="256"/>
      <c r="V281" s="256"/>
      <c r="W281" s="256"/>
      <c r="X281" s="256"/>
      <c r="Y281" s="256"/>
      <c r="Z281" s="256"/>
      <c r="AA281" s="256"/>
      <c r="AB281" s="256"/>
      <c r="AC281" s="256"/>
      <c r="AD281" s="256"/>
      <c r="AE281" s="1109"/>
      <c r="AF281" s="1109"/>
      <c r="AG281" s="1109"/>
    </row>
    <row r="282" spans="1:33" x14ac:dyDescent="0.25">
      <c r="A282" s="1097" t="s">
        <v>534</v>
      </c>
      <c r="B282" s="1098" t="s">
        <v>529</v>
      </c>
      <c r="C282" s="245"/>
      <c r="D282" s="245"/>
      <c r="E282" s="1108"/>
      <c r="F282" s="257"/>
      <c r="G282" s="257"/>
      <c r="H282" s="257"/>
      <c r="I282" s="257"/>
      <c r="J282" s="257"/>
      <c r="K282" s="257"/>
      <c r="L282" s="257"/>
      <c r="M282" s="257"/>
      <c r="N282" s="257"/>
      <c r="O282" s="257"/>
      <c r="P282" s="257"/>
      <c r="Q282" s="247"/>
      <c r="R282" s="256"/>
      <c r="S282" s="256"/>
      <c r="T282" s="256"/>
      <c r="U282" s="256"/>
      <c r="V282" s="256"/>
      <c r="W282" s="256"/>
      <c r="X282" s="256"/>
      <c r="Y282" s="256"/>
      <c r="Z282" s="256"/>
      <c r="AA282" s="256"/>
      <c r="AB282" s="256"/>
      <c r="AC282" s="256"/>
      <c r="AD282" s="256"/>
      <c r="AE282" s="1109"/>
      <c r="AF282" s="1109"/>
      <c r="AG282" s="1109"/>
    </row>
    <row r="283" spans="1:33" x14ac:dyDescent="0.25">
      <c r="A283" s="1097" t="s">
        <v>534</v>
      </c>
      <c r="B283" s="1098" t="s">
        <v>530</v>
      </c>
      <c r="C283" s="245"/>
      <c r="D283" s="245"/>
      <c r="E283" s="1108"/>
      <c r="F283" s="257"/>
      <c r="G283" s="257"/>
      <c r="H283" s="257"/>
      <c r="I283" s="257"/>
      <c r="J283" s="257"/>
      <c r="K283" s="257"/>
      <c r="L283" s="257"/>
      <c r="M283" s="257"/>
      <c r="N283" s="257"/>
      <c r="O283" s="257"/>
      <c r="P283" s="257"/>
      <c r="Q283" s="257"/>
      <c r="R283" s="247"/>
      <c r="S283" s="256"/>
      <c r="T283" s="256"/>
      <c r="U283" s="256"/>
      <c r="V283" s="256"/>
      <c r="W283" s="256"/>
      <c r="X283" s="256"/>
      <c r="Y283" s="256"/>
      <c r="Z283" s="256"/>
      <c r="AA283" s="256"/>
      <c r="AB283" s="256"/>
      <c r="AC283" s="256"/>
      <c r="AD283" s="256"/>
      <c r="AE283" s="1109"/>
      <c r="AF283" s="1109"/>
      <c r="AG283" s="1109"/>
    </row>
    <row r="284" spans="1:33" x14ac:dyDescent="0.25">
      <c r="A284" s="1097" t="s">
        <v>534</v>
      </c>
      <c r="B284" s="1098" t="s">
        <v>531</v>
      </c>
      <c r="C284" s="245"/>
      <c r="D284" s="245"/>
      <c r="E284" s="1108"/>
      <c r="F284" s="257"/>
      <c r="G284" s="257"/>
      <c r="H284" s="257"/>
      <c r="I284" s="257"/>
      <c r="J284" s="257"/>
      <c r="K284" s="257"/>
      <c r="L284" s="257"/>
      <c r="M284" s="257"/>
      <c r="N284" s="257"/>
      <c r="O284" s="257"/>
      <c r="P284" s="257"/>
      <c r="Q284" s="257"/>
      <c r="R284" s="257"/>
      <c r="S284" s="247"/>
      <c r="T284" s="256"/>
      <c r="U284" s="256"/>
      <c r="V284" s="256"/>
      <c r="W284" s="256"/>
      <c r="X284" s="256"/>
      <c r="Y284" s="256"/>
      <c r="Z284" s="256"/>
      <c r="AA284" s="256"/>
      <c r="AB284" s="256"/>
      <c r="AC284" s="256"/>
      <c r="AD284" s="256"/>
      <c r="AE284" s="1109"/>
      <c r="AF284" s="1109"/>
      <c r="AG284" s="1109"/>
    </row>
    <row r="285" spans="1:33" x14ac:dyDescent="0.25">
      <c r="A285" s="1097" t="s">
        <v>534</v>
      </c>
      <c r="B285" s="1098" t="s">
        <v>535</v>
      </c>
      <c r="C285" s="245"/>
      <c r="D285" s="245"/>
      <c r="E285" s="1111"/>
      <c r="F285" s="257"/>
      <c r="G285" s="257"/>
      <c r="H285" s="257"/>
      <c r="I285" s="257"/>
      <c r="J285" s="257"/>
      <c r="K285" s="257"/>
      <c r="L285" s="257"/>
      <c r="M285" s="257"/>
      <c r="N285" s="257"/>
      <c r="O285" s="257"/>
      <c r="P285" s="257"/>
      <c r="Q285" s="257"/>
      <c r="R285" s="257"/>
      <c r="S285" s="257"/>
      <c r="T285" s="247"/>
      <c r="U285" s="256"/>
      <c r="V285" s="256"/>
      <c r="W285" s="256"/>
      <c r="X285" s="256"/>
      <c r="Y285" s="256"/>
      <c r="Z285" s="256"/>
      <c r="AA285" s="256"/>
      <c r="AB285" s="256"/>
      <c r="AC285" s="256"/>
      <c r="AD285" s="256"/>
      <c r="AE285" s="1109"/>
      <c r="AF285" s="1109"/>
      <c r="AG285" s="1109"/>
    </row>
    <row r="286" spans="1:33" x14ac:dyDescent="0.25">
      <c r="A286" s="1097" t="s">
        <v>534</v>
      </c>
      <c r="B286" s="1098" t="s">
        <v>536</v>
      </c>
      <c r="C286" s="245"/>
      <c r="D286" s="245"/>
      <c r="E286" s="1111"/>
      <c r="F286" s="257"/>
      <c r="G286" s="257"/>
      <c r="H286" s="257"/>
      <c r="I286" s="257"/>
      <c r="J286" s="257"/>
      <c r="K286" s="257"/>
      <c r="L286" s="257"/>
      <c r="M286" s="257"/>
      <c r="N286" s="257"/>
      <c r="O286" s="257"/>
      <c r="P286" s="257"/>
      <c r="Q286" s="257"/>
      <c r="R286" s="257"/>
      <c r="S286" s="257"/>
      <c r="T286" s="257"/>
      <c r="U286" s="247"/>
      <c r="V286" s="256"/>
      <c r="W286" s="256"/>
      <c r="X286" s="256"/>
      <c r="Y286" s="256"/>
      <c r="Z286" s="256"/>
      <c r="AA286" s="256"/>
      <c r="AB286" s="256"/>
      <c r="AC286" s="256"/>
      <c r="AD286" s="256"/>
      <c r="AE286" s="1109"/>
      <c r="AF286" s="1109"/>
      <c r="AG286" s="1109"/>
    </row>
    <row r="287" spans="1:33" x14ac:dyDescent="0.25">
      <c r="A287" s="1097" t="s">
        <v>534</v>
      </c>
      <c r="B287" s="1098" t="s">
        <v>537</v>
      </c>
      <c r="C287" s="245"/>
      <c r="D287" s="245"/>
      <c r="E287" s="1111"/>
      <c r="F287" s="257"/>
      <c r="G287" s="257"/>
      <c r="H287" s="257"/>
      <c r="I287" s="257"/>
      <c r="J287" s="257"/>
      <c r="K287" s="257"/>
      <c r="L287" s="257"/>
      <c r="M287" s="257"/>
      <c r="N287" s="257"/>
      <c r="O287" s="257"/>
      <c r="P287" s="257"/>
      <c r="Q287" s="257"/>
      <c r="R287" s="257"/>
      <c r="S287" s="257"/>
      <c r="T287" s="257"/>
      <c r="U287" s="257"/>
      <c r="V287" s="247"/>
      <c r="W287" s="256"/>
      <c r="X287" s="256"/>
      <c r="Y287" s="256"/>
      <c r="Z287" s="256"/>
      <c r="AA287" s="256"/>
      <c r="AB287" s="256"/>
      <c r="AC287" s="256"/>
      <c r="AD287" s="256"/>
      <c r="AE287" s="1109"/>
      <c r="AF287" s="1109"/>
      <c r="AG287" s="1109"/>
    </row>
    <row r="288" spans="1:33" x14ac:dyDescent="0.25">
      <c r="A288" s="1097" t="s">
        <v>534</v>
      </c>
      <c r="B288" s="1098" t="s">
        <v>547</v>
      </c>
      <c r="C288" s="245"/>
      <c r="D288" s="245"/>
      <c r="E288" s="1111"/>
      <c r="F288" s="257"/>
      <c r="G288" s="257"/>
      <c r="H288" s="257"/>
      <c r="I288" s="257"/>
      <c r="J288" s="257"/>
      <c r="K288" s="257"/>
      <c r="L288" s="257"/>
      <c r="M288" s="257"/>
      <c r="N288" s="257"/>
      <c r="O288" s="257"/>
      <c r="P288" s="257"/>
      <c r="Q288" s="257"/>
      <c r="R288" s="257"/>
      <c r="S288" s="257"/>
      <c r="T288" s="257"/>
      <c r="U288" s="257"/>
      <c r="V288" s="257"/>
      <c r="W288" s="247"/>
      <c r="X288" s="256"/>
      <c r="Y288" s="256"/>
      <c r="Z288" s="256"/>
      <c r="AA288" s="256"/>
      <c r="AB288" s="256"/>
      <c r="AC288" s="256"/>
      <c r="AD288" s="256"/>
      <c r="AE288" s="1109"/>
      <c r="AF288" s="1109"/>
      <c r="AG288" s="1109"/>
    </row>
    <row r="289" spans="1:33" x14ac:dyDescent="0.25">
      <c r="A289" s="1097" t="s">
        <v>534</v>
      </c>
      <c r="B289" s="1098" t="s">
        <v>548</v>
      </c>
      <c r="C289" s="245"/>
      <c r="D289" s="245"/>
      <c r="E289" s="1111"/>
      <c r="F289" s="257"/>
      <c r="G289" s="257"/>
      <c r="H289" s="257"/>
      <c r="I289" s="257"/>
      <c r="J289" s="257"/>
      <c r="K289" s="257"/>
      <c r="L289" s="257"/>
      <c r="M289" s="257"/>
      <c r="N289" s="257"/>
      <c r="O289" s="257"/>
      <c r="P289" s="257"/>
      <c r="Q289" s="257"/>
      <c r="R289" s="257"/>
      <c r="S289" s="257"/>
      <c r="T289" s="257"/>
      <c r="U289" s="257"/>
      <c r="V289" s="257"/>
      <c r="W289" s="257"/>
      <c r="X289" s="247"/>
      <c r="Y289" s="256"/>
      <c r="Z289" s="256"/>
      <c r="AA289" s="256"/>
      <c r="AB289" s="256"/>
      <c r="AC289" s="256"/>
      <c r="AD289" s="256"/>
      <c r="AE289" s="1109"/>
      <c r="AF289" s="1109"/>
      <c r="AG289" s="1109"/>
    </row>
    <row r="290" spans="1:33" x14ac:dyDescent="0.25">
      <c r="A290" s="1097" t="s">
        <v>534</v>
      </c>
      <c r="B290" s="1098" t="s">
        <v>549</v>
      </c>
      <c r="C290" s="245"/>
      <c r="D290" s="245"/>
      <c r="E290" s="1111"/>
      <c r="F290" s="257"/>
      <c r="G290" s="257"/>
      <c r="H290" s="257"/>
      <c r="I290" s="257"/>
      <c r="J290" s="257"/>
      <c r="K290" s="257"/>
      <c r="L290" s="257"/>
      <c r="M290" s="257"/>
      <c r="N290" s="257"/>
      <c r="O290" s="257"/>
      <c r="P290" s="257"/>
      <c r="Q290" s="257"/>
      <c r="R290" s="257"/>
      <c r="S290" s="257"/>
      <c r="T290" s="257"/>
      <c r="U290" s="257"/>
      <c r="V290" s="257"/>
      <c r="W290" s="257"/>
      <c r="X290" s="257"/>
      <c r="Y290" s="247"/>
      <c r="Z290" s="1109"/>
      <c r="AA290" s="1109"/>
      <c r="AB290" s="1109"/>
      <c r="AC290" s="1109"/>
      <c r="AD290" s="1109"/>
      <c r="AE290" s="1109"/>
      <c r="AF290" s="1109"/>
      <c r="AG290" s="1109"/>
    </row>
    <row r="291" spans="1:33" x14ac:dyDescent="0.25">
      <c r="A291" s="1097" t="s">
        <v>534</v>
      </c>
      <c r="B291" s="1098" t="s">
        <v>1435</v>
      </c>
      <c r="C291" s="245"/>
      <c r="D291" s="245"/>
      <c r="E291" s="1111"/>
      <c r="F291" s="257"/>
      <c r="G291" s="257"/>
      <c r="H291" s="257"/>
      <c r="I291" s="257"/>
      <c r="J291" s="257"/>
      <c r="K291" s="257"/>
      <c r="L291" s="257"/>
      <c r="M291" s="257"/>
      <c r="N291" s="257"/>
      <c r="O291" s="257"/>
      <c r="P291" s="257"/>
      <c r="Q291" s="257"/>
      <c r="R291" s="257"/>
      <c r="S291" s="257"/>
      <c r="T291" s="257"/>
      <c r="U291" s="257"/>
      <c r="V291" s="257"/>
      <c r="W291" s="257"/>
      <c r="X291" s="257"/>
      <c r="Y291" s="257"/>
      <c r="Z291" s="247"/>
      <c r="AA291" s="256"/>
      <c r="AB291" s="256"/>
      <c r="AC291" s="256"/>
      <c r="AD291" s="256"/>
      <c r="AE291" s="245"/>
      <c r="AF291" s="245"/>
      <c r="AG291" s="1109"/>
    </row>
    <row r="292" spans="1:33" x14ac:dyDescent="0.25">
      <c r="A292" s="1097" t="s">
        <v>534</v>
      </c>
      <c r="B292" s="1098" t="s">
        <v>1436</v>
      </c>
      <c r="C292" s="245"/>
      <c r="D292" s="245"/>
      <c r="E292" s="1111"/>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47"/>
      <c r="AB292" s="256"/>
      <c r="AC292" s="256"/>
      <c r="AD292" s="256"/>
      <c r="AE292" s="245"/>
      <c r="AF292" s="245"/>
      <c r="AG292" s="1109"/>
    </row>
    <row r="293" spans="1:33" x14ac:dyDescent="0.25">
      <c r="A293" s="1097" t="s">
        <v>534</v>
      </c>
      <c r="B293" s="1098" t="s">
        <v>1437</v>
      </c>
      <c r="C293" s="245"/>
      <c r="D293" s="245"/>
      <c r="E293" s="1111"/>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47"/>
      <c r="AC293" s="256"/>
      <c r="AD293" s="256"/>
      <c r="AE293" s="245"/>
      <c r="AF293" s="245"/>
      <c r="AG293" s="1109"/>
    </row>
    <row r="294" spans="1:33" x14ac:dyDescent="0.25">
      <c r="A294" s="1097" t="s">
        <v>534</v>
      </c>
      <c r="B294" s="1098" t="s">
        <v>1438</v>
      </c>
      <c r="C294" s="245"/>
      <c r="D294" s="245"/>
      <c r="E294" s="1111"/>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47"/>
      <c r="AD294" s="256"/>
      <c r="AE294" s="245"/>
      <c r="AF294" s="245"/>
      <c r="AG294" s="1109"/>
    </row>
    <row r="295" spans="1:33" x14ac:dyDescent="0.25">
      <c r="A295" s="1097" t="s">
        <v>534</v>
      </c>
      <c r="B295" s="1098" t="s">
        <v>1439</v>
      </c>
      <c r="C295" s="245"/>
      <c r="D295" s="245"/>
      <c r="E295" s="1111"/>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47"/>
      <c r="AE295" s="245"/>
      <c r="AF295" s="245"/>
      <c r="AG295" s="1109"/>
    </row>
    <row r="296" spans="1:33" ht="13" x14ac:dyDescent="0.3">
      <c r="A296" s="1101"/>
      <c r="B296" s="1102" t="s">
        <v>271</v>
      </c>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46"/>
      <c r="AE296" s="246"/>
      <c r="AF296" s="246"/>
      <c r="AG296" s="246"/>
    </row>
    <row r="297" spans="1:33" x14ac:dyDescent="0.25">
      <c r="C297" s="1113"/>
    </row>
    <row r="300" spans="1:33" ht="13" x14ac:dyDescent="0.3">
      <c r="B300" s="1092" t="s">
        <v>271</v>
      </c>
      <c r="F300" s="1093" t="s">
        <v>10</v>
      </c>
    </row>
    <row r="301" spans="1:33" ht="26.15" customHeight="1" x14ac:dyDescent="0.35">
      <c r="A301" s="1094"/>
      <c r="B301" s="1107" t="s">
        <v>414</v>
      </c>
      <c r="C301" s="1905" t="s">
        <v>516</v>
      </c>
      <c r="D301" s="1905" t="s">
        <v>517</v>
      </c>
      <c r="E301" s="1905" t="s">
        <v>587</v>
      </c>
      <c r="F301" s="1907" t="s">
        <v>588</v>
      </c>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1095" t="s">
        <v>539</v>
      </c>
      <c r="AF301" s="1095" t="s">
        <v>532</v>
      </c>
      <c r="AG301" s="1095" t="s">
        <v>540</v>
      </c>
    </row>
    <row r="302" spans="1:33" ht="12.9" customHeight="1" x14ac:dyDescent="0.25">
      <c r="A302" s="1094"/>
      <c r="B302" s="1107"/>
      <c r="C302" s="1906"/>
      <c r="D302" s="1906"/>
      <c r="E302" s="1906"/>
      <c r="F302" s="1096" t="s">
        <v>518</v>
      </c>
      <c r="G302" s="1096" t="s">
        <v>519</v>
      </c>
      <c r="H302" s="1096" t="s">
        <v>520</v>
      </c>
      <c r="I302" s="1096" t="s">
        <v>521</v>
      </c>
      <c r="J302" s="1096" t="s">
        <v>522</v>
      </c>
      <c r="K302" s="1096" t="s">
        <v>523</v>
      </c>
      <c r="L302" s="1096" t="s">
        <v>524</v>
      </c>
      <c r="M302" s="1096" t="s">
        <v>525</v>
      </c>
      <c r="N302" s="1096" t="s">
        <v>526</v>
      </c>
      <c r="O302" s="1096" t="s">
        <v>527</v>
      </c>
      <c r="P302" s="1096" t="s">
        <v>528</v>
      </c>
      <c r="Q302" s="1096" t="s">
        <v>529</v>
      </c>
      <c r="R302" s="1096" t="s">
        <v>530</v>
      </c>
      <c r="S302" s="1096" t="s">
        <v>531</v>
      </c>
      <c r="T302" s="1096" t="s">
        <v>325</v>
      </c>
      <c r="U302" s="1096" t="s">
        <v>507</v>
      </c>
      <c r="V302" s="1096" t="s">
        <v>508</v>
      </c>
      <c r="W302" s="1096" t="s">
        <v>509</v>
      </c>
      <c r="X302" s="1096" t="s">
        <v>510</v>
      </c>
      <c r="Y302" s="1096" t="s">
        <v>511</v>
      </c>
      <c r="Z302" s="1096" t="s">
        <v>959</v>
      </c>
      <c r="AA302" s="1096" t="s">
        <v>960</v>
      </c>
      <c r="AB302" s="1096" t="s">
        <v>961</v>
      </c>
      <c r="AC302" s="1096" t="s">
        <v>962</v>
      </c>
      <c r="AD302" s="1096" t="s">
        <v>963</v>
      </c>
      <c r="AE302" s="1095"/>
      <c r="AF302" s="1095"/>
      <c r="AG302" s="1095"/>
    </row>
    <row r="303" spans="1:33" x14ac:dyDescent="0.25">
      <c r="A303" s="1097" t="s">
        <v>533</v>
      </c>
      <c r="B303" s="1098">
        <v>2005</v>
      </c>
      <c r="C303" s="1116"/>
      <c r="D303" s="1116"/>
      <c r="E303" s="1108"/>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1109"/>
      <c r="AF303" s="1109"/>
      <c r="AG303" s="1109"/>
    </row>
    <row r="304" spans="1:33" x14ac:dyDescent="0.25">
      <c r="A304" s="1097" t="s">
        <v>534</v>
      </c>
      <c r="B304" s="1098" t="s">
        <v>518</v>
      </c>
      <c r="C304" s="1116"/>
      <c r="D304" s="1116"/>
      <c r="E304" s="1108"/>
      <c r="F304" s="247"/>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1109"/>
      <c r="AF304" s="1109"/>
      <c r="AG304" s="1109"/>
    </row>
    <row r="305" spans="1:33" x14ac:dyDescent="0.25">
      <c r="A305" s="1097" t="s">
        <v>534</v>
      </c>
      <c r="B305" s="1098" t="s">
        <v>519</v>
      </c>
      <c r="C305" s="1116"/>
      <c r="D305" s="1116"/>
      <c r="E305" s="1108"/>
      <c r="F305" s="257"/>
      <c r="G305" s="247"/>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1109"/>
      <c r="AF305" s="1109"/>
      <c r="AG305" s="1109"/>
    </row>
    <row r="306" spans="1:33" x14ac:dyDescent="0.25">
      <c r="A306" s="1097" t="s">
        <v>534</v>
      </c>
      <c r="B306" s="1098" t="s">
        <v>520</v>
      </c>
      <c r="C306" s="1116"/>
      <c r="D306" s="1116"/>
      <c r="E306" s="1108"/>
      <c r="F306" s="257"/>
      <c r="G306" s="257"/>
      <c r="H306" s="247"/>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1109"/>
      <c r="AF306" s="1109"/>
      <c r="AG306" s="1109"/>
    </row>
    <row r="307" spans="1:33" x14ac:dyDescent="0.25">
      <c r="A307" s="1097" t="s">
        <v>534</v>
      </c>
      <c r="B307" s="1098" t="s">
        <v>521</v>
      </c>
      <c r="C307" s="1116"/>
      <c r="D307" s="1116"/>
      <c r="E307" s="1108"/>
      <c r="F307" s="257"/>
      <c r="G307" s="257"/>
      <c r="H307" s="257"/>
      <c r="I307" s="247"/>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1109"/>
      <c r="AF307" s="1109"/>
      <c r="AG307" s="1109"/>
    </row>
    <row r="308" spans="1:33" x14ac:dyDescent="0.25">
      <c r="A308" s="1097" t="s">
        <v>534</v>
      </c>
      <c r="B308" s="1098" t="s">
        <v>522</v>
      </c>
      <c r="C308" s="1116"/>
      <c r="D308" s="1116"/>
      <c r="E308" s="1108"/>
      <c r="F308" s="257"/>
      <c r="G308" s="257"/>
      <c r="H308" s="257"/>
      <c r="I308" s="257"/>
      <c r="J308" s="247"/>
      <c r="K308" s="256"/>
      <c r="L308" s="256"/>
      <c r="M308" s="256"/>
      <c r="N308" s="256"/>
      <c r="O308" s="256"/>
      <c r="P308" s="256"/>
      <c r="Q308" s="256"/>
      <c r="R308" s="256"/>
      <c r="S308" s="256"/>
      <c r="T308" s="256"/>
      <c r="U308" s="256"/>
      <c r="V308" s="256"/>
      <c r="W308" s="256"/>
      <c r="X308" s="256"/>
      <c r="Y308" s="256"/>
      <c r="Z308" s="256"/>
      <c r="AA308" s="256"/>
      <c r="AB308" s="256"/>
      <c r="AC308" s="256"/>
      <c r="AD308" s="256"/>
      <c r="AE308" s="1109"/>
      <c r="AF308" s="1109"/>
      <c r="AG308" s="1109"/>
    </row>
    <row r="309" spans="1:33" x14ac:dyDescent="0.25">
      <c r="A309" s="1097" t="s">
        <v>534</v>
      </c>
      <c r="B309" s="1098" t="s">
        <v>523</v>
      </c>
      <c r="C309" s="1116"/>
      <c r="D309" s="1116"/>
      <c r="E309" s="1108"/>
      <c r="F309" s="257"/>
      <c r="G309" s="257"/>
      <c r="H309" s="257"/>
      <c r="I309" s="257"/>
      <c r="J309" s="257"/>
      <c r="K309" s="247"/>
      <c r="L309" s="256"/>
      <c r="M309" s="256"/>
      <c r="N309" s="256"/>
      <c r="O309" s="256"/>
      <c r="P309" s="256"/>
      <c r="Q309" s="256"/>
      <c r="R309" s="256"/>
      <c r="S309" s="256"/>
      <c r="T309" s="256"/>
      <c r="U309" s="256"/>
      <c r="V309" s="256"/>
      <c r="W309" s="256"/>
      <c r="X309" s="256"/>
      <c r="Y309" s="256"/>
      <c r="Z309" s="256"/>
      <c r="AA309" s="256"/>
      <c r="AB309" s="256"/>
      <c r="AC309" s="256"/>
      <c r="AD309" s="256"/>
      <c r="AE309" s="1109"/>
      <c r="AF309" s="1109"/>
      <c r="AG309" s="1109"/>
    </row>
    <row r="310" spans="1:33" x14ac:dyDescent="0.25">
      <c r="A310" s="1097" t="s">
        <v>534</v>
      </c>
      <c r="B310" s="1098" t="s">
        <v>524</v>
      </c>
      <c r="C310" s="1116"/>
      <c r="D310" s="1116"/>
      <c r="E310" s="1108"/>
      <c r="F310" s="257"/>
      <c r="G310" s="257"/>
      <c r="H310" s="257"/>
      <c r="I310" s="257"/>
      <c r="J310" s="257"/>
      <c r="K310" s="257"/>
      <c r="L310" s="247"/>
      <c r="M310" s="256"/>
      <c r="N310" s="256"/>
      <c r="O310" s="256"/>
      <c r="P310" s="256"/>
      <c r="Q310" s="256"/>
      <c r="R310" s="256"/>
      <c r="S310" s="256"/>
      <c r="T310" s="256"/>
      <c r="U310" s="256"/>
      <c r="V310" s="256"/>
      <c r="W310" s="256"/>
      <c r="X310" s="256"/>
      <c r="Y310" s="256"/>
      <c r="Z310" s="256"/>
      <c r="AA310" s="256"/>
      <c r="AB310" s="256"/>
      <c r="AC310" s="256"/>
      <c r="AD310" s="256"/>
      <c r="AE310" s="1109"/>
      <c r="AF310" s="1109"/>
      <c r="AG310" s="1109"/>
    </row>
    <row r="311" spans="1:33" x14ac:dyDescent="0.25">
      <c r="A311" s="1097" t="s">
        <v>534</v>
      </c>
      <c r="B311" s="1098" t="s">
        <v>525</v>
      </c>
      <c r="C311" s="1116"/>
      <c r="D311" s="1116"/>
      <c r="E311" s="1108"/>
      <c r="F311" s="257"/>
      <c r="G311" s="257"/>
      <c r="H311" s="257"/>
      <c r="I311" s="257"/>
      <c r="J311" s="257"/>
      <c r="K311" s="257"/>
      <c r="L311" s="257"/>
      <c r="M311" s="247"/>
      <c r="N311" s="256"/>
      <c r="O311" s="256"/>
      <c r="P311" s="256"/>
      <c r="Q311" s="256"/>
      <c r="R311" s="256"/>
      <c r="S311" s="256"/>
      <c r="T311" s="256"/>
      <c r="U311" s="256"/>
      <c r="V311" s="256"/>
      <c r="W311" s="256"/>
      <c r="X311" s="256"/>
      <c r="Y311" s="256"/>
      <c r="Z311" s="256"/>
      <c r="AA311" s="256"/>
      <c r="AB311" s="256"/>
      <c r="AC311" s="256"/>
      <c r="AD311" s="256"/>
      <c r="AE311" s="1109"/>
      <c r="AF311" s="1109"/>
      <c r="AG311" s="1109"/>
    </row>
    <row r="312" spans="1:33" x14ac:dyDescent="0.25">
      <c r="A312" s="1097" t="s">
        <v>534</v>
      </c>
      <c r="B312" s="1098" t="s">
        <v>526</v>
      </c>
      <c r="C312" s="1116"/>
      <c r="D312" s="1116"/>
      <c r="E312" s="1108"/>
      <c r="F312" s="257"/>
      <c r="G312" s="257"/>
      <c r="H312" s="257"/>
      <c r="I312" s="257"/>
      <c r="J312" s="257"/>
      <c r="K312" s="257"/>
      <c r="L312" s="257"/>
      <c r="M312" s="257"/>
      <c r="N312" s="247"/>
      <c r="O312" s="256"/>
      <c r="P312" s="256"/>
      <c r="Q312" s="256"/>
      <c r="R312" s="256"/>
      <c r="S312" s="256"/>
      <c r="T312" s="256"/>
      <c r="U312" s="256"/>
      <c r="V312" s="256"/>
      <c r="W312" s="256"/>
      <c r="X312" s="256"/>
      <c r="Y312" s="256"/>
      <c r="Z312" s="256"/>
      <c r="AA312" s="256"/>
      <c r="AB312" s="256"/>
      <c r="AC312" s="256"/>
      <c r="AD312" s="256"/>
      <c r="AE312" s="1109"/>
      <c r="AF312" s="1109"/>
      <c r="AG312" s="1109"/>
    </row>
    <row r="313" spans="1:33" x14ac:dyDescent="0.25">
      <c r="A313" s="1097" t="s">
        <v>534</v>
      </c>
      <c r="B313" s="1098" t="s">
        <v>527</v>
      </c>
      <c r="C313" s="1116"/>
      <c r="D313" s="1116"/>
      <c r="E313" s="1108"/>
      <c r="F313" s="257"/>
      <c r="G313" s="257"/>
      <c r="H313" s="257"/>
      <c r="I313" s="257"/>
      <c r="J313" s="257"/>
      <c r="K313" s="257"/>
      <c r="L313" s="257"/>
      <c r="M313" s="257"/>
      <c r="N313" s="257"/>
      <c r="O313" s="247"/>
      <c r="P313" s="256"/>
      <c r="Q313" s="256"/>
      <c r="R313" s="256"/>
      <c r="S313" s="256"/>
      <c r="T313" s="256"/>
      <c r="U313" s="256"/>
      <c r="V313" s="256"/>
      <c r="W313" s="256"/>
      <c r="X313" s="256"/>
      <c r="Y313" s="256"/>
      <c r="Z313" s="256"/>
      <c r="AA313" s="256"/>
      <c r="AB313" s="256"/>
      <c r="AC313" s="256"/>
      <c r="AD313" s="256"/>
      <c r="AE313" s="1109"/>
      <c r="AF313" s="1109"/>
      <c r="AG313" s="1109"/>
    </row>
    <row r="314" spans="1:33" x14ac:dyDescent="0.25">
      <c r="A314" s="1097" t="s">
        <v>534</v>
      </c>
      <c r="B314" s="1098" t="s">
        <v>528</v>
      </c>
      <c r="C314" s="1116"/>
      <c r="D314" s="1116"/>
      <c r="E314" s="1108"/>
      <c r="F314" s="257"/>
      <c r="G314" s="257"/>
      <c r="H314" s="257"/>
      <c r="I314" s="257"/>
      <c r="J314" s="257"/>
      <c r="K314" s="257"/>
      <c r="L314" s="257"/>
      <c r="M314" s="257"/>
      <c r="N314" s="257"/>
      <c r="O314" s="257"/>
      <c r="P314" s="247"/>
      <c r="Q314" s="256"/>
      <c r="R314" s="256"/>
      <c r="S314" s="256"/>
      <c r="T314" s="256"/>
      <c r="U314" s="256"/>
      <c r="V314" s="256"/>
      <c r="W314" s="256"/>
      <c r="X314" s="256"/>
      <c r="Y314" s="256"/>
      <c r="Z314" s="256"/>
      <c r="AA314" s="256"/>
      <c r="AB314" s="256"/>
      <c r="AC314" s="256"/>
      <c r="AD314" s="256"/>
      <c r="AE314" s="1109"/>
      <c r="AF314" s="1109"/>
      <c r="AG314" s="1109"/>
    </row>
    <row r="315" spans="1:33" x14ac:dyDescent="0.25">
      <c r="A315" s="1097" t="s">
        <v>534</v>
      </c>
      <c r="B315" s="1098" t="s">
        <v>529</v>
      </c>
      <c r="C315" s="1116"/>
      <c r="D315" s="1116"/>
      <c r="E315" s="1108"/>
      <c r="F315" s="257"/>
      <c r="G315" s="257"/>
      <c r="H315" s="257"/>
      <c r="I315" s="257"/>
      <c r="J315" s="257"/>
      <c r="K315" s="257"/>
      <c r="L315" s="257"/>
      <c r="M315" s="257"/>
      <c r="N315" s="257"/>
      <c r="O315" s="257"/>
      <c r="P315" s="257"/>
      <c r="Q315" s="247"/>
      <c r="R315" s="256"/>
      <c r="S315" s="256"/>
      <c r="T315" s="256"/>
      <c r="U315" s="256"/>
      <c r="V315" s="256"/>
      <c r="W315" s="256"/>
      <c r="X315" s="256"/>
      <c r="Y315" s="256"/>
      <c r="Z315" s="256"/>
      <c r="AA315" s="256"/>
      <c r="AB315" s="256"/>
      <c r="AC315" s="256"/>
      <c r="AD315" s="256"/>
      <c r="AE315" s="1109"/>
      <c r="AF315" s="1109"/>
      <c r="AG315" s="1109"/>
    </row>
    <row r="316" spans="1:33" x14ac:dyDescent="0.25">
      <c r="A316" s="1097" t="s">
        <v>534</v>
      </c>
      <c r="B316" s="1098" t="s">
        <v>530</v>
      </c>
      <c r="C316" s="1116"/>
      <c r="D316" s="1116"/>
      <c r="E316" s="1108"/>
      <c r="F316" s="257"/>
      <c r="G316" s="257"/>
      <c r="H316" s="257"/>
      <c r="I316" s="257"/>
      <c r="J316" s="257"/>
      <c r="K316" s="257"/>
      <c r="L316" s="257"/>
      <c r="M316" s="257"/>
      <c r="N316" s="257"/>
      <c r="O316" s="257"/>
      <c r="P316" s="257"/>
      <c r="Q316" s="257"/>
      <c r="R316" s="247"/>
      <c r="S316" s="256"/>
      <c r="T316" s="256"/>
      <c r="U316" s="256"/>
      <c r="V316" s="256"/>
      <c r="W316" s="256"/>
      <c r="X316" s="256"/>
      <c r="Y316" s="256"/>
      <c r="Z316" s="256"/>
      <c r="AA316" s="256"/>
      <c r="AB316" s="256"/>
      <c r="AC316" s="256"/>
      <c r="AD316" s="256"/>
      <c r="AE316" s="1109"/>
      <c r="AF316" s="1109"/>
      <c r="AG316" s="1109"/>
    </row>
    <row r="317" spans="1:33" x14ac:dyDescent="0.25">
      <c r="A317" s="1097" t="s">
        <v>534</v>
      </c>
      <c r="B317" s="1098" t="s">
        <v>531</v>
      </c>
      <c r="C317" s="1116"/>
      <c r="D317" s="1116"/>
      <c r="E317" s="1108"/>
      <c r="F317" s="257"/>
      <c r="G317" s="257"/>
      <c r="H317" s="257"/>
      <c r="I317" s="257"/>
      <c r="J317" s="257"/>
      <c r="K317" s="257"/>
      <c r="L317" s="257"/>
      <c r="M317" s="257"/>
      <c r="N317" s="257"/>
      <c r="O317" s="257"/>
      <c r="P317" s="257"/>
      <c r="Q317" s="257"/>
      <c r="R317" s="257"/>
      <c r="S317" s="247"/>
      <c r="T317" s="256"/>
      <c r="U317" s="256"/>
      <c r="V317" s="256"/>
      <c r="W317" s="256"/>
      <c r="X317" s="256"/>
      <c r="Y317" s="256"/>
      <c r="Z317" s="256"/>
      <c r="AA317" s="256"/>
      <c r="AB317" s="256"/>
      <c r="AC317" s="256"/>
      <c r="AD317" s="256"/>
      <c r="AE317" s="1109"/>
      <c r="AF317" s="1109"/>
      <c r="AG317" s="1109"/>
    </row>
    <row r="318" spans="1:33" x14ac:dyDescent="0.25">
      <c r="A318" s="1097" t="s">
        <v>534</v>
      </c>
      <c r="B318" s="1098" t="s">
        <v>535</v>
      </c>
      <c r="C318" s="1116"/>
      <c r="D318" s="1116"/>
      <c r="E318" s="1108"/>
      <c r="F318" s="257"/>
      <c r="G318" s="257"/>
      <c r="H318" s="257"/>
      <c r="I318" s="257"/>
      <c r="J318" s="257"/>
      <c r="K318" s="257"/>
      <c r="L318" s="257"/>
      <c r="M318" s="257"/>
      <c r="N318" s="257"/>
      <c r="O318" s="257"/>
      <c r="P318" s="257"/>
      <c r="Q318" s="257"/>
      <c r="R318" s="257"/>
      <c r="S318" s="257"/>
      <c r="T318" s="247"/>
      <c r="U318" s="256"/>
      <c r="V318" s="256"/>
      <c r="W318" s="256"/>
      <c r="X318" s="256"/>
      <c r="Y318" s="256"/>
      <c r="Z318" s="256"/>
      <c r="AA318" s="256"/>
      <c r="AB318" s="256"/>
      <c r="AC318" s="256"/>
      <c r="AD318" s="256"/>
      <c r="AE318" s="1109"/>
      <c r="AF318" s="1109"/>
      <c r="AG318" s="1109"/>
    </row>
    <row r="319" spans="1:33" x14ac:dyDescent="0.25">
      <c r="A319" s="1097" t="s">
        <v>534</v>
      </c>
      <c r="B319" s="1098" t="s">
        <v>536</v>
      </c>
      <c r="C319" s="1116"/>
      <c r="D319" s="1116"/>
      <c r="E319" s="1108"/>
      <c r="F319" s="257"/>
      <c r="G319" s="257"/>
      <c r="H319" s="257"/>
      <c r="I319" s="257"/>
      <c r="J319" s="257"/>
      <c r="K319" s="257"/>
      <c r="L319" s="257"/>
      <c r="M319" s="257"/>
      <c r="N319" s="257"/>
      <c r="O319" s="257"/>
      <c r="P319" s="257"/>
      <c r="Q319" s="257"/>
      <c r="R319" s="257"/>
      <c r="S319" s="257"/>
      <c r="T319" s="257"/>
      <c r="U319" s="247"/>
      <c r="V319" s="256"/>
      <c r="W319" s="256"/>
      <c r="X319" s="256"/>
      <c r="Y319" s="256"/>
      <c r="Z319" s="256"/>
      <c r="AA319" s="256"/>
      <c r="AB319" s="256"/>
      <c r="AC319" s="256"/>
      <c r="AD319" s="256"/>
      <c r="AE319" s="1109"/>
      <c r="AF319" s="1109"/>
      <c r="AG319" s="1109"/>
    </row>
    <row r="320" spans="1:33" x14ac:dyDescent="0.25">
      <c r="A320" s="1097" t="s">
        <v>534</v>
      </c>
      <c r="B320" s="1098" t="s">
        <v>537</v>
      </c>
      <c r="C320" s="1116"/>
      <c r="D320" s="1116"/>
      <c r="E320" s="1108"/>
      <c r="F320" s="257"/>
      <c r="G320" s="257"/>
      <c r="H320" s="257"/>
      <c r="I320" s="257"/>
      <c r="J320" s="257"/>
      <c r="K320" s="257"/>
      <c r="L320" s="257"/>
      <c r="M320" s="257"/>
      <c r="N320" s="257"/>
      <c r="O320" s="257"/>
      <c r="P320" s="257"/>
      <c r="Q320" s="257"/>
      <c r="R320" s="257"/>
      <c r="S320" s="257"/>
      <c r="T320" s="257"/>
      <c r="U320" s="257"/>
      <c r="V320" s="247"/>
      <c r="W320" s="256"/>
      <c r="X320" s="256"/>
      <c r="Y320" s="256"/>
      <c r="Z320" s="256"/>
      <c r="AA320" s="256"/>
      <c r="AB320" s="256"/>
      <c r="AC320" s="256"/>
      <c r="AD320" s="256"/>
      <c r="AE320" s="1109"/>
      <c r="AF320" s="1109"/>
      <c r="AG320" s="1109"/>
    </row>
    <row r="321" spans="1:33" x14ac:dyDescent="0.25">
      <c r="A321" s="1097" t="s">
        <v>534</v>
      </c>
      <c r="B321" s="1098" t="s">
        <v>547</v>
      </c>
      <c r="C321" s="1116"/>
      <c r="D321" s="1116"/>
      <c r="E321" s="1108"/>
      <c r="F321" s="257"/>
      <c r="G321" s="257"/>
      <c r="H321" s="257"/>
      <c r="I321" s="257"/>
      <c r="J321" s="257"/>
      <c r="K321" s="257"/>
      <c r="L321" s="257"/>
      <c r="M321" s="257"/>
      <c r="N321" s="257"/>
      <c r="O321" s="257"/>
      <c r="P321" s="257"/>
      <c r="Q321" s="257"/>
      <c r="R321" s="257"/>
      <c r="S321" s="257"/>
      <c r="T321" s="257"/>
      <c r="U321" s="257"/>
      <c r="V321" s="257"/>
      <c r="W321" s="247"/>
      <c r="X321" s="256"/>
      <c r="Y321" s="256"/>
      <c r="Z321" s="256"/>
      <c r="AA321" s="256"/>
      <c r="AB321" s="256"/>
      <c r="AC321" s="256"/>
      <c r="AD321" s="256"/>
      <c r="AE321" s="1109"/>
      <c r="AF321" s="1109"/>
      <c r="AG321" s="1109"/>
    </row>
    <row r="322" spans="1:33" x14ac:dyDescent="0.25">
      <c r="A322" s="1097" t="s">
        <v>534</v>
      </c>
      <c r="B322" s="1098" t="s">
        <v>548</v>
      </c>
      <c r="C322" s="1116"/>
      <c r="D322" s="1116"/>
      <c r="E322" s="1108"/>
      <c r="F322" s="257"/>
      <c r="G322" s="257"/>
      <c r="H322" s="257"/>
      <c r="I322" s="257"/>
      <c r="J322" s="257"/>
      <c r="K322" s="257"/>
      <c r="L322" s="257"/>
      <c r="M322" s="257"/>
      <c r="N322" s="257"/>
      <c r="O322" s="257"/>
      <c r="P322" s="257"/>
      <c r="Q322" s="257"/>
      <c r="R322" s="257"/>
      <c r="S322" s="257"/>
      <c r="T322" s="257"/>
      <c r="U322" s="257"/>
      <c r="V322" s="257"/>
      <c r="W322" s="257"/>
      <c r="X322" s="247"/>
      <c r="Y322" s="256"/>
      <c r="Z322" s="256"/>
      <c r="AA322" s="256"/>
      <c r="AB322" s="256"/>
      <c r="AC322" s="256"/>
      <c r="AD322" s="256"/>
      <c r="AE322" s="1109"/>
      <c r="AF322" s="1109"/>
      <c r="AG322" s="1109"/>
    </row>
    <row r="323" spans="1:33" x14ac:dyDescent="0.25">
      <c r="A323" s="1097" t="s">
        <v>534</v>
      </c>
      <c r="B323" s="1098" t="s">
        <v>549</v>
      </c>
      <c r="C323" s="1116"/>
      <c r="D323" s="1116"/>
      <c r="E323" s="1108"/>
      <c r="F323" s="257"/>
      <c r="G323" s="257"/>
      <c r="H323" s="257"/>
      <c r="I323" s="257"/>
      <c r="J323" s="257"/>
      <c r="K323" s="257"/>
      <c r="L323" s="257"/>
      <c r="M323" s="257"/>
      <c r="N323" s="257"/>
      <c r="O323" s="257"/>
      <c r="P323" s="257"/>
      <c r="Q323" s="257"/>
      <c r="R323" s="257"/>
      <c r="S323" s="257"/>
      <c r="T323" s="257"/>
      <c r="U323" s="257"/>
      <c r="V323" s="257"/>
      <c r="W323" s="257"/>
      <c r="X323" s="257"/>
      <c r="Y323" s="247"/>
      <c r="Z323" s="1109"/>
      <c r="AA323" s="1109"/>
      <c r="AB323" s="1109"/>
      <c r="AC323" s="1109"/>
      <c r="AD323" s="1109"/>
      <c r="AE323" s="1109"/>
      <c r="AF323" s="1109"/>
      <c r="AG323" s="1109"/>
    </row>
    <row r="324" spans="1:33" x14ac:dyDescent="0.25">
      <c r="A324" s="1097" t="s">
        <v>534</v>
      </c>
      <c r="B324" s="1098" t="s">
        <v>1435</v>
      </c>
      <c r="C324" s="245"/>
      <c r="D324" s="245"/>
      <c r="E324" s="1111"/>
      <c r="F324" s="257"/>
      <c r="G324" s="257"/>
      <c r="H324" s="257"/>
      <c r="I324" s="257"/>
      <c r="J324" s="257"/>
      <c r="K324" s="257"/>
      <c r="L324" s="257"/>
      <c r="M324" s="257"/>
      <c r="N324" s="257"/>
      <c r="O324" s="257"/>
      <c r="P324" s="257"/>
      <c r="Q324" s="257"/>
      <c r="R324" s="257"/>
      <c r="S324" s="257"/>
      <c r="T324" s="257"/>
      <c r="U324" s="257"/>
      <c r="V324" s="257"/>
      <c r="W324" s="257"/>
      <c r="X324" s="257"/>
      <c r="Y324" s="257"/>
      <c r="Z324" s="247"/>
      <c r="AA324" s="256"/>
      <c r="AB324" s="256"/>
      <c r="AC324" s="256"/>
      <c r="AD324" s="256"/>
      <c r="AE324" s="245"/>
      <c r="AF324" s="245"/>
      <c r="AG324" s="1109"/>
    </row>
    <row r="325" spans="1:33" x14ac:dyDescent="0.25">
      <c r="A325" s="1097" t="s">
        <v>534</v>
      </c>
      <c r="B325" s="1098" t="s">
        <v>1436</v>
      </c>
      <c r="C325" s="245"/>
      <c r="D325" s="245"/>
      <c r="E325" s="1111"/>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47"/>
      <c r="AB325" s="256"/>
      <c r="AC325" s="256"/>
      <c r="AD325" s="256"/>
      <c r="AE325" s="245"/>
      <c r="AF325" s="245"/>
      <c r="AG325" s="1109"/>
    </row>
    <row r="326" spans="1:33" x14ac:dyDescent="0.25">
      <c r="A326" s="1097" t="s">
        <v>534</v>
      </c>
      <c r="B326" s="1098" t="s">
        <v>1437</v>
      </c>
      <c r="C326" s="245"/>
      <c r="D326" s="245"/>
      <c r="E326" s="1111"/>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47"/>
      <c r="AC326" s="256"/>
      <c r="AD326" s="256"/>
      <c r="AE326" s="245"/>
      <c r="AF326" s="245"/>
      <c r="AG326" s="1109"/>
    </row>
    <row r="327" spans="1:33" x14ac:dyDescent="0.25">
      <c r="A327" s="1097" t="s">
        <v>534</v>
      </c>
      <c r="B327" s="1098" t="s">
        <v>1438</v>
      </c>
      <c r="C327" s="245"/>
      <c r="D327" s="245"/>
      <c r="E327" s="1111"/>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47"/>
      <c r="AD327" s="256"/>
      <c r="AE327" s="245"/>
      <c r="AF327" s="245"/>
      <c r="AG327" s="1109"/>
    </row>
    <row r="328" spans="1:33" x14ac:dyDescent="0.25">
      <c r="A328" s="1097" t="s">
        <v>534</v>
      </c>
      <c r="B328" s="1098" t="s">
        <v>1439</v>
      </c>
      <c r="C328" s="245"/>
      <c r="D328" s="245"/>
      <c r="E328" s="1111"/>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47"/>
      <c r="AE328" s="245"/>
      <c r="AF328" s="245"/>
      <c r="AG328" s="1109"/>
    </row>
    <row r="329" spans="1:33" ht="13" x14ac:dyDescent="0.3">
      <c r="A329" s="1101"/>
      <c r="B329" s="1102" t="s">
        <v>271</v>
      </c>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row>
  </sheetData>
  <mergeCells count="44">
    <mergeCell ref="A2:T2"/>
    <mergeCell ref="A3:T3"/>
    <mergeCell ref="A4:T4"/>
    <mergeCell ref="B6:B7"/>
    <mergeCell ref="C6:C7"/>
    <mergeCell ref="D6:D7"/>
    <mergeCell ref="E6:E7"/>
    <mergeCell ref="F6:AD6"/>
    <mergeCell ref="C37:C38"/>
    <mergeCell ref="D37:D38"/>
    <mergeCell ref="E37:E38"/>
    <mergeCell ref="F37:AD37"/>
    <mergeCell ref="C70:C71"/>
    <mergeCell ref="D70:D71"/>
    <mergeCell ref="E70:E71"/>
    <mergeCell ref="F70:AD70"/>
    <mergeCell ref="C103:C104"/>
    <mergeCell ref="D103:D104"/>
    <mergeCell ref="E103:E104"/>
    <mergeCell ref="F103:AD103"/>
    <mergeCell ref="C136:C137"/>
    <mergeCell ref="D136:D137"/>
    <mergeCell ref="E136:E137"/>
    <mergeCell ref="F136:AD136"/>
    <mergeCell ref="C169:C170"/>
    <mergeCell ref="D169:D170"/>
    <mergeCell ref="E169:E170"/>
    <mergeCell ref="F169:AD169"/>
    <mergeCell ref="C202:C203"/>
    <mergeCell ref="D202:D203"/>
    <mergeCell ref="E202:E203"/>
    <mergeCell ref="F202:AD202"/>
    <mergeCell ref="C301:C302"/>
    <mergeCell ref="D301:D302"/>
    <mergeCell ref="E301:E302"/>
    <mergeCell ref="F301:AD301"/>
    <mergeCell ref="C235:C236"/>
    <mergeCell ref="D235:D236"/>
    <mergeCell ref="E235:E236"/>
    <mergeCell ref="F235:AD235"/>
    <mergeCell ref="C268:C269"/>
    <mergeCell ref="D268:D269"/>
    <mergeCell ref="E268:E269"/>
    <mergeCell ref="F268:AD26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tabColor rgb="FFFFFF00"/>
  </sheetPr>
  <dimension ref="B2:O405"/>
  <sheetViews>
    <sheetView showGridLines="0" zoomScale="50" zoomScaleNormal="50" workbookViewId="0">
      <selection activeCell="B371" sqref="B371:C371"/>
    </sheetView>
  </sheetViews>
  <sheetFormatPr defaultColWidth="9.36328125" defaultRowHeight="14" x14ac:dyDescent="0.3"/>
  <cols>
    <col min="1" max="1" width="9.36328125" style="251"/>
    <col min="2" max="2" width="7.453125" style="251" bestFit="1" customWidth="1"/>
    <col min="3" max="3" width="32" style="251" bestFit="1" customWidth="1"/>
    <col min="4" max="4" width="8.6328125" style="251" customWidth="1"/>
    <col min="5" max="5" width="18.36328125" style="251" customWidth="1"/>
    <col min="6" max="6" width="13.6328125" style="251" bestFit="1" customWidth="1"/>
    <col min="7" max="8" width="19.36328125" style="251" customWidth="1"/>
    <col min="9" max="9" width="21.54296875" style="251" customWidth="1"/>
    <col min="10" max="10" width="13.54296875" style="251" customWidth="1"/>
    <col min="11" max="11" width="18.36328125" style="251" customWidth="1"/>
    <col min="12" max="12" width="20" style="251" customWidth="1"/>
    <col min="13" max="13" width="18.453125" style="251" customWidth="1"/>
    <col min="14" max="14" width="17.6328125" style="251" customWidth="1"/>
    <col min="15" max="15" width="17.36328125" style="251" customWidth="1"/>
    <col min="16" max="16384" width="9.36328125" style="251"/>
  </cols>
  <sheetData>
    <row r="2" spans="2:15" x14ac:dyDescent="0.3">
      <c r="B2" s="1616" t="str">
        <f>Index!B2</f>
        <v xml:space="preserve">      Maharashtra State Power Generation Company Ltd.</v>
      </c>
      <c r="C2" s="1616"/>
      <c r="D2" s="1616"/>
      <c r="E2" s="1616"/>
      <c r="F2" s="1616"/>
      <c r="G2" s="1616"/>
      <c r="H2" s="1616"/>
      <c r="I2" s="1616"/>
      <c r="J2" s="1616"/>
      <c r="K2" s="1616"/>
      <c r="L2" s="1616"/>
      <c r="M2" s="1616"/>
      <c r="N2" s="1616"/>
      <c r="O2" s="1616"/>
    </row>
    <row r="3" spans="2:15" x14ac:dyDescent="0.3">
      <c r="B3" s="1616" t="str">
        <f>Index!B3</f>
        <v>MYT Petition Formats for Uran</v>
      </c>
      <c r="C3" s="1616"/>
      <c r="D3" s="1616"/>
      <c r="E3" s="1616"/>
      <c r="F3" s="1616"/>
      <c r="G3" s="1616"/>
      <c r="H3" s="1616"/>
      <c r="I3" s="1616"/>
      <c r="J3" s="1616"/>
      <c r="K3" s="1616"/>
      <c r="L3" s="1616"/>
      <c r="M3" s="1616"/>
      <c r="N3" s="1616"/>
      <c r="O3" s="1616"/>
    </row>
    <row r="4" spans="2:15" x14ac:dyDescent="0.3">
      <c r="B4" s="1815" t="s">
        <v>733</v>
      </c>
      <c r="C4" s="1815"/>
      <c r="D4" s="1815"/>
      <c r="E4" s="1815"/>
      <c r="F4" s="1815"/>
      <c r="G4" s="1815"/>
      <c r="H4" s="1815"/>
      <c r="I4" s="1815"/>
      <c r="J4" s="1815"/>
      <c r="K4" s="1815"/>
      <c r="L4" s="1815"/>
      <c r="M4" s="1815"/>
      <c r="N4" s="1815"/>
      <c r="O4" s="1815"/>
    </row>
    <row r="5" spans="2:15" x14ac:dyDescent="0.3">
      <c r="B5" s="14"/>
      <c r="C5" s="14"/>
      <c r="D5" s="14"/>
      <c r="E5" s="14"/>
      <c r="F5" s="14"/>
      <c r="G5" s="14"/>
      <c r="H5" s="14"/>
      <c r="I5" s="14"/>
      <c r="J5" s="14"/>
      <c r="K5" s="14"/>
      <c r="L5" s="14"/>
    </row>
    <row r="6" spans="2:15" x14ac:dyDescent="0.3">
      <c r="B6" s="1913" t="s">
        <v>735</v>
      </c>
      <c r="C6" s="1913"/>
      <c r="D6" s="252"/>
      <c r="E6" s="14"/>
      <c r="F6" s="14"/>
      <c r="G6" s="14"/>
      <c r="H6" s="14"/>
      <c r="I6" s="14"/>
      <c r="J6" s="14"/>
      <c r="K6" s="14"/>
      <c r="L6" s="14"/>
    </row>
    <row r="8" spans="2:15" ht="79.25" customHeight="1" x14ac:dyDescent="0.3">
      <c r="B8" s="1618" t="s">
        <v>341</v>
      </c>
      <c r="C8" s="1618" t="s">
        <v>560</v>
      </c>
      <c r="D8" s="1618" t="s">
        <v>571</v>
      </c>
      <c r="E8" s="255" t="s">
        <v>640</v>
      </c>
      <c r="F8" s="1610" t="s">
        <v>561</v>
      </c>
      <c r="G8" s="1610"/>
      <c r="H8" s="1610"/>
      <c r="I8" s="1610"/>
      <c r="J8" s="1610"/>
      <c r="K8" s="1610" t="s">
        <v>565</v>
      </c>
      <c r="L8" s="1610"/>
      <c r="M8" s="1610"/>
      <c r="N8" s="1610" t="s">
        <v>569</v>
      </c>
      <c r="O8" s="1610" t="s">
        <v>570</v>
      </c>
    </row>
    <row r="9" spans="2:15" ht="42.75" customHeight="1" x14ac:dyDescent="0.3">
      <c r="B9" s="1664"/>
      <c r="C9" s="1664"/>
      <c r="D9" s="1664"/>
      <c r="E9" s="230" t="s">
        <v>642</v>
      </c>
      <c r="F9" s="229" t="s">
        <v>567</v>
      </c>
      <c r="G9" s="229" t="s">
        <v>562</v>
      </c>
      <c r="H9" s="253" t="s">
        <v>644</v>
      </c>
      <c r="I9" s="230" t="s">
        <v>563</v>
      </c>
      <c r="J9" s="230" t="s">
        <v>564</v>
      </c>
      <c r="K9" s="230" t="s">
        <v>566</v>
      </c>
      <c r="L9" s="230" t="s">
        <v>568</v>
      </c>
      <c r="M9" s="230" t="s">
        <v>643</v>
      </c>
      <c r="N9" s="1610"/>
      <c r="O9" s="1610"/>
    </row>
    <row r="10" spans="2:15" x14ac:dyDescent="0.3">
      <c r="B10" s="1914">
        <f>B9+1</f>
        <v>1</v>
      </c>
      <c r="C10" s="1917"/>
      <c r="D10" s="122" t="s">
        <v>279</v>
      </c>
      <c r="E10" s="1920" t="s">
        <v>771</v>
      </c>
      <c r="F10" s="1921"/>
      <c r="G10" s="1921"/>
      <c r="H10" s="1921"/>
      <c r="I10" s="1921"/>
      <c r="J10" s="1921"/>
      <c r="K10" s="1921"/>
      <c r="L10" s="1921"/>
      <c r="M10" s="1921"/>
      <c r="N10" s="1921"/>
      <c r="O10" s="1922"/>
    </row>
    <row r="11" spans="2:15" x14ac:dyDescent="0.3">
      <c r="B11" s="1915"/>
      <c r="C11" s="1918"/>
      <c r="D11" s="122" t="s">
        <v>280</v>
      </c>
      <c r="E11" s="1923"/>
      <c r="F11" s="1924"/>
      <c r="G11" s="1924"/>
      <c r="H11" s="1924"/>
      <c r="I11" s="1924"/>
      <c r="J11" s="1924"/>
      <c r="K11" s="1924"/>
      <c r="L11" s="1924"/>
      <c r="M11" s="1924"/>
      <c r="N11" s="1924"/>
      <c r="O11" s="1925"/>
    </row>
    <row r="12" spans="2:15" x14ac:dyDescent="0.3">
      <c r="B12" s="1915"/>
      <c r="C12" s="1918"/>
      <c r="D12" s="122" t="s">
        <v>281</v>
      </c>
      <c r="E12" s="1923"/>
      <c r="F12" s="1924"/>
      <c r="G12" s="1924"/>
      <c r="H12" s="1924"/>
      <c r="I12" s="1924"/>
      <c r="J12" s="1924"/>
      <c r="K12" s="1924"/>
      <c r="L12" s="1924"/>
      <c r="M12" s="1924"/>
      <c r="N12" s="1924"/>
      <c r="O12" s="1925"/>
    </row>
    <row r="13" spans="2:15" x14ac:dyDescent="0.3">
      <c r="B13" s="1915"/>
      <c r="C13" s="1918"/>
      <c r="D13" s="122" t="s">
        <v>572</v>
      </c>
      <c r="E13" s="1923"/>
      <c r="F13" s="1924"/>
      <c r="G13" s="1924"/>
      <c r="H13" s="1924"/>
      <c r="I13" s="1924"/>
      <c r="J13" s="1924"/>
      <c r="K13" s="1924"/>
      <c r="L13" s="1924"/>
      <c r="M13" s="1924"/>
      <c r="N13" s="1924"/>
      <c r="O13" s="1925"/>
    </row>
    <row r="14" spans="2:15" x14ac:dyDescent="0.3">
      <c r="B14" s="1915"/>
      <c r="C14" s="1918"/>
      <c r="D14" s="122" t="s">
        <v>283</v>
      </c>
      <c r="E14" s="1923"/>
      <c r="F14" s="1924"/>
      <c r="G14" s="1924"/>
      <c r="H14" s="1924"/>
      <c r="I14" s="1924"/>
      <c r="J14" s="1924"/>
      <c r="K14" s="1924"/>
      <c r="L14" s="1924"/>
      <c r="M14" s="1924"/>
      <c r="N14" s="1924"/>
      <c r="O14" s="1925"/>
    </row>
    <row r="15" spans="2:15" x14ac:dyDescent="0.3">
      <c r="B15" s="1915"/>
      <c r="C15" s="1918"/>
      <c r="D15" s="122" t="s">
        <v>284</v>
      </c>
      <c r="E15" s="1923"/>
      <c r="F15" s="1924"/>
      <c r="G15" s="1924"/>
      <c r="H15" s="1924"/>
      <c r="I15" s="1924"/>
      <c r="J15" s="1924"/>
      <c r="K15" s="1924"/>
      <c r="L15" s="1924"/>
      <c r="M15" s="1924"/>
      <c r="N15" s="1924"/>
      <c r="O15" s="1925"/>
    </row>
    <row r="16" spans="2:15" x14ac:dyDescent="0.3">
      <c r="B16" s="1915"/>
      <c r="C16" s="1918"/>
      <c r="D16" s="122" t="s">
        <v>285</v>
      </c>
      <c r="E16" s="1923"/>
      <c r="F16" s="1924"/>
      <c r="G16" s="1924"/>
      <c r="H16" s="1924"/>
      <c r="I16" s="1924"/>
      <c r="J16" s="1924"/>
      <c r="K16" s="1924"/>
      <c r="L16" s="1924"/>
      <c r="M16" s="1924"/>
      <c r="N16" s="1924"/>
      <c r="O16" s="1925"/>
    </row>
    <row r="17" spans="2:15" x14ac:dyDescent="0.3">
      <c r="B17" s="1915"/>
      <c r="C17" s="1918"/>
      <c r="D17" s="122" t="s">
        <v>573</v>
      </c>
      <c r="E17" s="1923"/>
      <c r="F17" s="1924"/>
      <c r="G17" s="1924"/>
      <c r="H17" s="1924"/>
      <c r="I17" s="1924"/>
      <c r="J17" s="1924"/>
      <c r="K17" s="1924"/>
      <c r="L17" s="1924"/>
      <c r="M17" s="1924"/>
      <c r="N17" s="1924"/>
      <c r="O17" s="1925"/>
    </row>
    <row r="18" spans="2:15" x14ac:dyDescent="0.3">
      <c r="B18" s="1915"/>
      <c r="C18" s="1918"/>
      <c r="D18" s="122" t="s">
        <v>287</v>
      </c>
      <c r="E18" s="1923"/>
      <c r="F18" s="1924"/>
      <c r="G18" s="1924"/>
      <c r="H18" s="1924"/>
      <c r="I18" s="1924"/>
      <c r="J18" s="1924"/>
      <c r="K18" s="1924"/>
      <c r="L18" s="1924"/>
      <c r="M18" s="1924"/>
      <c r="N18" s="1924"/>
      <c r="O18" s="1925"/>
    </row>
    <row r="19" spans="2:15" x14ac:dyDescent="0.3">
      <c r="B19" s="1915"/>
      <c r="C19" s="1918"/>
      <c r="D19" s="122" t="s">
        <v>288</v>
      </c>
      <c r="E19" s="1923"/>
      <c r="F19" s="1924"/>
      <c r="G19" s="1924"/>
      <c r="H19" s="1924"/>
      <c r="I19" s="1924"/>
      <c r="J19" s="1924"/>
      <c r="K19" s="1924"/>
      <c r="L19" s="1924"/>
      <c r="M19" s="1924"/>
      <c r="N19" s="1924"/>
      <c r="O19" s="1925"/>
    </row>
    <row r="20" spans="2:15" x14ac:dyDescent="0.3">
      <c r="B20" s="1915"/>
      <c r="C20" s="1918"/>
      <c r="D20" s="122" t="s">
        <v>289</v>
      </c>
      <c r="E20" s="1923"/>
      <c r="F20" s="1924"/>
      <c r="G20" s="1924"/>
      <c r="H20" s="1924"/>
      <c r="I20" s="1924"/>
      <c r="J20" s="1924"/>
      <c r="K20" s="1924"/>
      <c r="L20" s="1924"/>
      <c r="M20" s="1924"/>
      <c r="N20" s="1924"/>
      <c r="O20" s="1925"/>
    </row>
    <row r="21" spans="2:15" x14ac:dyDescent="0.3">
      <c r="B21" s="1916"/>
      <c r="C21" s="1919"/>
      <c r="D21" s="122" t="s">
        <v>290</v>
      </c>
      <c r="E21" s="1923"/>
      <c r="F21" s="1924"/>
      <c r="G21" s="1924"/>
      <c r="H21" s="1924"/>
      <c r="I21" s="1924"/>
      <c r="J21" s="1924"/>
      <c r="K21" s="1924"/>
      <c r="L21" s="1924"/>
      <c r="M21" s="1924"/>
      <c r="N21" s="1924"/>
      <c r="O21" s="1925"/>
    </row>
    <row r="22" spans="2:15" x14ac:dyDescent="0.3">
      <c r="B22" s="1914">
        <f>B10+1</f>
        <v>2</v>
      </c>
      <c r="C22" s="1917"/>
      <c r="D22" s="122" t="s">
        <v>279</v>
      </c>
      <c r="E22" s="1923"/>
      <c r="F22" s="1924"/>
      <c r="G22" s="1924"/>
      <c r="H22" s="1924"/>
      <c r="I22" s="1924"/>
      <c r="J22" s="1924"/>
      <c r="K22" s="1924"/>
      <c r="L22" s="1924"/>
      <c r="M22" s="1924"/>
      <c r="N22" s="1924"/>
      <c r="O22" s="1925"/>
    </row>
    <row r="23" spans="2:15" x14ac:dyDescent="0.3">
      <c r="B23" s="1915"/>
      <c r="C23" s="1918"/>
      <c r="D23" s="122" t="s">
        <v>280</v>
      </c>
      <c r="E23" s="1923"/>
      <c r="F23" s="1924"/>
      <c r="G23" s="1924"/>
      <c r="H23" s="1924"/>
      <c r="I23" s="1924"/>
      <c r="J23" s="1924"/>
      <c r="K23" s="1924"/>
      <c r="L23" s="1924"/>
      <c r="M23" s="1924"/>
      <c r="N23" s="1924"/>
      <c r="O23" s="1925"/>
    </row>
    <row r="24" spans="2:15" x14ac:dyDescent="0.3">
      <c r="B24" s="1915"/>
      <c r="C24" s="1918"/>
      <c r="D24" s="122" t="s">
        <v>281</v>
      </c>
      <c r="E24" s="1923"/>
      <c r="F24" s="1924"/>
      <c r="G24" s="1924"/>
      <c r="H24" s="1924"/>
      <c r="I24" s="1924"/>
      <c r="J24" s="1924"/>
      <c r="K24" s="1924"/>
      <c r="L24" s="1924"/>
      <c r="M24" s="1924"/>
      <c r="N24" s="1924"/>
      <c r="O24" s="1925"/>
    </row>
    <row r="25" spans="2:15" x14ac:dyDescent="0.3">
      <c r="B25" s="1915"/>
      <c r="C25" s="1918"/>
      <c r="D25" s="122" t="s">
        <v>572</v>
      </c>
      <c r="E25" s="1923"/>
      <c r="F25" s="1924"/>
      <c r="G25" s="1924"/>
      <c r="H25" s="1924"/>
      <c r="I25" s="1924"/>
      <c r="J25" s="1924"/>
      <c r="K25" s="1924"/>
      <c r="L25" s="1924"/>
      <c r="M25" s="1924"/>
      <c r="N25" s="1924"/>
      <c r="O25" s="1925"/>
    </row>
    <row r="26" spans="2:15" x14ac:dyDescent="0.3">
      <c r="B26" s="1915"/>
      <c r="C26" s="1918"/>
      <c r="D26" s="122" t="s">
        <v>283</v>
      </c>
      <c r="E26" s="1923"/>
      <c r="F26" s="1924"/>
      <c r="G26" s="1924"/>
      <c r="H26" s="1924"/>
      <c r="I26" s="1924"/>
      <c r="J26" s="1924"/>
      <c r="K26" s="1924"/>
      <c r="L26" s="1924"/>
      <c r="M26" s="1924"/>
      <c r="N26" s="1924"/>
      <c r="O26" s="1925"/>
    </row>
    <row r="27" spans="2:15" x14ac:dyDescent="0.3">
      <c r="B27" s="1915"/>
      <c r="C27" s="1918"/>
      <c r="D27" s="122" t="s">
        <v>284</v>
      </c>
      <c r="E27" s="1923"/>
      <c r="F27" s="1924"/>
      <c r="G27" s="1924"/>
      <c r="H27" s="1924"/>
      <c r="I27" s="1924"/>
      <c r="J27" s="1924"/>
      <c r="K27" s="1924"/>
      <c r="L27" s="1924"/>
      <c r="M27" s="1924"/>
      <c r="N27" s="1924"/>
      <c r="O27" s="1925"/>
    </row>
    <row r="28" spans="2:15" x14ac:dyDescent="0.3">
      <c r="B28" s="1915"/>
      <c r="C28" s="1918"/>
      <c r="D28" s="122" t="s">
        <v>285</v>
      </c>
      <c r="E28" s="1923"/>
      <c r="F28" s="1924"/>
      <c r="G28" s="1924"/>
      <c r="H28" s="1924"/>
      <c r="I28" s="1924"/>
      <c r="J28" s="1924"/>
      <c r="K28" s="1924"/>
      <c r="L28" s="1924"/>
      <c r="M28" s="1924"/>
      <c r="N28" s="1924"/>
      <c r="O28" s="1925"/>
    </row>
    <row r="29" spans="2:15" x14ac:dyDescent="0.3">
      <c r="B29" s="1915"/>
      <c r="C29" s="1918"/>
      <c r="D29" s="122" t="s">
        <v>573</v>
      </c>
      <c r="E29" s="1923"/>
      <c r="F29" s="1924"/>
      <c r="G29" s="1924"/>
      <c r="H29" s="1924"/>
      <c r="I29" s="1924"/>
      <c r="J29" s="1924"/>
      <c r="K29" s="1924"/>
      <c r="L29" s="1924"/>
      <c r="M29" s="1924"/>
      <c r="N29" s="1924"/>
      <c r="O29" s="1925"/>
    </row>
    <row r="30" spans="2:15" x14ac:dyDescent="0.3">
      <c r="B30" s="1915"/>
      <c r="C30" s="1918"/>
      <c r="D30" s="122" t="s">
        <v>287</v>
      </c>
      <c r="E30" s="1923"/>
      <c r="F30" s="1924"/>
      <c r="G30" s="1924"/>
      <c r="H30" s="1924"/>
      <c r="I30" s="1924"/>
      <c r="J30" s="1924"/>
      <c r="K30" s="1924"/>
      <c r="L30" s="1924"/>
      <c r="M30" s="1924"/>
      <c r="N30" s="1924"/>
      <c r="O30" s="1925"/>
    </row>
    <row r="31" spans="2:15" x14ac:dyDescent="0.3">
      <c r="B31" s="1915"/>
      <c r="C31" s="1918"/>
      <c r="D31" s="122" t="s">
        <v>288</v>
      </c>
      <c r="E31" s="1923"/>
      <c r="F31" s="1924"/>
      <c r="G31" s="1924"/>
      <c r="H31" s="1924"/>
      <c r="I31" s="1924"/>
      <c r="J31" s="1924"/>
      <c r="K31" s="1924"/>
      <c r="L31" s="1924"/>
      <c r="M31" s="1924"/>
      <c r="N31" s="1924"/>
      <c r="O31" s="1925"/>
    </row>
    <row r="32" spans="2:15" x14ac:dyDescent="0.3">
      <c r="B32" s="1915"/>
      <c r="C32" s="1918"/>
      <c r="D32" s="122" t="s">
        <v>289</v>
      </c>
      <c r="E32" s="1923"/>
      <c r="F32" s="1924"/>
      <c r="G32" s="1924"/>
      <c r="H32" s="1924"/>
      <c r="I32" s="1924"/>
      <c r="J32" s="1924"/>
      <c r="K32" s="1924"/>
      <c r="L32" s="1924"/>
      <c r="M32" s="1924"/>
      <c r="N32" s="1924"/>
      <c r="O32" s="1925"/>
    </row>
    <row r="33" spans="2:15" x14ac:dyDescent="0.3">
      <c r="B33" s="1916"/>
      <c r="C33" s="1919"/>
      <c r="D33" s="122" t="s">
        <v>290</v>
      </c>
      <c r="E33" s="1923"/>
      <c r="F33" s="1924"/>
      <c r="G33" s="1924"/>
      <c r="H33" s="1924"/>
      <c r="I33" s="1924"/>
      <c r="J33" s="1924"/>
      <c r="K33" s="1924"/>
      <c r="L33" s="1924"/>
      <c r="M33" s="1924"/>
      <c r="N33" s="1924"/>
      <c r="O33" s="1925"/>
    </row>
    <row r="34" spans="2:15" x14ac:dyDescent="0.3">
      <c r="B34" s="96">
        <v>3</v>
      </c>
      <c r="C34" s="121"/>
      <c r="D34" s="121"/>
      <c r="E34" s="1923"/>
      <c r="F34" s="1924"/>
      <c r="G34" s="1924"/>
      <c r="H34" s="1924"/>
      <c r="I34" s="1924"/>
      <c r="J34" s="1924"/>
      <c r="K34" s="1924"/>
      <c r="L34" s="1924"/>
      <c r="M34" s="1924"/>
      <c r="N34" s="1924"/>
      <c r="O34" s="1925"/>
    </row>
    <row r="35" spans="2:15" x14ac:dyDescent="0.3">
      <c r="B35" s="96" t="s">
        <v>478</v>
      </c>
      <c r="C35" s="123"/>
      <c r="D35" s="123"/>
      <c r="E35" s="1926"/>
      <c r="F35" s="1927"/>
      <c r="G35" s="1927"/>
      <c r="H35" s="1927"/>
      <c r="I35" s="1927"/>
      <c r="J35" s="1927"/>
      <c r="K35" s="1927"/>
      <c r="L35" s="1927"/>
      <c r="M35" s="1927"/>
      <c r="N35" s="1927"/>
      <c r="O35" s="1928"/>
    </row>
    <row r="37" spans="2:15" x14ac:dyDescent="0.3">
      <c r="B37" s="1913" t="s">
        <v>1012</v>
      </c>
      <c r="C37" s="1913"/>
      <c r="D37" s="300"/>
      <c r="E37" s="14"/>
      <c r="F37" s="14"/>
      <c r="G37" s="14"/>
      <c r="H37" s="14"/>
      <c r="I37" s="14"/>
      <c r="J37" s="14"/>
      <c r="K37" s="14"/>
      <c r="L37" s="14"/>
    </row>
    <row r="39" spans="2:15" ht="79.25" customHeight="1" x14ac:dyDescent="0.3">
      <c r="B39" s="1618" t="s">
        <v>341</v>
      </c>
      <c r="C39" s="1618" t="s">
        <v>560</v>
      </c>
      <c r="D39" s="1618" t="s">
        <v>571</v>
      </c>
      <c r="E39" s="293" t="s">
        <v>640</v>
      </c>
      <c r="F39" s="1610" t="s">
        <v>561</v>
      </c>
      <c r="G39" s="1610"/>
      <c r="H39" s="1610"/>
      <c r="I39" s="1610"/>
      <c r="J39" s="1610"/>
      <c r="K39" s="1610" t="s">
        <v>565</v>
      </c>
      <c r="L39" s="1610"/>
      <c r="M39" s="1610"/>
      <c r="N39" s="1610" t="s">
        <v>738</v>
      </c>
      <c r="O39" s="1610" t="s">
        <v>570</v>
      </c>
    </row>
    <row r="40" spans="2:15" ht="42.75" customHeight="1" x14ac:dyDescent="0.3">
      <c r="B40" s="1664"/>
      <c r="C40" s="1664"/>
      <c r="D40" s="1664"/>
      <c r="E40" s="292" t="s">
        <v>642</v>
      </c>
      <c r="F40" s="290" t="s">
        <v>567</v>
      </c>
      <c r="G40" s="290" t="s">
        <v>562</v>
      </c>
      <c r="H40" s="290" t="s">
        <v>644</v>
      </c>
      <c r="I40" s="292" t="s">
        <v>682</v>
      </c>
      <c r="J40" s="292" t="s">
        <v>736</v>
      </c>
      <c r="K40" s="292" t="s">
        <v>566</v>
      </c>
      <c r="L40" s="292" t="s">
        <v>737</v>
      </c>
      <c r="M40" s="292" t="s">
        <v>643</v>
      </c>
      <c r="N40" s="1610"/>
      <c r="O40" s="1610"/>
    </row>
    <row r="41" spans="2:15" x14ac:dyDescent="0.3">
      <c r="B41" s="1914">
        <f>B40+1</f>
        <v>1</v>
      </c>
      <c r="C41" s="1917"/>
      <c r="D41" s="122" t="s">
        <v>279</v>
      </c>
      <c r="E41" s="1920" t="s">
        <v>771</v>
      </c>
      <c r="F41" s="1921"/>
      <c r="G41" s="1921"/>
      <c r="H41" s="1921"/>
      <c r="I41" s="1921"/>
      <c r="J41" s="1921"/>
      <c r="K41" s="1921"/>
      <c r="L41" s="1921"/>
      <c r="M41" s="1921"/>
      <c r="N41" s="1921"/>
      <c r="O41" s="1922"/>
    </row>
    <row r="42" spans="2:15" x14ac:dyDescent="0.3">
      <c r="B42" s="1915"/>
      <c r="C42" s="1918"/>
      <c r="D42" s="122" t="s">
        <v>280</v>
      </c>
      <c r="E42" s="1923"/>
      <c r="F42" s="1924"/>
      <c r="G42" s="1924"/>
      <c r="H42" s="1924"/>
      <c r="I42" s="1924"/>
      <c r="J42" s="1924"/>
      <c r="K42" s="1924"/>
      <c r="L42" s="1924"/>
      <c r="M42" s="1924"/>
      <c r="N42" s="1924"/>
      <c r="O42" s="1925"/>
    </row>
    <row r="43" spans="2:15" x14ac:dyDescent="0.3">
      <c r="B43" s="1915"/>
      <c r="C43" s="1918"/>
      <c r="D43" s="122" t="s">
        <v>281</v>
      </c>
      <c r="E43" s="1923"/>
      <c r="F43" s="1924"/>
      <c r="G43" s="1924"/>
      <c r="H43" s="1924"/>
      <c r="I43" s="1924"/>
      <c r="J43" s="1924"/>
      <c r="K43" s="1924"/>
      <c r="L43" s="1924"/>
      <c r="M43" s="1924"/>
      <c r="N43" s="1924"/>
      <c r="O43" s="1925"/>
    </row>
    <row r="44" spans="2:15" x14ac:dyDescent="0.3">
      <c r="B44" s="1915"/>
      <c r="C44" s="1918"/>
      <c r="D44" s="122" t="s">
        <v>572</v>
      </c>
      <c r="E44" s="1923"/>
      <c r="F44" s="1924"/>
      <c r="G44" s="1924"/>
      <c r="H44" s="1924"/>
      <c r="I44" s="1924"/>
      <c r="J44" s="1924"/>
      <c r="K44" s="1924"/>
      <c r="L44" s="1924"/>
      <c r="M44" s="1924"/>
      <c r="N44" s="1924"/>
      <c r="O44" s="1925"/>
    </row>
    <row r="45" spans="2:15" x14ac:dyDescent="0.3">
      <c r="B45" s="1915"/>
      <c r="C45" s="1918"/>
      <c r="D45" s="122" t="s">
        <v>283</v>
      </c>
      <c r="E45" s="1923"/>
      <c r="F45" s="1924"/>
      <c r="G45" s="1924"/>
      <c r="H45" s="1924"/>
      <c r="I45" s="1924"/>
      <c r="J45" s="1924"/>
      <c r="K45" s="1924"/>
      <c r="L45" s="1924"/>
      <c r="M45" s="1924"/>
      <c r="N45" s="1924"/>
      <c r="O45" s="1925"/>
    </row>
    <row r="46" spans="2:15" x14ac:dyDescent="0.3">
      <c r="B46" s="1915"/>
      <c r="C46" s="1918"/>
      <c r="D46" s="122" t="s">
        <v>284</v>
      </c>
      <c r="E46" s="1923"/>
      <c r="F46" s="1924"/>
      <c r="G46" s="1924"/>
      <c r="H46" s="1924"/>
      <c r="I46" s="1924"/>
      <c r="J46" s="1924"/>
      <c r="K46" s="1924"/>
      <c r="L46" s="1924"/>
      <c r="M46" s="1924"/>
      <c r="N46" s="1924"/>
      <c r="O46" s="1925"/>
    </row>
    <row r="47" spans="2:15" x14ac:dyDescent="0.3">
      <c r="B47" s="1915"/>
      <c r="C47" s="1918"/>
      <c r="D47" s="122" t="s">
        <v>285</v>
      </c>
      <c r="E47" s="1923"/>
      <c r="F47" s="1924"/>
      <c r="G47" s="1924"/>
      <c r="H47" s="1924"/>
      <c r="I47" s="1924"/>
      <c r="J47" s="1924"/>
      <c r="K47" s="1924"/>
      <c r="L47" s="1924"/>
      <c r="M47" s="1924"/>
      <c r="N47" s="1924"/>
      <c r="O47" s="1925"/>
    </row>
    <row r="48" spans="2:15" x14ac:dyDescent="0.3">
      <c r="B48" s="1915"/>
      <c r="C48" s="1918"/>
      <c r="D48" s="122" t="s">
        <v>573</v>
      </c>
      <c r="E48" s="1923"/>
      <c r="F48" s="1924"/>
      <c r="G48" s="1924"/>
      <c r="H48" s="1924"/>
      <c r="I48" s="1924"/>
      <c r="J48" s="1924"/>
      <c r="K48" s="1924"/>
      <c r="L48" s="1924"/>
      <c r="M48" s="1924"/>
      <c r="N48" s="1924"/>
      <c r="O48" s="1925"/>
    </row>
    <row r="49" spans="2:15" x14ac:dyDescent="0.3">
      <c r="B49" s="1915"/>
      <c r="C49" s="1918"/>
      <c r="D49" s="122" t="s">
        <v>287</v>
      </c>
      <c r="E49" s="1923"/>
      <c r="F49" s="1924"/>
      <c r="G49" s="1924"/>
      <c r="H49" s="1924"/>
      <c r="I49" s="1924"/>
      <c r="J49" s="1924"/>
      <c r="K49" s="1924"/>
      <c r="L49" s="1924"/>
      <c r="M49" s="1924"/>
      <c r="N49" s="1924"/>
      <c r="O49" s="1925"/>
    </row>
    <row r="50" spans="2:15" x14ac:dyDescent="0.3">
      <c r="B50" s="1915"/>
      <c r="C50" s="1918"/>
      <c r="D50" s="122" t="s">
        <v>288</v>
      </c>
      <c r="E50" s="1923"/>
      <c r="F50" s="1924"/>
      <c r="G50" s="1924"/>
      <c r="H50" s="1924"/>
      <c r="I50" s="1924"/>
      <c r="J50" s="1924"/>
      <c r="K50" s="1924"/>
      <c r="L50" s="1924"/>
      <c r="M50" s="1924"/>
      <c r="N50" s="1924"/>
      <c r="O50" s="1925"/>
    </row>
    <row r="51" spans="2:15" x14ac:dyDescent="0.3">
      <c r="B51" s="1915"/>
      <c r="C51" s="1918"/>
      <c r="D51" s="122" t="s">
        <v>289</v>
      </c>
      <c r="E51" s="1923"/>
      <c r="F51" s="1924"/>
      <c r="G51" s="1924"/>
      <c r="H51" s="1924"/>
      <c r="I51" s="1924"/>
      <c r="J51" s="1924"/>
      <c r="K51" s="1924"/>
      <c r="L51" s="1924"/>
      <c r="M51" s="1924"/>
      <c r="N51" s="1924"/>
      <c r="O51" s="1925"/>
    </row>
    <row r="52" spans="2:15" x14ac:dyDescent="0.3">
      <c r="B52" s="1916"/>
      <c r="C52" s="1919"/>
      <c r="D52" s="122" t="s">
        <v>290</v>
      </c>
      <c r="E52" s="1923"/>
      <c r="F52" s="1924"/>
      <c r="G52" s="1924"/>
      <c r="H52" s="1924"/>
      <c r="I52" s="1924"/>
      <c r="J52" s="1924"/>
      <c r="K52" s="1924"/>
      <c r="L52" s="1924"/>
      <c r="M52" s="1924"/>
      <c r="N52" s="1924"/>
      <c r="O52" s="1925"/>
    </row>
    <row r="53" spans="2:15" x14ac:dyDescent="0.3">
      <c r="B53" s="1914">
        <f>B41+1</f>
        <v>2</v>
      </c>
      <c r="C53" s="1917"/>
      <c r="D53" s="122" t="s">
        <v>279</v>
      </c>
      <c r="E53" s="1923"/>
      <c r="F53" s="1924"/>
      <c r="G53" s="1924"/>
      <c r="H53" s="1924"/>
      <c r="I53" s="1924"/>
      <c r="J53" s="1924"/>
      <c r="K53" s="1924"/>
      <c r="L53" s="1924"/>
      <c r="M53" s="1924"/>
      <c r="N53" s="1924"/>
      <c r="O53" s="1925"/>
    </row>
    <row r="54" spans="2:15" x14ac:dyDescent="0.3">
      <c r="B54" s="1915"/>
      <c r="C54" s="1918"/>
      <c r="D54" s="122" t="s">
        <v>280</v>
      </c>
      <c r="E54" s="1923"/>
      <c r="F54" s="1924"/>
      <c r="G54" s="1924"/>
      <c r="H54" s="1924"/>
      <c r="I54" s="1924"/>
      <c r="J54" s="1924"/>
      <c r="K54" s="1924"/>
      <c r="L54" s="1924"/>
      <c r="M54" s="1924"/>
      <c r="N54" s="1924"/>
      <c r="O54" s="1925"/>
    </row>
    <row r="55" spans="2:15" x14ac:dyDescent="0.3">
      <c r="B55" s="1915"/>
      <c r="C55" s="1918"/>
      <c r="D55" s="122" t="s">
        <v>281</v>
      </c>
      <c r="E55" s="1923"/>
      <c r="F55" s="1924"/>
      <c r="G55" s="1924"/>
      <c r="H55" s="1924"/>
      <c r="I55" s="1924"/>
      <c r="J55" s="1924"/>
      <c r="K55" s="1924"/>
      <c r="L55" s="1924"/>
      <c r="M55" s="1924"/>
      <c r="N55" s="1924"/>
      <c r="O55" s="1925"/>
    </row>
    <row r="56" spans="2:15" x14ac:dyDescent="0.3">
      <c r="B56" s="1915"/>
      <c r="C56" s="1918"/>
      <c r="D56" s="122" t="s">
        <v>572</v>
      </c>
      <c r="E56" s="1923"/>
      <c r="F56" s="1924"/>
      <c r="G56" s="1924"/>
      <c r="H56" s="1924"/>
      <c r="I56" s="1924"/>
      <c r="J56" s="1924"/>
      <c r="K56" s="1924"/>
      <c r="L56" s="1924"/>
      <c r="M56" s="1924"/>
      <c r="N56" s="1924"/>
      <c r="O56" s="1925"/>
    </row>
    <row r="57" spans="2:15" x14ac:dyDescent="0.3">
      <c r="B57" s="1915"/>
      <c r="C57" s="1918"/>
      <c r="D57" s="122" t="s">
        <v>283</v>
      </c>
      <c r="E57" s="1923"/>
      <c r="F57" s="1924"/>
      <c r="G57" s="1924"/>
      <c r="H57" s="1924"/>
      <c r="I57" s="1924"/>
      <c r="J57" s="1924"/>
      <c r="K57" s="1924"/>
      <c r="L57" s="1924"/>
      <c r="M57" s="1924"/>
      <c r="N57" s="1924"/>
      <c r="O57" s="1925"/>
    </row>
    <row r="58" spans="2:15" x14ac:dyDescent="0.3">
      <c r="B58" s="1915"/>
      <c r="C58" s="1918"/>
      <c r="D58" s="122" t="s">
        <v>284</v>
      </c>
      <c r="E58" s="1923"/>
      <c r="F58" s="1924"/>
      <c r="G58" s="1924"/>
      <c r="H58" s="1924"/>
      <c r="I58" s="1924"/>
      <c r="J58" s="1924"/>
      <c r="K58" s="1924"/>
      <c r="L58" s="1924"/>
      <c r="M58" s="1924"/>
      <c r="N58" s="1924"/>
      <c r="O58" s="1925"/>
    </row>
    <row r="59" spans="2:15" x14ac:dyDescent="0.3">
      <c r="B59" s="1915"/>
      <c r="C59" s="1918"/>
      <c r="D59" s="122" t="s">
        <v>285</v>
      </c>
      <c r="E59" s="1923"/>
      <c r="F59" s="1924"/>
      <c r="G59" s="1924"/>
      <c r="H59" s="1924"/>
      <c r="I59" s="1924"/>
      <c r="J59" s="1924"/>
      <c r="K59" s="1924"/>
      <c r="L59" s="1924"/>
      <c r="M59" s="1924"/>
      <c r="N59" s="1924"/>
      <c r="O59" s="1925"/>
    </row>
    <row r="60" spans="2:15" x14ac:dyDescent="0.3">
      <c r="B60" s="1915"/>
      <c r="C60" s="1918"/>
      <c r="D60" s="122" t="s">
        <v>573</v>
      </c>
      <c r="E60" s="1923"/>
      <c r="F60" s="1924"/>
      <c r="G60" s="1924"/>
      <c r="H60" s="1924"/>
      <c r="I60" s="1924"/>
      <c r="J60" s="1924"/>
      <c r="K60" s="1924"/>
      <c r="L60" s="1924"/>
      <c r="M60" s="1924"/>
      <c r="N60" s="1924"/>
      <c r="O60" s="1925"/>
    </row>
    <row r="61" spans="2:15" x14ac:dyDescent="0.3">
      <c r="B61" s="1915"/>
      <c r="C61" s="1918"/>
      <c r="D61" s="122" t="s">
        <v>287</v>
      </c>
      <c r="E61" s="1923"/>
      <c r="F61" s="1924"/>
      <c r="G61" s="1924"/>
      <c r="H61" s="1924"/>
      <c r="I61" s="1924"/>
      <c r="J61" s="1924"/>
      <c r="K61" s="1924"/>
      <c r="L61" s="1924"/>
      <c r="M61" s="1924"/>
      <c r="N61" s="1924"/>
      <c r="O61" s="1925"/>
    </row>
    <row r="62" spans="2:15" x14ac:dyDescent="0.3">
      <c r="B62" s="1915"/>
      <c r="C62" s="1918"/>
      <c r="D62" s="122" t="s">
        <v>288</v>
      </c>
      <c r="E62" s="1923"/>
      <c r="F62" s="1924"/>
      <c r="G62" s="1924"/>
      <c r="H62" s="1924"/>
      <c r="I62" s="1924"/>
      <c r="J62" s="1924"/>
      <c r="K62" s="1924"/>
      <c r="L62" s="1924"/>
      <c r="M62" s="1924"/>
      <c r="N62" s="1924"/>
      <c r="O62" s="1925"/>
    </row>
    <row r="63" spans="2:15" x14ac:dyDescent="0.3">
      <c r="B63" s="1915"/>
      <c r="C63" s="1918"/>
      <c r="D63" s="122" t="s">
        <v>289</v>
      </c>
      <c r="E63" s="1923"/>
      <c r="F63" s="1924"/>
      <c r="G63" s="1924"/>
      <c r="H63" s="1924"/>
      <c r="I63" s="1924"/>
      <c r="J63" s="1924"/>
      <c r="K63" s="1924"/>
      <c r="L63" s="1924"/>
      <c r="M63" s="1924"/>
      <c r="N63" s="1924"/>
      <c r="O63" s="1925"/>
    </row>
    <row r="64" spans="2:15" x14ac:dyDescent="0.3">
      <c r="B64" s="1916"/>
      <c r="C64" s="1919"/>
      <c r="D64" s="122" t="s">
        <v>290</v>
      </c>
      <c r="E64" s="1923"/>
      <c r="F64" s="1924"/>
      <c r="G64" s="1924"/>
      <c r="H64" s="1924"/>
      <c r="I64" s="1924"/>
      <c r="J64" s="1924"/>
      <c r="K64" s="1924"/>
      <c r="L64" s="1924"/>
      <c r="M64" s="1924"/>
      <c r="N64" s="1924"/>
      <c r="O64" s="1925"/>
    </row>
    <row r="65" spans="2:15" x14ac:dyDescent="0.3">
      <c r="B65" s="96">
        <v>3</v>
      </c>
      <c r="C65" s="121"/>
      <c r="D65" s="121"/>
      <c r="E65" s="1923"/>
      <c r="F65" s="1924"/>
      <c r="G65" s="1924"/>
      <c r="H65" s="1924"/>
      <c r="I65" s="1924"/>
      <c r="J65" s="1924"/>
      <c r="K65" s="1924"/>
      <c r="L65" s="1924"/>
      <c r="M65" s="1924"/>
      <c r="N65" s="1924"/>
      <c r="O65" s="1925"/>
    </row>
    <row r="66" spans="2:15" x14ac:dyDescent="0.3">
      <c r="B66" s="96" t="s">
        <v>478</v>
      </c>
      <c r="C66" s="123"/>
      <c r="D66" s="123"/>
      <c r="E66" s="1926"/>
      <c r="F66" s="1927"/>
      <c r="G66" s="1927"/>
      <c r="H66" s="1927"/>
      <c r="I66" s="1927"/>
      <c r="J66" s="1927"/>
      <c r="K66" s="1927"/>
      <c r="L66" s="1927"/>
      <c r="M66" s="1927"/>
      <c r="N66" s="1927"/>
      <c r="O66" s="1928"/>
    </row>
    <row r="68" spans="2:15" x14ac:dyDescent="0.3">
      <c r="B68" s="251" t="s">
        <v>734</v>
      </c>
    </row>
    <row r="70" spans="2:15" x14ac:dyDescent="0.3">
      <c r="B70" s="1913" t="s">
        <v>1013</v>
      </c>
      <c r="C70" s="1913"/>
      <c r="D70" s="252"/>
      <c r="E70" s="14"/>
      <c r="F70" s="14"/>
      <c r="G70" s="14"/>
      <c r="H70" s="14"/>
      <c r="I70" s="14"/>
      <c r="J70" s="14"/>
      <c r="K70" s="14"/>
      <c r="L70" s="14"/>
    </row>
    <row r="72" spans="2:15" ht="56" x14ac:dyDescent="0.3">
      <c r="B72" s="1618" t="s">
        <v>341</v>
      </c>
      <c r="C72" s="1618" t="s">
        <v>560</v>
      </c>
      <c r="D72" s="1618" t="s">
        <v>571</v>
      </c>
      <c r="E72" s="255" t="s">
        <v>640</v>
      </c>
      <c r="F72" s="1610" t="s">
        <v>561</v>
      </c>
      <c r="G72" s="1610"/>
      <c r="H72" s="1610"/>
      <c r="I72" s="1610"/>
      <c r="J72" s="1610"/>
      <c r="K72" s="1610" t="s">
        <v>565</v>
      </c>
      <c r="L72" s="1610"/>
      <c r="M72" s="1610"/>
      <c r="N72" s="1610" t="s">
        <v>569</v>
      </c>
      <c r="O72" s="1610" t="s">
        <v>570</v>
      </c>
    </row>
    <row r="73" spans="2:15" ht="28" x14ac:dyDescent="0.3">
      <c r="B73" s="1664"/>
      <c r="C73" s="1664"/>
      <c r="D73" s="1664"/>
      <c r="E73" s="254" t="s">
        <v>642</v>
      </c>
      <c r="F73" s="253" t="s">
        <v>567</v>
      </c>
      <c r="G73" s="253" t="s">
        <v>562</v>
      </c>
      <c r="H73" s="253" t="s">
        <v>644</v>
      </c>
      <c r="I73" s="254" t="s">
        <v>563</v>
      </c>
      <c r="J73" s="254" t="s">
        <v>564</v>
      </c>
      <c r="K73" s="254" t="s">
        <v>566</v>
      </c>
      <c r="L73" s="254" t="s">
        <v>568</v>
      </c>
      <c r="M73" s="254" t="s">
        <v>643</v>
      </c>
      <c r="N73" s="1610"/>
      <c r="O73" s="1610"/>
    </row>
    <row r="74" spans="2:15" x14ac:dyDescent="0.3">
      <c r="B74" s="1914">
        <f>B73+1</f>
        <v>1</v>
      </c>
      <c r="C74" s="1917"/>
      <c r="D74" s="122" t="s">
        <v>279</v>
      </c>
      <c r="E74" s="1920" t="s">
        <v>771</v>
      </c>
      <c r="F74" s="1921"/>
      <c r="G74" s="1921"/>
      <c r="H74" s="1921"/>
      <c r="I74" s="1921"/>
      <c r="J74" s="1921"/>
      <c r="K74" s="1921"/>
      <c r="L74" s="1921"/>
      <c r="M74" s="1921"/>
      <c r="N74" s="1921"/>
      <c r="O74" s="1922"/>
    </row>
    <row r="75" spans="2:15" x14ac:dyDescent="0.3">
      <c r="B75" s="1915"/>
      <c r="C75" s="1918"/>
      <c r="D75" s="122" t="s">
        <v>280</v>
      </c>
      <c r="E75" s="1923"/>
      <c r="F75" s="1924"/>
      <c r="G75" s="1924"/>
      <c r="H75" s="1924"/>
      <c r="I75" s="1924"/>
      <c r="J75" s="1924"/>
      <c r="K75" s="1924"/>
      <c r="L75" s="1924"/>
      <c r="M75" s="1924"/>
      <c r="N75" s="1924"/>
      <c r="O75" s="1925"/>
    </row>
    <row r="76" spans="2:15" x14ac:dyDescent="0.3">
      <c r="B76" s="1915"/>
      <c r="C76" s="1918"/>
      <c r="D76" s="122" t="s">
        <v>281</v>
      </c>
      <c r="E76" s="1923"/>
      <c r="F76" s="1924"/>
      <c r="G76" s="1924"/>
      <c r="H76" s="1924"/>
      <c r="I76" s="1924"/>
      <c r="J76" s="1924"/>
      <c r="K76" s="1924"/>
      <c r="L76" s="1924"/>
      <c r="M76" s="1924"/>
      <c r="N76" s="1924"/>
      <c r="O76" s="1925"/>
    </row>
    <row r="77" spans="2:15" x14ac:dyDescent="0.3">
      <c r="B77" s="1915"/>
      <c r="C77" s="1918"/>
      <c r="D77" s="122" t="s">
        <v>572</v>
      </c>
      <c r="E77" s="1923"/>
      <c r="F77" s="1924"/>
      <c r="G77" s="1924"/>
      <c r="H77" s="1924"/>
      <c r="I77" s="1924"/>
      <c r="J77" s="1924"/>
      <c r="K77" s="1924"/>
      <c r="L77" s="1924"/>
      <c r="M77" s="1924"/>
      <c r="N77" s="1924"/>
      <c r="O77" s="1925"/>
    </row>
    <row r="78" spans="2:15" x14ac:dyDescent="0.3">
      <c r="B78" s="1915"/>
      <c r="C78" s="1918"/>
      <c r="D78" s="122" t="s">
        <v>283</v>
      </c>
      <c r="E78" s="1923"/>
      <c r="F78" s="1924"/>
      <c r="G78" s="1924"/>
      <c r="H78" s="1924"/>
      <c r="I78" s="1924"/>
      <c r="J78" s="1924"/>
      <c r="K78" s="1924"/>
      <c r="L78" s="1924"/>
      <c r="M78" s="1924"/>
      <c r="N78" s="1924"/>
      <c r="O78" s="1925"/>
    </row>
    <row r="79" spans="2:15" x14ac:dyDescent="0.3">
      <c r="B79" s="1915"/>
      <c r="C79" s="1918"/>
      <c r="D79" s="122" t="s">
        <v>284</v>
      </c>
      <c r="E79" s="1923"/>
      <c r="F79" s="1924"/>
      <c r="G79" s="1924"/>
      <c r="H79" s="1924"/>
      <c r="I79" s="1924"/>
      <c r="J79" s="1924"/>
      <c r="K79" s="1924"/>
      <c r="L79" s="1924"/>
      <c r="M79" s="1924"/>
      <c r="N79" s="1924"/>
      <c r="O79" s="1925"/>
    </row>
    <row r="80" spans="2:15" x14ac:dyDescent="0.3">
      <c r="B80" s="1915"/>
      <c r="C80" s="1918"/>
      <c r="D80" s="122" t="s">
        <v>285</v>
      </c>
      <c r="E80" s="1923"/>
      <c r="F80" s="1924"/>
      <c r="G80" s="1924"/>
      <c r="H80" s="1924"/>
      <c r="I80" s="1924"/>
      <c r="J80" s="1924"/>
      <c r="K80" s="1924"/>
      <c r="L80" s="1924"/>
      <c r="M80" s="1924"/>
      <c r="N80" s="1924"/>
      <c r="O80" s="1925"/>
    </row>
    <row r="81" spans="2:15" x14ac:dyDescent="0.3">
      <c r="B81" s="1915"/>
      <c r="C81" s="1918"/>
      <c r="D81" s="122" t="s">
        <v>573</v>
      </c>
      <c r="E81" s="1923"/>
      <c r="F81" s="1924"/>
      <c r="G81" s="1924"/>
      <c r="H81" s="1924"/>
      <c r="I81" s="1924"/>
      <c r="J81" s="1924"/>
      <c r="K81" s="1924"/>
      <c r="L81" s="1924"/>
      <c r="M81" s="1924"/>
      <c r="N81" s="1924"/>
      <c r="O81" s="1925"/>
    </row>
    <row r="82" spans="2:15" x14ac:dyDescent="0.3">
      <c r="B82" s="1915"/>
      <c r="C82" s="1918"/>
      <c r="D82" s="122" t="s">
        <v>287</v>
      </c>
      <c r="E82" s="1923"/>
      <c r="F82" s="1924"/>
      <c r="G82" s="1924"/>
      <c r="H82" s="1924"/>
      <c r="I82" s="1924"/>
      <c r="J82" s="1924"/>
      <c r="K82" s="1924"/>
      <c r="L82" s="1924"/>
      <c r="M82" s="1924"/>
      <c r="N82" s="1924"/>
      <c r="O82" s="1925"/>
    </row>
    <row r="83" spans="2:15" x14ac:dyDescent="0.3">
      <c r="B83" s="1915"/>
      <c r="C83" s="1918"/>
      <c r="D83" s="122" t="s">
        <v>288</v>
      </c>
      <c r="E83" s="1923"/>
      <c r="F83" s="1924"/>
      <c r="G83" s="1924"/>
      <c r="H83" s="1924"/>
      <c r="I83" s="1924"/>
      <c r="J83" s="1924"/>
      <c r="K83" s="1924"/>
      <c r="L83" s="1924"/>
      <c r="M83" s="1924"/>
      <c r="N83" s="1924"/>
      <c r="O83" s="1925"/>
    </row>
    <row r="84" spans="2:15" x14ac:dyDescent="0.3">
      <c r="B84" s="1915"/>
      <c r="C84" s="1918"/>
      <c r="D84" s="122" t="s">
        <v>289</v>
      </c>
      <c r="E84" s="1923"/>
      <c r="F84" s="1924"/>
      <c r="G84" s="1924"/>
      <c r="H84" s="1924"/>
      <c r="I84" s="1924"/>
      <c r="J84" s="1924"/>
      <c r="K84" s="1924"/>
      <c r="L84" s="1924"/>
      <c r="M84" s="1924"/>
      <c r="N84" s="1924"/>
      <c r="O84" s="1925"/>
    </row>
    <row r="85" spans="2:15" x14ac:dyDescent="0.3">
      <c r="B85" s="1916"/>
      <c r="C85" s="1919"/>
      <c r="D85" s="122" t="s">
        <v>290</v>
      </c>
      <c r="E85" s="1923"/>
      <c r="F85" s="1924"/>
      <c r="G85" s="1924"/>
      <c r="H85" s="1924"/>
      <c r="I85" s="1924"/>
      <c r="J85" s="1924"/>
      <c r="K85" s="1924"/>
      <c r="L85" s="1924"/>
      <c r="M85" s="1924"/>
      <c r="N85" s="1924"/>
      <c r="O85" s="1925"/>
    </row>
    <row r="86" spans="2:15" x14ac:dyDescent="0.3">
      <c r="B86" s="1914">
        <f>B74+1</f>
        <v>2</v>
      </c>
      <c r="C86" s="1917"/>
      <c r="D86" s="122" t="s">
        <v>279</v>
      </c>
      <c r="E86" s="1923"/>
      <c r="F86" s="1924"/>
      <c r="G86" s="1924"/>
      <c r="H86" s="1924"/>
      <c r="I86" s="1924"/>
      <c r="J86" s="1924"/>
      <c r="K86" s="1924"/>
      <c r="L86" s="1924"/>
      <c r="M86" s="1924"/>
      <c r="N86" s="1924"/>
      <c r="O86" s="1925"/>
    </row>
    <row r="87" spans="2:15" x14ac:dyDescent="0.3">
      <c r="B87" s="1915"/>
      <c r="C87" s="1918"/>
      <c r="D87" s="122" t="s">
        <v>280</v>
      </c>
      <c r="E87" s="1923"/>
      <c r="F87" s="1924"/>
      <c r="G87" s="1924"/>
      <c r="H87" s="1924"/>
      <c r="I87" s="1924"/>
      <c r="J87" s="1924"/>
      <c r="K87" s="1924"/>
      <c r="L87" s="1924"/>
      <c r="M87" s="1924"/>
      <c r="N87" s="1924"/>
      <c r="O87" s="1925"/>
    </row>
    <row r="88" spans="2:15" x14ac:dyDescent="0.3">
      <c r="B88" s="1915"/>
      <c r="C88" s="1918"/>
      <c r="D88" s="122" t="s">
        <v>281</v>
      </c>
      <c r="E88" s="1923"/>
      <c r="F88" s="1924"/>
      <c r="G88" s="1924"/>
      <c r="H88" s="1924"/>
      <c r="I88" s="1924"/>
      <c r="J88" s="1924"/>
      <c r="K88" s="1924"/>
      <c r="L88" s="1924"/>
      <c r="M88" s="1924"/>
      <c r="N88" s="1924"/>
      <c r="O88" s="1925"/>
    </row>
    <row r="89" spans="2:15" x14ac:dyDescent="0.3">
      <c r="B89" s="1915"/>
      <c r="C89" s="1918"/>
      <c r="D89" s="122" t="s">
        <v>572</v>
      </c>
      <c r="E89" s="1923"/>
      <c r="F89" s="1924"/>
      <c r="G89" s="1924"/>
      <c r="H89" s="1924"/>
      <c r="I89" s="1924"/>
      <c r="J89" s="1924"/>
      <c r="K89" s="1924"/>
      <c r="L89" s="1924"/>
      <c r="M89" s="1924"/>
      <c r="N89" s="1924"/>
      <c r="O89" s="1925"/>
    </row>
    <row r="90" spans="2:15" x14ac:dyDescent="0.3">
      <c r="B90" s="1915"/>
      <c r="C90" s="1918"/>
      <c r="D90" s="122" t="s">
        <v>283</v>
      </c>
      <c r="E90" s="1923"/>
      <c r="F90" s="1924"/>
      <c r="G90" s="1924"/>
      <c r="H90" s="1924"/>
      <c r="I90" s="1924"/>
      <c r="J90" s="1924"/>
      <c r="K90" s="1924"/>
      <c r="L90" s="1924"/>
      <c r="M90" s="1924"/>
      <c r="N90" s="1924"/>
      <c r="O90" s="1925"/>
    </row>
    <row r="91" spans="2:15" x14ac:dyDescent="0.3">
      <c r="B91" s="1915"/>
      <c r="C91" s="1918"/>
      <c r="D91" s="122" t="s">
        <v>284</v>
      </c>
      <c r="E91" s="1923"/>
      <c r="F91" s="1924"/>
      <c r="G91" s="1924"/>
      <c r="H91" s="1924"/>
      <c r="I91" s="1924"/>
      <c r="J91" s="1924"/>
      <c r="K91" s="1924"/>
      <c r="L91" s="1924"/>
      <c r="M91" s="1924"/>
      <c r="N91" s="1924"/>
      <c r="O91" s="1925"/>
    </row>
    <row r="92" spans="2:15" x14ac:dyDescent="0.3">
      <c r="B92" s="1915"/>
      <c r="C92" s="1918"/>
      <c r="D92" s="122" t="s">
        <v>285</v>
      </c>
      <c r="E92" s="1923"/>
      <c r="F92" s="1924"/>
      <c r="G92" s="1924"/>
      <c r="H92" s="1924"/>
      <c r="I92" s="1924"/>
      <c r="J92" s="1924"/>
      <c r="K92" s="1924"/>
      <c r="L92" s="1924"/>
      <c r="M92" s="1924"/>
      <c r="N92" s="1924"/>
      <c r="O92" s="1925"/>
    </row>
    <row r="93" spans="2:15" x14ac:dyDescent="0.3">
      <c r="B93" s="1915"/>
      <c r="C93" s="1918"/>
      <c r="D93" s="122" t="s">
        <v>573</v>
      </c>
      <c r="E93" s="1923"/>
      <c r="F93" s="1924"/>
      <c r="G93" s="1924"/>
      <c r="H93" s="1924"/>
      <c r="I93" s="1924"/>
      <c r="J93" s="1924"/>
      <c r="K93" s="1924"/>
      <c r="L93" s="1924"/>
      <c r="M93" s="1924"/>
      <c r="N93" s="1924"/>
      <c r="O93" s="1925"/>
    </row>
    <row r="94" spans="2:15" x14ac:dyDescent="0.3">
      <c r="B94" s="1915"/>
      <c r="C94" s="1918"/>
      <c r="D94" s="122" t="s">
        <v>287</v>
      </c>
      <c r="E94" s="1923"/>
      <c r="F94" s="1924"/>
      <c r="G94" s="1924"/>
      <c r="H94" s="1924"/>
      <c r="I94" s="1924"/>
      <c r="J94" s="1924"/>
      <c r="K94" s="1924"/>
      <c r="L94" s="1924"/>
      <c r="M94" s="1924"/>
      <c r="N94" s="1924"/>
      <c r="O94" s="1925"/>
    </row>
    <row r="95" spans="2:15" x14ac:dyDescent="0.3">
      <c r="B95" s="1915"/>
      <c r="C95" s="1918"/>
      <c r="D95" s="122" t="s">
        <v>288</v>
      </c>
      <c r="E95" s="1923"/>
      <c r="F95" s="1924"/>
      <c r="G95" s="1924"/>
      <c r="H95" s="1924"/>
      <c r="I95" s="1924"/>
      <c r="J95" s="1924"/>
      <c r="K95" s="1924"/>
      <c r="L95" s="1924"/>
      <c r="M95" s="1924"/>
      <c r="N95" s="1924"/>
      <c r="O95" s="1925"/>
    </row>
    <row r="96" spans="2:15" x14ac:dyDescent="0.3">
      <c r="B96" s="1915"/>
      <c r="C96" s="1918"/>
      <c r="D96" s="122" t="s">
        <v>289</v>
      </c>
      <c r="E96" s="1923"/>
      <c r="F96" s="1924"/>
      <c r="G96" s="1924"/>
      <c r="H96" s="1924"/>
      <c r="I96" s="1924"/>
      <c r="J96" s="1924"/>
      <c r="K96" s="1924"/>
      <c r="L96" s="1924"/>
      <c r="M96" s="1924"/>
      <c r="N96" s="1924"/>
      <c r="O96" s="1925"/>
    </row>
    <row r="97" spans="2:15" x14ac:dyDescent="0.3">
      <c r="B97" s="1916"/>
      <c r="C97" s="1919"/>
      <c r="D97" s="122" t="s">
        <v>290</v>
      </c>
      <c r="E97" s="1923"/>
      <c r="F97" s="1924"/>
      <c r="G97" s="1924"/>
      <c r="H97" s="1924"/>
      <c r="I97" s="1924"/>
      <c r="J97" s="1924"/>
      <c r="K97" s="1924"/>
      <c r="L97" s="1924"/>
      <c r="M97" s="1924"/>
      <c r="N97" s="1924"/>
      <c r="O97" s="1925"/>
    </row>
    <row r="98" spans="2:15" x14ac:dyDescent="0.3">
      <c r="B98" s="96">
        <v>3</v>
      </c>
      <c r="C98" s="121"/>
      <c r="D98" s="121"/>
      <c r="E98" s="1923"/>
      <c r="F98" s="1924"/>
      <c r="G98" s="1924"/>
      <c r="H98" s="1924"/>
      <c r="I98" s="1924"/>
      <c r="J98" s="1924"/>
      <c r="K98" s="1924"/>
      <c r="L98" s="1924"/>
      <c r="M98" s="1924"/>
      <c r="N98" s="1924"/>
      <c r="O98" s="1925"/>
    </row>
    <row r="99" spans="2:15" x14ac:dyDescent="0.3">
      <c r="B99" s="96" t="s">
        <v>478</v>
      </c>
      <c r="C99" s="123"/>
      <c r="D99" s="123"/>
      <c r="E99" s="1926"/>
      <c r="F99" s="1927"/>
      <c r="G99" s="1927"/>
      <c r="H99" s="1927"/>
      <c r="I99" s="1927"/>
      <c r="J99" s="1927"/>
      <c r="K99" s="1927"/>
      <c r="L99" s="1927"/>
      <c r="M99" s="1927"/>
      <c r="N99" s="1927"/>
      <c r="O99" s="1928"/>
    </row>
    <row r="101" spans="2:15" x14ac:dyDescent="0.3">
      <c r="B101" s="1913" t="s">
        <v>1014</v>
      </c>
      <c r="C101" s="1913"/>
      <c r="D101" s="300"/>
      <c r="E101" s="14"/>
      <c r="F101" s="14"/>
      <c r="G101" s="14"/>
      <c r="H101" s="14"/>
      <c r="I101" s="14"/>
      <c r="J101" s="14"/>
      <c r="K101" s="14"/>
      <c r="L101" s="14"/>
    </row>
    <row r="103" spans="2:15" ht="56" x14ac:dyDescent="0.3">
      <c r="B103" s="1618" t="s">
        <v>341</v>
      </c>
      <c r="C103" s="1618" t="s">
        <v>560</v>
      </c>
      <c r="D103" s="1618" t="s">
        <v>571</v>
      </c>
      <c r="E103" s="293" t="s">
        <v>640</v>
      </c>
      <c r="F103" s="1610" t="s">
        <v>561</v>
      </c>
      <c r="G103" s="1610"/>
      <c r="H103" s="1610"/>
      <c r="I103" s="1610"/>
      <c r="J103" s="1610"/>
      <c r="K103" s="1610" t="s">
        <v>565</v>
      </c>
      <c r="L103" s="1610"/>
      <c r="M103" s="1610"/>
      <c r="N103" s="1610" t="s">
        <v>738</v>
      </c>
      <c r="O103" s="1610" t="s">
        <v>570</v>
      </c>
    </row>
    <row r="104" spans="2:15" ht="28" x14ac:dyDescent="0.3">
      <c r="B104" s="1664"/>
      <c r="C104" s="1664"/>
      <c r="D104" s="1664"/>
      <c r="E104" s="292" t="s">
        <v>642</v>
      </c>
      <c r="F104" s="290" t="s">
        <v>567</v>
      </c>
      <c r="G104" s="290" t="s">
        <v>562</v>
      </c>
      <c r="H104" s="290" t="s">
        <v>644</v>
      </c>
      <c r="I104" s="292" t="s">
        <v>682</v>
      </c>
      <c r="J104" s="292" t="s">
        <v>736</v>
      </c>
      <c r="K104" s="292" t="s">
        <v>566</v>
      </c>
      <c r="L104" s="292" t="s">
        <v>737</v>
      </c>
      <c r="M104" s="292" t="s">
        <v>643</v>
      </c>
      <c r="N104" s="1610"/>
      <c r="O104" s="1610"/>
    </row>
    <row r="105" spans="2:15" x14ac:dyDescent="0.3">
      <c r="B105" s="1914">
        <f>B104+1</f>
        <v>1</v>
      </c>
      <c r="C105" s="1917"/>
      <c r="D105" s="122" t="s">
        <v>279</v>
      </c>
      <c r="E105" s="1920" t="s">
        <v>771</v>
      </c>
      <c r="F105" s="1921"/>
      <c r="G105" s="1921"/>
      <c r="H105" s="1921"/>
      <c r="I105" s="1921"/>
      <c r="J105" s="1921"/>
      <c r="K105" s="1921"/>
      <c r="L105" s="1921"/>
      <c r="M105" s="1921"/>
      <c r="N105" s="1921"/>
      <c r="O105" s="1922"/>
    </row>
    <row r="106" spans="2:15" x14ac:dyDescent="0.3">
      <c r="B106" s="1915"/>
      <c r="C106" s="1918"/>
      <c r="D106" s="122" t="s">
        <v>280</v>
      </c>
      <c r="E106" s="1923"/>
      <c r="F106" s="1924"/>
      <c r="G106" s="1924"/>
      <c r="H106" s="1924"/>
      <c r="I106" s="1924"/>
      <c r="J106" s="1924"/>
      <c r="K106" s="1924"/>
      <c r="L106" s="1924"/>
      <c r="M106" s="1924"/>
      <c r="N106" s="1924"/>
      <c r="O106" s="1925"/>
    </row>
    <row r="107" spans="2:15" x14ac:dyDescent="0.3">
      <c r="B107" s="1915"/>
      <c r="C107" s="1918"/>
      <c r="D107" s="122" t="s">
        <v>281</v>
      </c>
      <c r="E107" s="1923"/>
      <c r="F107" s="1924"/>
      <c r="G107" s="1924"/>
      <c r="H107" s="1924"/>
      <c r="I107" s="1924"/>
      <c r="J107" s="1924"/>
      <c r="K107" s="1924"/>
      <c r="L107" s="1924"/>
      <c r="M107" s="1924"/>
      <c r="N107" s="1924"/>
      <c r="O107" s="1925"/>
    </row>
    <row r="108" spans="2:15" x14ac:dyDescent="0.3">
      <c r="B108" s="1915"/>
      <c r="C108" s="1918"/>
      <c r="D108" s="122" t="s">
        <v>572</v>
      </c>
      <c r="E108" s="1923"/>
      <c r="F108" s="1924"/>
      <c r="G108" s="1924"/>
      <c r="H108" s="1924"/>
      <c r="I108" s="1924"/>
      <c r="J108" s="1924"/>
      <c r="K108" s="1924"/>
      <c r="L108" s="1924"/>
      <c r="M108" s="1924"/>
      <c r="N108" s="1924"/>
      <c r="O108" s="1925"/>
    </row>
    <row r="109" spans="2:15" x14ac:dyDescent="0.3">
      <c r="B109" s="1915"/>
      <c r="C109" s="1918"/>
      <c r="D109" s="122" t="s">
        <v>283</v>
      </c>
      <c r="E109" s="1923"/>
      <c r="F109" s="1924"/>
      <c r="G109" s="1924"/>
      <c r="H109" s="1924"/>
      <c r="I109" s="1924"/>
      <c r="J109" s="1924"/>
      <c r="K109" s="1924"/>
      <c r="L109" s="1924"/>
      <c r="M109" s="1924"/>
      <c r="N109" s="1924"/>
      <c r="O109" s="1925"/>
    </row>
    <row r="110" spans="2:15" x14ac:dyDescent="0.3">
      <c r="B110" s="1915"/>
      <c r="C110" s="1918"/>
      <c r="D110" s="122" t="s">
        <v>284</v>
      </c>
      <c r="E110" s="1923"/>
      <c r="F110" s="1924"/>
      <c r="G110" s="1924"/>
      <c r="H110" s="1924"/>
      <c r="I110" s="1924"/>
      <c r="J110" s="1924"/>
      <c r="K110" s="1924"/>
      <c r="L110" s="1924"/>
      <c r="M110" s="1924"/>
      <c r="N110" s="1924"/>
      <c r="O110" s="1925"/>
    </row>
    <row r="111" spans="2:15" x14ac:dyDescent="0.3">
      <c r="B111" s="1915"/>
      <c r="C111" s="1918"/>
      <c r="D111" s="122" t="s">
        <v>285</v>
      </c>
      <c r="E111" s="1923"/>
      <c r="F111" s="1924"/>
      <c r="G111" s="1924"/>
      <c r="H111" s="1924"/>
      <c r="I111" s="1924"/>
      <c r="J111" s="1924"/>
      <c r="K111" s="1924"/>
      <c r="L111" s="1924"/>
      <c r="M111" s="1924"/>
      <c r="N111" s="1924"/>
      <c r="O111" s="1925"/>
    </row>
    <row r="112" spans="2:15" x14ac:dyDescent="0.3">
      <c r="B112" s="1915"/>
      <c r="C112" s="1918"/>
      <c r="D112" s="122" t="s">
        <v>573</v>
      </c>
      <c r="E112" s="1923"/>
      <c r="F112" s="1924"/>
      <c r="G112" s="1924"/>
      <c r="H112" s="1924"/>
      <c r="I112" s="1924"/>
      <c r="J112" s="1924"/>
      <c r="K112" s="1924"/>
      <c r="L112" s="1924"/>
      <c r="M112" s="1924"/>
      <c r="N112" s="1924"/>
      <c r="O112" s="1925"/>
    </row>
    <row r="113" spans="2:15" x14ac:dyDescent="0.3">
      <c r="B113" s="1915"/>
      <c r="C113" s="1918"/>
      <c r="D113" s="122" t="s">
        <v>287</v>
      </c>
      <c r="E113" s="1923"/>
      <c r="F113" s="1924"/>
      <c r="G113" s="1924"/>
      <c r="H113" s="1924"/>
      <c r="I113" s="1924"/>
      <c r="J113" s="1924"/>
      <c r="K113" s="1924"/>
      <c r="L113" s="1924"/>
      <c r="M113" s="1924"/>
      <c r="N113" s="1924"/>
      <c r="O113" s="1925"/>
    </row>
    <row r="114" spans="2:15" x14ac:dyDescent="0.3">
      <c r="B114" s="1915"/>
      <c r="C114" s="1918"/>
      <c r="D114" s="122" t="s">
        <v>288</v>
      </c>
      <c r="E114" s="1923"/>
      <c r="F114" s="1924"/>
      <c r="G114" s="1924"/>
      <c r="H114" s="1924"/>
      <c r="I114" s="1924"/>
      <c r="J114" s="1924"/>
      <c r="K114" s="1924"/>
      <c r="L114" s="1924"/>
      <c r="M114" s="1924"/>
      <c r="N114" s="1924"/>
      <c r="O114" s="1925"/>
    </row>
    <row r="115" spans="2:15" x14ac:dyDescent="0.3">
      <c r="B115" s="1915"/>
      <c r="C115" s="1918"/>
      <c r="D115" s="122" t="s">
        <v>289</v>
      </c>
      <c r="E115" s="1923"/>
      <c r="F115" s="1924"/>
      <c r="G115" s="1924"/>
      <c r="H115" s="1924"/>
      <c r="I115" s="1924"/>
      <c r="J115" s="1924"/>
      <c r="K115" s="1924"/>
      <c r="L115" s="1924"/>
      <c r="M115" s="1924"/>
      <c r="N115" s="1924"/>
      <c r="O115" s="1925"/>
    </row>
    <row r="116" spans="2:15" x14ac:dyDescent="0.3">
      <c r="B116" s="1916"/>
      <c r="C116" s="1919"/>
      <c r="D116" s="122" t="s">
        <v>290</v>
      </c>
      <c r="E116" s="1923"/>
      <c r="F116" s="1924"/>
      <c r="G116" s="1924"/>
      <c r="H116" s="1924"/>
      <c r="I116" s="1924"/>
      <c r="J116" s="1924"/>
      <c r="K116" s="1924"/>
      <c r="L116" s="1924"/>
      <c r="M116" s="1924"/>
      <c r="N116" s="1924"/>
      <c r="O116" s="1925"/>
    </row>
    <row r="117" spans="2:15" x14ac:dyDescent="0.3">
      <c r="B117" s="1914">
        <f>B105+1</f>
        <v>2</v>
      </c>
      <c r="C117" s="1917"/>
      <c r="D117" s="122" t="s">
        <v>279</v>
      </c>
      <c r="E117" s="1923"/>
      <c r="F117" s="1924"/>
      <c r="G117" s="1924"/>
      <c r="H117" s="1924"/>
      <c r="I117" s="1924"/>
      <c r="J117" s="1924"/>
      <c r="K117" s="1924"/>
      <c r="L117" s="1924"/>
      <c r="M117" s="1924"/>
      <c r="N117" s="1924"/>
      <c r="O117" s="1925"/>
    </row>
    <row r="118" spans="2:15" x14ac:dyDescent="0.3">
      <c r="B118" s="1915"/>
      <c r="C118" s="1918"/>
      <c r="D118" s="122" t="s">
        <v>280</v>
      </c>
      <c r="E118" s="1923"/>
      <c r="F118" s="1924"/>
      <c r="G118" s="1924"/>
      <c r="H118" s="1924"/>
      <c r="I118" s="1924"/>
      <c r="J118" s="1924"/>
      <c r="K118" s="1924"/>
      <c r="L118" s="1924"/>
      <c r="M118" s="1924"/>
      <c r="N118" s="1924"/>
      <c r="O118" s="1925"/>
    </row>
    <row r="119" spans="2:15" x14ac:dyDescent="0.3">
      <c r="B119" s="1915"/>
      <c r="C119" s="1918"/>
      <c r="D119" s="122" t="s">
        <v>281</v>
      </c>
      <c r="E119" s="1923"/>
      <c r="F119" s="1924"/>
      <c r="G119" s="1924"/>
      <c r="H119" s="1924"/>
      <c r="I119" s="1924"/>
      <c r="J119" s="1924"/>
      <c r="K119" s="1924"/>
      <c r="L119" s="1924"/>
      <c r="M119" s="1924"/>
      <c r="N119" s="1924"/>
      <c r="O119" s="1925"/>
    </row>
    <row r="120" spans="2:15" x14ac:dyDescent="0.3">
      <c r="B120" s="1915"/>
      <c r="C120" s="1918"/>
      <c r="D120" s="122" t="s">
        <v>572</v>
      </c>
      <c r="E120" s="1923"/>
      <c r="F120" s="1924"/>
      <c r="G120" s="1924"/>
      <c r="H120" s="1924"/>
      <c r="I120" s="1924"/>
      <c r="J120" s="1924"/>
      <c r="K120" s="1924"/>
      <c r="L120" s="1924"/>
      <c r="M120" s="1924"/>
      <c r="N120" s="1924"/>
      <c r="O120" s="1925"/>
    </row>
    <row r="121" spans="2:15" x14ac:dyDescent="0.3">
      <c r="B121" s="1915"/>
      <c r="C121" s="1918"/>
      <c r="D121" s="122" t="s">
        <v>283</v>
      </c>
      <c r="E121" s="1923"/>
      <c r="F121" s="1924"/>
      <c r="G121" s="1924"/>
      <c r="H121" s="1924"/>
      <c r="I121" s="1924"/>
      <c r="J121" s="1924"/>
      <c r="K121" s="1924"/>
      <c r="L121" s="1924"/>
      <c r="M121" s="1924"/>
      <c r="N121" s="1924"/>
      <c r="O121" s="1925"/>
    </row>
    <row r="122" spans="2:15" x14ac:dyDescent="0.3">
      <c r="B122" s="1915"/>
      <c r="C122" s="1918"/>
      <c r="D122" s="122" t="s">
        <v>284</v>
      </c>
      <c r="E122" s="1923"/>
      <c r="F122" s="1924"/>
      <c r="G122" s="1924"/>
      <c r="H122" s="1924"/>
      <c r="I122" s="1924"/>
      <c r="J122" s="1924"/>
      <c r="K122" s="1924"/>
      <c r="L122" s="1924"/>
      <c r="M122" s="1924"/>
      <c r="N122" s="1924"/>
      <c r="O122" s="1925"/>
    </row>
    <row r="123" spans="2:15" x14ac:dyDescent="0.3">
      <c r="B123" s="1915"/>
      <c r="C123" s="1918"/>
      <c r="D123" s="122" t="s">
        <v>285</v>
      </c>
      <c r="E123" s="1923"/>
      <c r="F123" s="1924"/>
      <c r="G123" s="1924"/>
      <c r="H123" s="1924"/>
      <c r="I123" s="1924"/>
      <c r="J123" s="1924"/>
      <c r="K123" s="1924"/>
      <c r="L123" s="1924"/>
      <c r="M123" s="1924"/>
      <c r="N123" s="1924"/>
      <c r="O123" s="1925"/>
    </row>
    <row r="124" spans="2:15" x14ac:dyDescent="0.3">
      <c r="B124" s="1915"/>
      <c r="C124" s="1918"/>
      <c r="D124" s="122" t="s">
        <v>573</v>
      </c>
      <c r="E124" s="1923"/>
      <c r="F124" s="1924"/>
      <c r="G124" s="1924"/>
      <c r="H124" s="1924"/>
      <c r="I124" s="1924"/>
      <c r="J124" s="1924"/>
      <c r="K124" s="1924"/>
      <c r="L124" s="1924"/>
      <c r="M124" s="1924"/>
      <c r="N124" s="1924"/>
      <c r="O124" s="1925"/>
    </row>
    <row r="125" spans="2:15" x14ac:dyDescent="0.3">
      <c r="B125" s="1915"/>
      <c r="C125" s="1918"/>
      <c r="D125" s="122" t="s">
        <v>287</v>
      </c>
      <c r="E125" s="1923"/>
      <c r="F125" s="1924"/>
      <c r="G125" s="1924"/>
      <c r="H125" s="1924"/>
      <c r="I125" s="1924"/>
      <c r="J125" s="1924"/>
      <c r="K125" s="1924"/>
      <c r="L125" s="1924"/>
      <c r="M125" s="1924"/>
      <c r="N125" s="1924"/>
      <c r="O125" s="1925"/>
    </row>
    <row r="126" spans="2:15" x14ac:dyDescent="0.3">
      <c r="B126" s="1915"/>
      <c r="C126" s="1918"/>
      <c r="D126" s="122" t="s">
        <v>288</v>
      </c>
      <c r="E126" s="1923"/>
      <c r="F126" s="1924"/>
      <c r="G126" s="1924"/>
      <c r="H126" s="1924"/>
      <c r="I126" s="1924"/>
      <c r="J126" s="1924"/>
      <c r="K126" s="1924"/>
      <c r="L126" s="1924"/>
      <c r="M126" s="1924"/>
      <c r="N126" s="1924"/>
      <c r="O126" s="1925"/>
    </row>
    <row r="127" spans="2:15" x14ac:dyDescent="0.3">
      <c r="B127" s="1915"/>
      <c r="C127" s="1918"/>
      <c r="D127" s="122" t="s">
        <v>289</v>
      </c>
      <c r="E127" s="1923"/>
      <c r="F127" s="1924"/>
      <c r="G127" s="1924"/>
      <c r="H127" s="1924"/>
      <c r="I127" s="1924"/>
      <c r="J127" s="1924"/>
      <c r="K127" s="1924"/>
      <c r="L127" s="1924"/>
      <c r="M127" s="1924"/>
      <c r="N127" s="1924"/>
      <c r="O127" s="1925"/>
    </row>
    <row r="128" spans="2:15" x14ac:dyDescent="0.3">
      <c r="B128" s="1916"/>
      <c r="C128" s="1919"/>
      <c r="D128" s="122" t="s">
        <v>290</v>
      </c>
      <c r="E128" s="1923"/>
      <c r="F128" s="1924"/>
      <c r="G128" s="1924"/>
      <c r="H128" s="1924"/>
      <c r="I128" s="1924"/>
      <c r="J128" s="1924"/>
      <c r="K128" s="1924"/>
      <c r="L128" s="1924"/>
      <c r="M128" s="1924"/>
      <c r="N128" s="1924"/>
      <c r="O128" s="1925"/>
    </row>
    <row r="129" spans="2:15" x14ac:dyDescent="0.3">
      <c r="B129" s="96">
        <v>3</v>
      </c>
      <c r="C129" s="121"/>
      <c r="D129" s="121"/>
      <c r="E129" s="1923"/>
      <c r="F129" s="1924"/>
      <c r="G129" s="1924"/>
      <c r="H129" s="1924"/>
      <c r="I129" s="1924"/>
      <c r="J129" s="1924"/>
      <c r="K129" s="1924"/>
      <c r="L129" s="1924"/>
      <c r="M129" s="1924"/>
      <c r="N129" s="1924"/>
      <c r="O129" s="1925"/>
    </row>
    <row r="130" spans="2:15" x14ac:dyDescent="0.3">
      <c r="B130" s="96" t="s">
        <v>478</v>
      </c>
      <c r="C130" s="123"/>
      <c r="D130" s="123"/>
      <c r="E130" s="1926"/>
      <c r="F130" s="1927"/>
      <c r="G130" s="1927"/>
      <c r="H130" s="1927"/>
      <c r="I130" s="1927"/>
      <c r="J130" s="1927"/>
      <c r="K130" s="1927"/>
      <c r="L130" s="1927"/>
      <c r="M130" s="1927"/>
      <c r="N130" s="1927"/>
      <c r="O130" s="1928"/>
    </row>
    <row r="132" spans="2:15" x14ac:dyDescent="0.3">
      <c r="B132" s="251" t="s">
        <v>734</v>
      </c>
    </row>
    <row r="135" spans="2:15" x14ac:dyDescent="0.3">
      <c r="B135" s="1913" t="s">
        <v>1015</v>
      </c>
      <c r="C135" s="1913"/>
      <c r="D135" s="252"/>
      <c r="E135" s="14"/>
      <c r="F135" s="14"/>
      <c r="G135" s="14"/>
      <c r="H135" s="14"/>
      <c r="I135" s="14"/>
      <c r="J135" s="14"/>
      <c r="K135" s="14"/>
      <c r="L135" s="14"/>
    </row>
    <row r="137" spans="2:15" ht="56" x14ac:dyDescent="0.3">
      <c r="B137" s="1618" t="s">
        <v>341</v>
      </c>
      <c r="C137" s="1618" t="s">
        <v>560</v>
      </c>
      <c r="D137" s="1618" t="s">
        <v>571</v>
      </c>
      <c r="E137" s="255" t="s">
        <v>640</v>
      </c>
      <c r="F137" s="1610" t="s">
        <v>561</v>
      </c>
      <c r="G137" s="1610"/>
      <c r="H137" s="1610"/>
      <c r="I137" s="1610"/>
      <c r="J137" s="1610"/>
      <c r="K137" s="1610" t="s">
        <v>565</v>
      </c>
      <c r="L137" s="1610"/>
      <c r="M137" s="1610"/>
      <c r="N137" s="1610" t="s">
        <v>569</v>
      </c>
      <c r="O137" s="1610" t="s">
        <v>570</v>
      </c>
    </row>
    <row r="138" spans="2:15" ht="28" x14ac:dyDescent="0.3">
      <c r="B138" s="1664"/>
      <c r="C138" s="1664"/>
      <c r="D138" s="1664"/>
      <c r="E138" s="254" t="s">
        <v>642</v>
      </c>
      <c r="F138" s="253" t="s">
        <v>567</v>
      </c>
      <c r="G138" s="253" t="s">
        <v>562</v>
      </c>
      <c r="H138" s="253" t="s">
        <v>644</v>
      </c>
      <c r="I138" s="254" t="s">
        <v>563</v>
      </c>
      <c r="J138" s="254" t="s">
        <v>564</v>
      </c>
      <c r="K138" s="254" t="s">
        <v>566</v>
      </c>
      <c r="L138" s="254" t="s">
        <v>568</v>
      </c>
      <c r="M138" s="254" t="s">
        <v>643</v>
      </c>
      <c r="N138" s="1610"/>
      <c r="O138" s="1610"/>
    </row>
    <row r="139" spans="2:15" x14ac:dyDescent="0.3">
      <c r="B139" s="1914">
        <f>B138+1</f>
        <v>1</v>
      </c>
      <c r="C139" s="1917"/>
      <c r="D139" s="122" t="s">
        <v>279</v>
      </c>
      <c r="E139" s="1920" t="s">
        <v>771</v>
      </c>
      <c r="F139" s="1921"/>
      <c r="G139" s="1921"/>
      <c r="H139" s="1921"/>
      <c r="I139" s="1921"/>
      <c r="J139" s="1921"/>
      <c r="K139" s="1921"/>
      <c r="L139" s="1921"/>
      <c r="M139" s="1921"/>
      <c r="N139" s="1921"/>
      <c r="O139" s="1922"/>
    </row>
    <row r="140" spans="2:15" x14ac:dyDescent="0.3">
      <c r="B140" s="1915"/>
      <c r="C140" s="1918"/>
      <c r="D140" s="122" t="s">
        <v>280</v>
      </c>
      <c r="E140" s="1923"/>
      <c r="F140" s="1924"/>
      <c r="G140" s="1924"/>
      <c r="H140" s="1924"/>
      <c r="I140" s="1924"/>
      <c r="J140" s="1924"/>
      <c r="K140" s="1924"/>
      <c r="L140" s="1924"/>
      <c r="M140" s="1924"/>
      <c r="N140" s="1924"/>
      <c r="O140" s="1925"/>
    </row>
    <row r="141" spans="2:15" x14ac:dyDescent="0.3">
      <c r="B141" s="1915"/>
      <c r="C141" s="1918"/>
      <c r="D141" s="122" t="s">
        <v>281</v>
      </c>
      <c r="E141" s="1923"/>
      <c r="F141" s="1924"/>
      <c r="G141" s="1924"/>
      <c r="H141" s="1924"/>
      <c r="I141" s="1924"/>
      <c r="J141" s="1924"/>
      <c r="K141" s="1924"/>
      <c r="L141" s="1924"/>
      <c r="M141" s="1924"/>
      <c r="N141" s="1924"/>
      <c r="O141" s="1925"/>
    </row>
    <row r="142" spans="2:15" x14ac:dyDescent="0.3">
      <c r="B142" s="1915"/>
      <c r="C142" s="1918"/>
      <c r="D142" s="122" t="s">
        <v>572</v>
      </c>
      <c r="E142" s="1923"/>
      <c r="F142" s="1924"/>
      <c r="G142" s="1924"/>
      <c r="H142" s="1924"/>
      <c r="I142" s="1924"/>
      <c r="J142" s="1924"/>
      <c r="K142" s="1924"/>
      <c r="L142" s="1924"/>
      <c r="M142" s="1924"/>
      <c r="N142" s="1924"/>
      <c r="O142" s="1925"/>
    </row>
    <row r="143" spans="2:15" x14ac:dyDescent="0.3">
      <c r="B143" s="1915"/>
      <c r="C143" s="1918"/>
      <c r="D143" s="122" t="s">
        <v>283</v>
      </c>
      <c r="E143" s="1923"/>
      <c r="F143" s="1924"/>
      <c r="G143" s="1924"/>
      <c r="H143" s="1924"/>
      <c r="I143" s="1924"/>
      <c r="J143" s="1924"/>
      <c r="K143" s="1924"/>
      <c r="L143" s="1924"/>
      <c r="M143" s="1924"/>
      <c r="N143" s="1924"/>
      <c r="O143" s="1925"/>
    </row>
    <row r="144" spans="2:15" x14ac:dyDescent="0.3">
      <c r="B144" s="1915"/>
      <c r="C144" s="1918"/>
      <c r="D144" s="122" t="s">
        <v>284</v>
      </c>
      <c r="E144" s="1923"/>
      <c r="F144" s="1924"/>
      <c r="G144" s="1924"/>
      <c r="H144" s="1924"/>
      <c r="I144" s="1924"/>
      <c r="J144" s="1924"/>
      <c r="K144" s="1924"/>
      <c r="L144" s="1924"/>
      <c r="M144" s="1924"/>
      <c r="N144" s="1924"/>
      <c r="O144" s="1925"/>
    </row>
    <row r="145" spans="2:15" x14ac:dyDescent="0.3">
      <c r="B145" s="1915"/>
      <c r="C145" s="1918"/>
      <c r="D145" s="122" t="s">
        <v>285</v>
      </c>
      <c r="E145" s="1923"/>
      <c r="F145" s="1924"/>
      <c r="G145" s="1924"/>
      <c r="H145" s="1924"/>
      <c r="I145" s="1924"/>
      <c r="J145" s="1924"/>
      <c r="K145" s="1924"/>
      <c r="L145" s="1924"/>
      <c r="M145" s="1924"/>
      <c r="N145" s="1924"/>
      <c r="O145" s="1925"/>
    </row>
    <row r="146" spans="2:15" x14ac:dyDescent="0.3">
      <c r="B146" s="1915"/>
      <c r="C146" s="1918"/>
      <c r="D146" s="122" t="s">
        <v>573</v>
      </c>
      <c r="E146" s="1923"/>
      <c r="F146" s="1924"/>
      <c r="G146" s="1924"/>
      <c r="H146" s="1924"/>
      <c r="I146" s="1924"/>
      <c r="J146" s="1924"/>
      <c r="K146" s="1924"/>
      <c r="L146" s="1924"/>
      <c r="M146" s="1924"/>
      <c r="N146" s="1924"/>
      <c r="O146" s="1925"/>
    </row>
    <row r="147" spans="2:15" x14ac:dyDescent="0.3">
      <c r="B147" s="1915"/>
      <c r="C147" s="1918"/>
      <c r="D147" s="122" t="s">
        <v>287</v>
      </c>
      <c r="E147" s="1923"/>
      <c r="F147" s="1924"/>
      <c r="G147" s="1924"/>
      <c r="H147" s="1924"/>
      <c r="I147" s="1924"/>
      <c r="J147" s="1924"/>
      <c r="K147" s="1924"/>
      <c r="L147" s="1924"/>
      <c r="M147" s="1924"/>
      <c r="N147" s="1924"/>
      <c r="O147" s="1925"/>
    </row>
    <row r="148" spans="2:15" x14ac:dyDescent="0.3">
      <c r="B148" s="1915"/>
      <c r="C148" s="1918"/>
      <c r="D148" s="122" t="s">
        <v>288</v>
      </c>
      <c r="E148" s="1923"/>
      <c r="F148" s="1924"/>
      <c r="G148" s="1924"/>
      <c r="H148" s="1924"/>
      <c r="I148" s="1924"/>
      <c r="J148" s="1924"/>
      <c r="K148" s="1924"/>
      <c r="L148" s="1924"/>
      <c r="M148" s="1924"/>
      <c r="N148" s="1924"/>
      <c r="O148" s="1925"/>
    </row>
    <row r="149" spans="2:15" x14ac:dyDescent="0.3">
      <c r="B149" s="1915"/>
      <c r="C149" s="1918"/>
      <c r="D149" s="122" t="s">
        <v>289</v>
      </c>
      <c r="E149" s="1923"/>
      <c r="F149" s="1924"/>
      <c r="G149" s="1924"/>
      <c r="H149" s="1924"/>
      <c r="I149" s="1924"/>
      <c r="J149" s="1924"/>
      <c r="K149" s="1924"/>
      <c r="L149" s="1924"/>
      <c r="M149" s="1924"/>
      <c r="N149" s="1924"/>
      <c r="O149" s="1925"/>
    </row>
    <row r="150" spans="2:15" x14ac:dyDescent="0.3">
      <c r="B150" s="1916"/>
      <c r="C150" s="1919"/>
      <c r="D150" s="122" t="s">
        <v>290</v>
      </c>
      <c r="E150" s="1923"/>
      <c r="F150" s="1924"/>
      <c r="G150" s="1924"/>
      <c r="H150" s="1924"/>
      <c r="I150" s="1924"/>
      <c r="J150" s="1924"/>
      <c r="K150" s="1924"/>
      <c r="L150" s="1924"/>
      <c r="M150" s="1924"/>
      <c r="N150" s="1924"/>
      <c r="O150" s="1925"/>
    </row>
    <row r="151" spans="2:15" x14ac:dyDescent="0.3">
      <c r="B151" s="1914">
        <f>B139+1</f>
        <v>2</v>
      </c>
      <c r="C151" s="1917"/>
      <c r="D151" s="122" t="s">
        <v>279</v>
      </c>
      <c r="E151" s="1923"/>
      <c r="F151" s="1924"/>
      <c r="G151" s="1924"/>
      <c r="H151" s="1924"/>
      <c r="I151" s="1924"/>
      <c r="J151" s="1924"/>
      <c r="K151" s="1924"/>
      <c r="L151" s="1924"/>
      <c r="M151" s="1924"/>
      <c r="N151" s="1924"/>
      <c r="O151" s="1925"/>
    </row>
    <row r="152" spans="2:15" x14ac:dyDescent="0.3">
      <c r="B152" s="1915"/>
      <c r="C152" s="1918"/>
      <c r="D152" s="122" t="s">
        <v>280</v>
      </c>
      <c r="E152" s="1923"/>
      <c r="F152" s="1924"/>
      <c r="G152" s="1924"/>
      <c r="H152" s="1924"/>
      <c r="I152" s="1924"/>
      <c r="J152" s="1924"/>
      <c r="K152" s="1924"/>
      <c r="L152" s="1924"/>
      <c r="M152" s="1924"/>
      <c r="N152" s="1924"/>
      <c r="O152" s="1925"/>
    </row>
    <row r="153" spans="2:15" x14ac:dyDescent="0.3">
      <c r="B153" s="1915"/>
      <c r="C153" s="1918"/>
      <c r="D153" s="122" t="s">
        <v>281</v>
      </c>
      <c r="E153" s="1923"/>
      <c r="F153" s="1924"/>
      <c r="G153" s="1924"/>
      <c r="H153" s="1924"/>
      <c r="I153" s="1924"/>
      <c r="J153" s="1924"/>
      <c r="K153" s="1924"/>
      <c r="L153" s="1924"/>
      <c r="M153" s="1924"/>
      <c r="N153" s="1924"/>
      <c r="O153" s="1925"/>
    </row>
    <row r="154" spans="2:15" x14ac:dyDescent="0.3">
      <c r="B154" s="1915"/>
      <c r="C154" s="1918"/>
      <c r="D154" s="122" t="s">
        <v>572</v>
      </c>
      <c r="E154" s="1923"/>
      <c r="F154" s="1924"/>
      <c r="G154" s="1924"/>
      <c r="H154" s="1924"/>
      <c r="I154" s="1924"/>
      <c r="J154" s="1924"/>
      <c r="K154" s="1924"/>
      <c r="L154" s="1924"/>
      <c r="M154" s="1924"/>
      <c r="N154" s="1924"/>
      <c r="O154" s="1925"/>
    </row>
    <row r="155" spans="2:15" x14ac:dyDescent="0.3">
      <c r="B155" s="1915"/>
      <c r="C155" s="1918"/>
      <c r="D155" s="122" t="s">
        <v>283</v>
      </c>
      <c r="E155" s="1923"/>
      <c r="F155" s="1924"/>
      <c r="G155" s="1924"/>
      <c r="H155" s="1924"/>
      <c r="I155" s="1924"/>
      <c r="J155" s="1924"/>
      <c r="K155" s="1924"/>
      <c r="L155" s="1924"/>
      <c r="M155" s="1924"/>
      <c r="N155" s="1924"/>
      <c r="O155" s="1925"/>
    </row>
    <row r="156" spans="2:15" x14ac:dyDescent="0.3">
      <c r="B156" s="1915"/>
      <c r="C156" s="1918"/>
      <c r="D156" s="122" t="s">
        <v>284</v>
      </c>
      <c r="E156" s="1923"/>
      <c r="F156" s="1924"/>
      <c r="G156" s="1924"/>
      <c r="H156" s="1924"/>
      <c r="I156" s="1924"/>
      <c r="J156" s="1924"/>
      <c r="K156" s="1924"/>
      <c r="L156" s="1924"/>
      <c r="M156" s="1924"/>
      <c r="N156" s="1924"/>
      <c r="O156" s="1925"/>
    </row>
    <row r="157" spans="2:15" x14ac:dyDescent="0.3">
      <c r="B157" s="1915"/>
      <c r="C157" s="1918"/>
      <c r="D157" s="122" t="s">
        <v>285</v>
      </c>
      <c r="E157" s="1923"/>
      <c r="F157" s="1924"/>
      <c r="G157" s="1924"/>
      <c r="H157" s="1924"/>
      <c r="I157" s="1924"/>
      <c r="J157" s="1924"/>
      <c r="K157" s="1924"/>
      <c r="L157" s="1924"/>
      <c r="M157" s="1924"/>
      <c r="N157" s="1924"/>
      <c r="O157" s="1925"/>
    </row>
    <row r="158" spans="2:15" x14ac:dyDescent="0.3">
      <c r="B158" s="1915"/>
      <c r="C158" s="1918"/>
      <c r="D158" s="122" t="s">
        <v>573</v>
      </c>
      <c r="E158" s="1923"/>
      <c r="F158" s="1924"/>
      <c r="G158" s="1924"/>
      <c r="H158" s="1924"/>
      <c r="I158" s="1924"/>
      <c r="J158" s="1924"/>
      <c r="K158" s="1924"/>
      <c r="L158" s="1924"/>
      <c r="M158" s="1924"/>
      <c r="N158" s="1924"/>
      <c r="O158" s="1925"/>
    </row>
    <row r="159" spans="2:15" x14ac:dyDescent="0.3">
      <c r="B159" s="1915"/>
      <c r="C159" s="1918"/>
      <c r="D159" s="122" t="s">
        <v>287</v>
      </c>
      <c r="E159" s="1923"/>
      <c r="F159" s="1924"/>
      <c r="G159" s="1924"/>
      <c r="H159" s="1924"/>
      <c r="I159" s="1924"/>
      <c r="J159" s="1924"/>
      <c r="K159" s="1924"/>
      <c r="L159" s="1924"/>
      <c r="M159" s="1924"/>
      <c r="N159" s="1924"/>
      <c r="O159" s="1925"/>
    </row>
    <row r="160" spans="2:15" x14ac:dyDescent="0.3">
      <c r="B160" s="1915"/>
      <c r="C160" s="1918"/>
      <c r="D160" s="122" t="s">
        <v>288</v>
      </c>
      <c r="E160" s="1923"/>
      <c r="F160" s="1924"/>
      <c r="G160" s="1924"/>
      <c r="H160" s="1924"/>
      <c r="I160" s="1924"/>
      <c r="J160" s="1924"/>
      <c r="K160" s="1924"/>
      <c r="L160" s="1924"/>
      <c r="M160" s="1924"/>
      <c r="N160" s="1924"/>
      <c r="O160" s="1925"/>
    </row>
    <row r="161" spans="2:15" x14ac:dyDescent="0.3">
      <c r="B161" s="1915"/>
      <c r="C161" s="1918"/>
      <c r="D161" s="122" t="s">
        <v>289</v>
      </c>
      <c r="E161" s="1923"/>
      <c r="F161" s="1924"/>
      <c r="G161" s="1924"/>
      <c r="H161" s="1924"/>
      <c r="I161" s="1924"/>
      <c r="J161" s="1924"/>
      <c r="K161" s="1924"/>
      <c r="L161" s="1924"/>
      <c r="M161" s="1924"/>
      <c r="N161" s="1924"/>
      <c r="O161" s="1925"/>
    </row>
    <row r="162" spans="2:15" x14ac:dyDescent="0.3">
      <c r="B162" s="1916"/>
      <c r="C162" s="1919"/>
      <c r="D162" s="122" t="s">
        <v>290</v>
      </c>
      <c r="E162" s="1923"/>
      <c r="F162" s="1924"/>
      <c r="G162" s="1924"/>
      <c r="H162" s="1924"/>
      <c r="I162" s="1924"/>
      <c r="J162" s="1924"/>
      <c r="K162" s="1924"/>
      <c r="L162" s="1924"/>
      <c r="M162" s="1924"/>
      <c r="N162" s="1924"/>
      <c r="O162" s="1925"/>
    </row>
    <row r="163" spans="2:15" x14ac:dyDescent="0.3">
      <c r="B163" s="96">
        <v>3</v>
      </c>
      <c r="C163" s="121"/>
      <c r="D163" s="121"/>
      <c r="E163" s="1923"/>
      <c r="F163" s="1924"/>
      <c r="G163" s="1924"/>
      <c r="H163" s="1924"/>
      <c r="I163" s="1924"/>
      <c r="J163" s="1924"/>
      <c r="K163" s="1924"/>
      <c r="L163" s="1924"/>
      <c r="M163" s="1924"/>
      <c r="N163" s="1924"/>
      <c r="O163" s="1925"/>
    </row>
    <row r="164" spans="2:15" x14ac:dyDescent="0.3">
      <c r="B164" s="96" t="s">
        <v>478</v>
      </c>
      <c r="C164" s="123"/>
      <c r="D164" s="123"/>
      <c r="E164" s="1926"/>
      <c r="F164" s="1927"/>
      <c r="G164" s="1927"/>
      <c r="H164" s="1927"/>
      <c r="I164" s="1927"/>
      <c r="J164" s="1927"/>
      <c r="K164" s="1927"/>
      <c r="L164" s="1927"/>
      <c r="M164" s="1927"/>
      <c r="N164" s="1927"/>
      <c r="O164" s="1928"/>
    </row>
    <row r="166" spans="2:15" x14ac:dyDescent="0.3">
      <c r="B166" s="1913" t="s">
        <v>1016</v>
      </c>
      <c r="C166" s="1913"/>
      <c r="D166" s="300"/>
      <c r="E166" s="14"/>
      <c r="F166" s="14"/>
      <c r="G166" s="14"/>
      <c r="H166" s="14"/>
      <c r="I166" s="14"/>
      <c r="J166" s="14"/>
      <c r="K166" s="14"/>
      <c r="L166" s="14"/>
    </row>
    <row r="168" spans="2:15" ht="56" x14ac:dyDescent="0.3">
      <c r="B168" s="1618" t="s">
        <v>341</v>
      </c>
      <c r="C168" s="1618" t="s">
        <v>560</v>
      </c>
      <c r="D168" s="1618" t="s">
        <v>571</v>
      </c>
      <c r="E168" s="293" t="s">
        <v>640</v>
      </c>
      <c r="F168" s="1610" t="s">
        <v>561</v>
      </c>
      <c r="G168" s="1610"/>
      <c r="H168" s="1610"/>
      <c r="I168" s="1610"/>
      <c r="J168" s="1610"/>
      <c r="K168" s="1610" t="s">
        <v>565</v>
      </c>
      <c r="L168" s="1610"/>
      <c r="M168" s="1610"/>
      <c r="N168" s="1610" t="s">
        <v>738</v>
      </c>
      <c r="O168" s="1610" t="s">
        <v>570</v>
      </c>
    </row>
    <row r="169" spans="2:15" ht="28" x14ac:dyDescent="0.3">
      <c r="B169" s="1664"/>
      <c r="C169" s="1664"/>
      <c r="D169" s="1664"/>
      <c r="E169" s="292" t="s">
        <v>642</v>
      </c>
      <c r="F169" s="290" t="s">
        <v>567</v>
      </c>
      <c r="G169" s="290" t="s">
        <v>562</v>
      </c>
      <c r="H169" s="290" t="s">
        <v>644</v>
      </c>
      <c r="I169" s="292" t="s">
        <v>682</v>
      </c>
      <c r="J169" s="292" t="s">
        <v>736</v>
      </c>
      <c r="K169" s="292" t="s">
        <v>566</v>
      </c>
      <c r="L169" s="292" t="s">
        <v>737</v>
      </c>
      <c r="M169" s="292" t="s">
        <v>643</v>
      </c>
      <c r="N169" s="1610"/>
      <c r="O169" s="1610"/>
    </row>
    <row r="170" spans="2:15" x14ac:dyDescent="0.3">
      <c r="B170" s="1914">
        <f>B169+1</f>
        <v>1</v>
      </c>
      <c r="C170" s="1917"/>
      <c r="D170" s="122" t="s">
        <v>279</v>
      </c>
      <c r="E170" s="1929" t="s">
        <v>771</v>
      </c>
      <c r="F170" s="1930"/>
      <c r="G170" s="1930"/>
      <c r="H170" s="1930"/>
      <c r="I170" s="1930"/>
      <c r="J170" s="1930"/>
      <c r="K170" s="1930"/>
      <c r="L170" s="1930"/>
      <c r="M170" s="1930"/>
      <c r="N170" s="1930"/>
      <c r="O170" s="1931"/>
    </row>
    <row r="171" spans="2:15" x14ac:dyDescent="0.3">
      <c r="B171" s="1915"/>
      <c r="C171" s="1918"/>
      <c r="D171" s="122" t="s">
        <v>280</v>
      </c>
      <c r="E171" s="1932"/>
      <c r="F171" s="1933"/>
      <c r="G171" s="1933"/>
      <c r="H171" s="1933"/>
      <c r="I171" s="1933"/>
      <c r="J171" s="1933"/>
      <c r="K171" s="1933"/>
      <c r="L171" s="1933"/>
      <c r="M171" s="1933"/>
      <c r="N171" s="1933"/>
      <c r="O171" s="1934"/>
    </row>
    <row r="172" spans="2:15" x14ac:dyDescent="0.3">
      <c r="B172" s="1915"/>
      <c r="C172" s="1918"/>
      <c r="D172" s="122" t="s">
        <v>281</v>
      </c>
      <c r="E172" s="1932"/>
      <c r="F172" s="1933"/>
      <c r="G172" s="1933"/>
      <c r="H172" s="1933"/>
      <c r="I172" s="1933"/>
      <c r="J172" s="1933"/>
      <c r="K172" s="1933"/>
      <c r="L172" s="1933"/>
      <c r="M172" s="1933"/>
      <c r="N172" s="1933"/>
      <c r="O172" s="1934"/>
    </row>
    <row r="173" spans="2:15" x14ac:dyDescent="0.3">
      <c r="B173" s="1915"/>
      <c r="C173" s="1918"/>
      <c r="D173" s="122" t="s">
        <v>572</v>
      </c>
      <c r="E173" s="1932"/>
      <c r="F173" s="1933"/>
      <c r="G173" s="1933"/>
      <c r="H173" s="1933"/>
      <c r="I173" s="1933"/>
      <c r="J173" s="1933"/>
      <c r="K173" s="1933"/>
      <c r="L173" s="1933"/>
      <c r="M173" s="1933"/>
      <c r="N173" s="1933"/>
      <c r="O173" s="1934"/>
    </row>
    <row r="174" spans="2:15" x14ac:dyDescent="0.3">
      <c r="B174" s="1915"/>
      <c r="C174" s="1918"/>
      <c r="D174" s="122" t="s">
        <v>283</v>
      </c>
      <c r="E174" s="1932"/>
      <c r="F174" s="1933"/>
      <c r="G174" s="1933"/>
      <c r="H174" s="1933"/>
      <c r="I174" s="1933"/>
      <c r="J174" s="1933"/>
      <c r="K174" s="1933"/>
      <c r="L174" s="1933"/>
      <c r="M174" s="1933"/>
      <c r="N174" s="1933"/>
      <c r="O174" s="1934"/>
    </row>
    <row r="175" spans="2:15" x14ac:dyDescent="0.3">
      <c r="B175" s="1915"/>
      <c r="C175" s="1918"/>
      <c r="D175" s="122" t="s">
        <v>284</v>
      </c>
      <c r="E175" s="1932"/>
      <c r="F175" s="1933"/>
      <c r="G175" s="1933"/>
      <c r="H175" s="1933"/>
      <c r="I175" s="1933"/>
      <c r="J175" s="1933"/>
      <c r="K175" s="1933"/>
      <c r="L175" s="1933"/>
      <c r="M175" s="1933"/>
      <c r="N175" s="1933"/>
      <c r="O175" s="1934"/>
    </row>
    <row r="176" spans="2:15" x14ac:dyDescent="0.3">
      <c r="B176" s="1914">
        <f>B170+1</f>
        <v>2</v>
      </c>
      <c r="C176" s="1917"/>
      <c r="D176" s="122" t="s">
        <v>279</v>
      </c>
      <c r="E176" s="1932"/>
      <c r="F176" s="1933"/>
      <c r="G176" s="1933"/>
      <c r="H176" s="1933"/>
      <c r="I176" s="1933"/>
      <c r="J176" s="1933"/>
      <c r="K176" s="1933"/>
      <c r="L176" s="1933"/>
      <c r="M176" s="1933"/>
      <c r="N176" s="1933"/>
      <c r="O176" s="1934"/>
    </row>
    <row r="177" spans="2:15" x14ac:dyDescent="0.3">
      <c r="B177" s="1915"/>
      <c r="C177" s="1918"/>
      <c r="D177" s="122" t="s">
        <v>280</v>
      </c>
      <c r="E177" s="1932"/>
      <c r="F177" s="1933"/>
      <c r="G177" s="1933"/>
      <c r="H177" s="1933"/>
      <c r="I177" s="1933"/>
      <c r="J177" s="1933"/>
      <c r="K177" s="1933"/>
      <c r="L177" s="1933"/>
      <c r="M177" s="1933"/>
      <c r="N177" s="1933"/>
      <c r="O177" s="1934"/>
    </row>
    <row r="178" spans="2:15" x14ac:dyDescent="0.3">
      <c r="B178" s="1915"/>
      <c r="C178" s="1918"/>
      <c r="D178" s="122" t="s">
        <v>281</v>
      </c>
      <c r="E178" s="1932"/>
      <c r="F178" s="1933"/>
      <c r="G178" s="1933"/>
      <c r="H178" s="1933"/>
      <c r="I178" s="1933"/>
      <c r="J178" s="1933"/>
      <c r="K178" s="1933"/>
      <c r="L178" s="1933"/>
      <c r="M178" s="1933"/>
      <c r="N178" s="1933"/>
      <c r="O178" s="1934"/>
    </row>
    <row r="179" spans="2:15" x14ac:dyDescent="0.3">
      <c r="B179" s="1915"/>
      <c r="C179" s="1918"/>
      <c r="D179" s="122" t="s">
        <v>572</v>
      </c>
      <c r="E179" s="1932"/>
      <c r="F179" s="1933"/>
      <c r="G179" s="1933"/>
      <c r="H179" s="1933"/>
      <c r="I179" s="1933"/>
      <c r="J179" s="1933"/>
      <c r="K179" s="1933"/>
      <c r="L179" s="1933"/>
      <c r="M179" s="1933"/>
      <c r="N179" s="1933"/>
      <c r="O179" s="1934"/>
    </row>
    <row r="180" spans="2:15" x14ac:dyDescent="0.3">
      <c r="B180" s="1915"/>
      <c r="C180" s="1918"/>
      <c r="D180" s="122" t="s">
        <v>283</v>
      </c>
      <c r="E180" s="1932"/>
      <c r="F180" s="1933"/>
      <c r="G180" s="1933"/>
      <c r="H180" s="1933"/>
      <c r="I180" s="1933"/>
      <c r="J180" s="1933"/>
      <c r="K180" s="1933"/>
      <c r="L180" s="1933"/>
      <c r="M180" s="1933"/>
      <c r="N180" s="1933"/>
      <c r="O180" s="1934"/>
    </row>
    <row r="181" spans="2:15" x14ac:dyDescent="0.3">
      <c r="B181" s="1915"/>
      <c r="C181" s="1918"/>
      <c r="D181" s="122" t="s">
        <v>284</v>
      </c>
      <c r="E181" s="1932"/>
      <c r="F181" s="1933"/>
      <c r="G181" s="1933"/>
      <c r="H181" s="1933"/>
      <c r="I181" s="1933"/>
      <c r="J181" s="1933"/>
      <c r="K181" s="1933"/>
      <c r="L181" s="1933"/>
      <c r="M181" s="1933"/>
      <c r="N181" s="1933"/>
      <c r="O181" s="1934"/>
    </row>
    <row r="182" spans="2:15" x14ac:dyDescent="0.3">
      <c r="B182" s="96">
        <v>3</v>
      </c>
      <c r="C182" s="121"/>
      <c r="D182" s="121"/>
      <c r="E182" s="1932"/>
      <c r="F182" s="1933"/>
      <c r="G182" s="1933"/>
      <c r="H182" s="1933"/>
      <c r="I182" s="1933"/>
      <c r="J182" s="1933"/>
      <c r="K182" s="1933"/>
      <c r="L182" s="1933"/>
      <c r="M182" s="1933"/>
      <c r="N182" s="1933"/>
      <c r="O182" s="1934"/>
    </row>
    <row r="183" spans="2:15" x14ac:dyDescent="0.3">
      <c r="B183" s="96" t="s">
        <v>478</v>
      </c>
      <c r="C183" s="123"/>
      <c r="D183" s="123"/>
      <c r="E183" s="1935"/>
      <c r="F183" s="1936"/>
      <c r="G183" s="1936"/>
      <c r="H183" s="1936"/>
      <c r="I183" s="1936"/>
      <c r="J183" s="1936"/>
      <c r="K183" s="1936"/>
      <c r="L183" s="1936"/>
      <c r="M183" s="1936"/>
      <c r="N183" s="1936"/>
      <c r="O183" s="1937"/>
    </row>
    <row r="186" spans="2:15" x14ac:dyDescent="0.3">
      <c r="B186" s="1913" t="s">
        <v>1017</v>
      </c>
      <c r="C186" s="1913"/>
      <c r="D186" s="300"/>
      <c r="E186" s="14"/>
      <c r="F186" s="14"/>
      <c r="G186" s="14"/>
      <c r="H186" s="14"/>
      <c r="I186" s="14"/>
      <c r="J186" s="14"/>
      <c r="K186" s="14"/>
      <c r="L186" s="14"/>
    </row>
    <row r="188" spans="2:15" ht="56" x14ac:dyDescent="0.3">
      <c r="B188" s="1618" t="s">
        <v>341</v>
      </c>
      <c r="C188" s="1618" t="s">
        <v>560</v>
      </c>
      <c r="D188" s="1618" t="s">
        <v>571</v>
      </c>
      <c r="E188" s="293" t="s">
        <v>640</v>
      </c>
      <c r="F188" s="1610" t="s">
        <v>561</v>
      </c>
      <c r="G188" s="1610"/>
      <c r="H188" s="1610"/>
      <c r="I188" s="1610"/>
      <c r="J188" s="1610"/>
      <c r="K188" s="1610" t="s">
        <v>565</v>
      </c>
      <c r="L188" s="1610"/>
      <c r="M188" s="1610"/>
      <c r="N188" s="1610" t="s">
        <v>569</v>
      </c>
      <c r="O188" s="1610" t="s">
        <v>570</v>
      </c>
    </row>
    <row r="189" spans="2:15" ht="28" x14ac:dyDescent="0.3">
      <c r="B189" s="1664"/>
      <c r="C189" s="1664"/>
      <c r="D189" s="1664"/>
      <c r="E189" s="292" t="s">
        <v>642</v>
      </c>
      <c r="F189" s="290" t="s">
        <v>567</v>
      </c>
      <c r="G189" s="290" t="s">
        <v>562</v>
      </c>
      <c r="H189" s="290" t="s">
        <v>644</v>
      </c>
      <c r="I189" s="292" t="s">
        <v>563</v>
      </c>
      <c r="J189" s="292" t="s">
        <v>564</v>
      </c>
      <c r="K189" s="292" t="s">
        <v>566</v>
      </c>
      <c r="L189" s="292" t="s">
        <v>568</v>
      </c>
      <c r="M189" s="292" t="s">
        <v>643</v>
      </c>
      <c r="N189" s="1610"/>
      <c r="O189" s="1610"/>
    </row>
    <row r="190" spans="2:15" x14ac:dyDescent="0.3">
      <c r="B190" s="1914">
        <f>B189+1</f>
        <v>1</v>
      </c>
      <c r="C190" s="1917"/>
      <c r="D190" s="122" t="s">
        <v>279</v>
      </c>
      <c r="E190" s="1920" t="s">
        <v>771</v>
      </c>
      <c r="F190" s="1921"/>
      <c r="G190" s="1921"/>
      <c r="H190" s="1921"/>
      <c r="I190" s="1921"/>
      <c r="J190" s="1921"/>
      <c r="K190" s="1921"/>
      <c r="L190" s="1921"/>
      <c r="M190" s="1921"/>
      <c r="N190" s="1921"/>
      <c r="O190" s="1922"/>
    </row>
    <row r="191" spans="2:15" x14ac:dyDescent="0.3">
      <c r="B191" s="1915"/>
      <c r="C191" s="1918"/>
      <c r="D191" s="122" t="s">
        <v>280</v>
      </c>
      <c r="E191" s="1923"/>
      <c r="F191" s="1924"/>
      <c r="G191" s="1924"/>
      <c r="H191" s="1924"/>
      <c r="I191" s="1924"/>
      <c r="J191" s="1924"/>
      <c r="K191" s="1924"/>
      <c r="L191" s="1924"/>
      <c r="M191" s="1924"/>
      <c r="N191" s="1924"/>
      <c r="O191" s="1925"/>
    </row>
    <row r="192" spans="2:15" x14ac:dyDescent="0.3">
      <c r="B192" s="1915"/>
      <c r="C192" s="1918"/>
      <c r="D192" s="122" t="s">
        <v>281</v>
      </c>
      <c r="E192" s="1923"/>
      <c r="F192" s="1924"/>
      <c r="G192" s="1924"/>
      <c r="H192" s="1924"/>
      <c r="I192" s="1924"/>
      <c r="J192" s="1924"/>
      <c r="K192" s="1924"/>
      <c r="L192" s="1924"/>
      <c r="M192" s="1924"/>
      <c r="N192" s="1924"/>
      <c r="O192" s="1925"/>
    </row>
    <row r="193" spans="2:15" x14ac:dyDescent="0.3">
      <c r="B193" s="1915"/>
      <c r="C193" s="1918"/>
      <c r="D193" s="122" t="s">
        <v>572</v>
      </c>
      <c r="E193" s="1923"/>
      <c r="F193" s="1924"/>
      <c r="G193" s="1924"/>
      <c r="H193" s="1924"/>
      <c r="I193" s="1924"/>
      <c r="J193" s="1924"/>
      <c r="K193" s="1924"/>
      <c r="L193" s="1924"/>
      <c r="M193" s="1924"/>
      <c r="N193" s="1924"/>
      <c r="O193" s="1925"/>
    </row>
    <row r="194" spans="2:15" x14ac:dyDescent="0.3">
      <c r="B194" s="1915"/>
      <c r="C194" s="1918"/>
      <c r="D194" s="122" t="s">
        <v>283</v>
      </c>
      <c r="E194" s="1923"/>
      <c r="F194" s="1924"/>
      <c r="G194" s="1924"/>
      <c r="H194" s="1924"/>
      <c r="I194" s="1924"/>
      <c r="J194" s="1924"/>
      <c r="K194" s="1924"/>
      <c r="L194" s="1924"/>
      <c r="M194" s="1924"/>
      <c r="N194" s="1924"/>
      <c r="O194" s="1925"/>
    </row>
    <row r="195" spans="2:15" x14ac:dyDescent="0.3">
      <c r="B195" s="1915"/>
      <c r="C195" s="1918"/>
      <c r="D195" s="122" t="s">
        <v>284</v>
      </c>
      <c r="E195" s="1923"/>
      <c r="F195" s="1924"/>
      <c r="G195" s="1924"/>
      <c r="H195" s="1924"/>
      <c r="I195" s="1924"/>
      <c r="J195" s="1924"/>
      <c r="K195" s="1924"/>
      <c r="L195" s="1924"/>
      <c r="M195" s="1924"/>
      <c r="N195" s="1924"/>
      <c r="O195" s="1925"/>
    </row>
    <row r="196" spans="2:15" x14ac:dyDescent="0.3">
      <c r="B196" s="1915"/>
      <c r="C196" s="1918"/>
      <c r="D196" s="122" t="s">
        <v>285</v>
      </c>
      <c r="E196" s="1923"/>
      <c r="F196" s="1924"/>
      <c r="G196" s="1924"/>
      <c r="H196" s="1924"/>
      <c r="I196" s="1924"/>
      <c r="J196" s="1924"/>
      <c r="K196" s="1924"/>
      <c r="L196" s="1924"/>
      <c r="M196" s="1924"/>
      <c r="N196" s="1924"/>
      <c r="O196" s="1925"/>
    </row>
    <row r="197" spans="2:15" x14ac:dyDescent="0.3">
      <c r="B197" s="1915"/>
      <c r="C197" s="1918"/>
      <c r="D197" s="122" t="s">
        <v>573</v>
      </c>
      <c r="E197" s="1923"/>
      <c r="F197" s="1924"/>
      <c r="G197" s="1924"/>
      <c r="H197" s="1924"/>
      <c r="I197" s="1924"/>
      <c r="J197" s="1924"/>
      <c r="K197" s="1924"/>
      <c r="L197" s="1924"/>
      <c r="M197" s="1924"/>
      <c r="N197" s="1924"/>
      <c r="O197" s="1925"/>
    </row>
    <row r="198" spans="2:15" x14ac:dyDescent="0.3">
      <c r="B198" s="1915"/>
      <c r="C198" s="1918"/>
      <c r="D198" s="122" t="s">
        <v>287</v>
      </c>
      <c r="E198" s="1923"/>
      <c r="F198" s="1924"/>
      <c r="G198" s="1924"/>
      <c r="H198" s="1924"/>
      <c r="I198" s="1924"/>
      <c r="J198" s="1924"/>
      <c r="K198" s="1924"/>
      <c r="L198" s="1924"/>
      <c r="M198" s="1924"/>
      <c r="N198" s="1924"/>
      <c r="O198" s="1925"/>
    </row>
    <row r="199" spans="2:15" x14ac:dyDescent="0.3">
      <c r="B199" s="1915"/>
      <c r="C199" s="1918"/>
      <c r="D199" s="122" t="s">
        <v>288</v>
      </c>
      <c r="E199" s="1923"/>
      <c r="F199" s="1924"/>
      <c r="G199" s="1924"/>
      <c r="H199" s="1924"/>
      <c r="I199" s="1924"/>
      <c r="J199" s="1924"/>
      <c r="K199" s="1924"/>
      <c r="L199" s="1924"/>
      <c r="M199" s="1924"/>
      <c r="N199" s="1924"/>
      <c r="O199" s="1925"/>
    </row>
    <row r="200" spans="2:15" x14ac:dyDescent="0.3">
      <c r="B200" s="1915"/>
      <c r="C200" s="1918"/>
      <c r="D200" s="122" t="s">
        <v>289</v>
      </c>
      <c r="E200" s="1923"/>
      <c r="F200" s="1924"/>
      <c r="G200" s="1924"/>
      <c r="H200" s="1924"/>
      <c r="I200" s="1924"/>
      <c r="J200" s="1924"/>
      <c r="K200" s="1924"/>
      <c r="L200" s="1924"/>
      <c r="M200" s="1924"/>
      <c r="N200" s="1924"/>
      <c r="O200" s="1925"/>
    </row>
    <row r="201" spans="2:15" x14ac:dyDescent="0.3">
      <c r="B201" s="1916"/>
      <c r="C201" s="1919"/>
      <c r="D201" s="122" t="s">
        <v>290</v>
      </c>
      <c r="E201" s="1923"/>
      <c r="F201" s="1924"/>
      <c r="G201" s="1924"/>
      <c r="H201" s="1924"/>
      <c r="I201" s="1924"/>
      <c r="J201" s="1924"/>
      <c r="K201" s="1924"/>
      <c r="L201" s="1924"/>
      <c r="M201" s="1924"/>
      <c r="N201" s="1924"/>
      <c r="O201" s="1925"/>
    </row>
    <row r="202" spans="2:15" x14ac:dyDescent="0.3">
      <c r="B202" s="1914">
        <f>B190+1</f>
        <v>2</v>
      </c>
      <c r="C202" s="1917"/>
      <c r="D202" s="122" t="s">
        <v>279</v>
      </c>
      <c r="E202" s="1923"/>
      <c r="F202" s="1924"/>
      <c r="G202" s="1924"/>
      <c r="H202" s="1924"/>
      <c r="I202" s="1924"/>
      <c r="J202" s="1924"/>
      <c r="K202" s="1924"/>
      <c r="L202" s="1924"/>
      <c r="M202" s="1924"/>
      <c r="N202" s="1924"/>
      <c r="O202" s="1925"/>
    </row>
    <row r="203" spans="2:15" x14ac:dyDescent="0.3">
      <c r="B203" s="1915"/>
      <c r="C203" s="1918"/>
      <c r="D203" s="122" t="s">
        <v>280</v>
      </c>
      <c r="E203" s="1923"/>
      <c r="F203" s="1924"/>
      <c r="G203" s="1924"/>
      <c r="H203" s="1924"/>
      <c r="I203" s="1924"/>
      <c r="J203" s="1924"/>
      <c r="K203" s="1924"/>
      <c r="L203" s="1924"/>
      <c r="M203" s="1924"/>
      <c r="N203" s="1924"/>
      <c r="O203" s="1925"/>
    </row>
    <row r="204" spans="2:15" x14ac:dyDescent="0.3">
      <c r="B204" s="1915"/>
      <c r="C204" s="1918"/>
      <c r="D204" s="122" t="s">
        <v>281</v>
      </c>
      <c r="E204" s="1923"/>
      <c r="F204" s="1924"/>
      <c r="G204" s="1924"/>
      <c r="H204" s="1924"/>
      <c r="I204" s="1924"/>
      <c r="J204" s="1924"/>
      <c r="K204" s="1924"/>
      <c r="L204" s="1924"/>
      <c r="M204" s="1924"/>
      <c r="N204" s="1924"/>
      <c r="O204" s="1925"/>
    </row>
    <row r="205" spans="2:15" x14ac:dyDescent="0.3">
      <c r="B205" s="1915"/>
      <c r="C205" s="1918"/>
      <c r="D205" s="122" t="s">
        <v>572</v>
      </c>
      <c r="E205" s="1923"/>
      <c r="F205" s="1924"/>
      <c r="G205" s="1924"/>
      <c r="H205" s="1924"/>
      <c r="I205" s="1924"/>
      <c r="J205" s="1924"/>
      <c r="K205" s="1924"/>
      <c r="L205" s="1924"/>
      <c r="M205" s="1924"/>
      <c r="N205" s="1924"/>
      <c r="O205" s="1925"/>
    </row>
    <row r="206" spans="2:15" x14ac:dyDescent="0.3">
      <c r="B206" s="1915"/>
      <c r="C206" s="1918"/>
      <c r="D206" s="122" t="s">
        <v>283</v>
      </c>
      <c r="E206" s="1923"/>
      <c r="F206" s="1924"/>
      <c r="G206" s="1924"/>
      <c r="H206" s="1924"/>
      <c r="I206" s="1924"/>
      <c r="J206" s="1924"/>
      <c r="K206" s="1924"/>
      <c r="L206" s="1924"/>
      <c r="M206" s="1924"/>
      <c r="N206" s="1924"/>
      <c r="O206" s="1925"/>
    </row>
    <row r="207" spans="2:15" x14ac:dyDescent="0.3">
      <c r="B207" s="1915"/>
      <c r="C207" s="1918"/>
      <c r="D207" s="122" t="s">
        <v>284</v>
      </c>
      <c r="E207" s="1923"/>
      <c r="F207" s="1924"/>
      <c r="G207" s="1924"/>
      <c r="H207" s="1924"/>
      <c r="I207" s="1924"/>
      <c r="J207" s="1924"/>
      <c r="K207" s="1924"/>
      <c r="L207" s="1924"/>
      <c r="M207" s="1924"/>
      <c r="N207" s="1924"/>
      <c r="O207" s="1925"/>
    </row>
    <row r="208" spans="2:15" x14ac:dyDescent="0.3">
      <c r="B208" s="1915"/>
      <c r="C208" s="1918"/>
      <c r="D208" s="122" t="s">
        <v>285</v>
      </c>
      <c r="E208" s="1923"/>
      <c r="F208" s="1924"/>
      <c r="G208" s="1924"/>
      <c r="H208" s="1924"/>
      <c r="I208" s="1924"/>
      <c r="J208" s="1924"/>
      <c r="K208" s="1924"/>
      <c r="L208" s="1924"/>
      <c r="M208" s="1924"/>
      <c r="N208" s="1924"/>
      <c r="O208" s="1925"/>
    </row>
    <row r="209" spans="2:15" x14ac:dyDescent="0.3">
      <c r="B209" s="1915"/>
      <c r="C209" s="1918"/>
      <c r="D209" s="122" t="s">
        <v>573</v>
      </c>
      <c r="E209" s="1923"/>
      <c r="F209" s="1924"/>
      <c r="G209" s="1924"/>
      <c r="H209" s="1924"/>
      <c r="I209" s="1924"/>
      <c r="J209" s="1924"/>
      <c r="K209" s="1924"/>
      <c r="L209" s="1924"/>
      <c r="M209" s="1924"/>
      <c r="N209" s="1924"/>
      <c r="O209" s="1925"/>
    </row>
    <row r="210" spans="2:15" x14ac:dyDescent="0.3">
      <c r="B210" s="1915"/>
      <c r="C210" s="1918"/>
      <c r="D210" s="122" t="s">
        <v>287</v>
      </c>
      <c r="E210" s="1923"/>
      <c r="F210" s="1924"/>
      <c r="G210" s="1924"/>
      <c r="H210" s="1924"/>
      <c r="I210" s="1924"/>
      <c r="J210" s="1924"/>
      <c r="K210" s="1924"/>
      <c r="L210" s="1924"/>
      <c r="M210" s="1924"/>
      <c r="N210" s="1924"/>
      <c r="O210" s="1925"/>
    </row>
    <row r="211" spans="2:15" x14ac:dyDescent="0.3">
      <c r="B211" s="1915"/>
      <c r="C211" s="1918"/>
      <c r="D211" s="122" t="s">
        <v>288</v>
      </c>
      <c r="E211" s="1923"/>
      <c r="F211" s="1924"/>
      <c r="G211" s="1924"/>
      <c r="H211" s="1924"/>
      <c r="I211" s="1924"/>
      <c r="J211" s="1924"/>
      <c r="K211" s="1924"/>
      <c r="L211" s="1924"/>
      <c r="M211" s="1924"/>
      <c r="N211" s="1924"/>
      <c r="O211" s="1925"/>
    </row>
    <row r="212" spans="2:15" x14ac:dyDescent="0.3">
      <c r="B212" s="1915"/>
      <c r="C212" s="1918"/>
      <c r="D212" s="122" t="s">
        <v>289</v>
      </c>
      <c r="E212" s="1923"/>
      <c r="F212" s="1924"/>
      <c r="G212" s="1924"/>
      <c r="H212" s="1924"/>
      <c r="I212" s="1924"/>
      <c r="J212" s="1924"/>
      <c r="K212" s="1924"/>
      <c r="L212" s="1924"/>
      <c r="M212" s="1924"/>
      <c r="N212" s="1924"/>
      <c r="O212" s="1925"/>
    </row>
    <row r="213" spans="2:15" x14ac:dyDescent="0.3">
      <c r="B213" s="1916"/>
      <c r="C213" s="1919"/>
      <c r="D213" s="122" t="s">
        <v>290</v>
      </c>
      <c r="E213" s="1923"/>
      <c r="F213" s="1924"/>
      <c r="G213" s="1924"/>
      <c r="H213" s="1924"/>
      <c r="I213" s="1924"/>
      <c r="J213" s="1924"/>
      <c r="K213" s="1924"/>
      <c r="L213" s="1924"/>
      <c r="M213" s="1924"/>
      <c r="N213" s="1924"/>
      <c r="O213" s="1925"/>
    </row>
    <row r="214" spans="2:15" x14ac:dyDescent="0.3">
      <c r="B214" s="96">
        <v>3</v>
      </c>
      <c r="C214" s="121"/>
      <c r="D214" s="121"/>
      <c r="E214" s="1923"/>
      <c r="F214" s="1924"/>
      <c r="G214" s="1924"/>
      <c r="H214" s="1924"/>
      <c r="I214" s="1924"/>
      <c r="J214" s="1924"/>
      <c r="K214" s="1924"/>
      <c r="L214" s="1924"/>
      <c r="M214" s="1924"/>
      <c r="N214" s="1924"/>
      <c r="O214" s="1925"/>
    </row>
    <row r="215" spans="2:15" x14ac:dyDescent="0.3">
      <c r="B215" s="96" t="s">
        <v>478</v>
      </c>
      <c r="C215" s="123"/>
      <c r="D215" s="123"/>
      <c r="E215" s="1926"/>
      <c r="F215" s="1927"/>
      <c r="G215" s="1927"/>
      <c r="H215" s="1927"/>
      <c r="I215" s="1927"/>
      <c r="J215" s="1927"/>
      <c r="K215" s="1927"/>
      <c r="L215" s="1927"/>
      <c r="M215" s="1927"/>
      <c r="N215" s="1927"/>
      <c r="O215" s="1928"/>
    </row>
    <row r="217" spans="2:15" x14ac:dyDescent="0.3">
      <c r="B217" s="251" t="s">
        <v>574</v>
      </c>
    </row>
    <row r="218" spans="2:15" x14ac:dyDescent="0.3">
      <c r="B218" s="251" t="s">
        <v>639</v>
      </c>
    </row>
    <row r="219" spans="2:15" x14ac:dyDescent="0.3">
      <c r="B219" s="251" t="s">
        <v>575</v>
      </c>
    </row>
    <row r="220" spans="2:15" x14ac:dyDescent="0.3">
      <c r="B220" s="251" t="s">
        <v>641</v>
      </c>
    </row>
    <row r="222" spans="2:15" x14ac:dyDescent="0.3">
      <c r="B222" s="1913" t="s">
        <v>1018</v>
      </c>
      <c r="C222" s="1913"/>
      <c r="D222" s="300"/>
      <c r="E222" s="14"/>
      <c r="F222" s="14"/>
      <c r="G222" s="14"/>
      <c r="H222" s="14"/>
      <c r="I222" s="14"/>
      <c r="J222" s="14"/>
      <c r="K222" s="14"/>
      <c r="L222" s="14"/>
    </row>
    <row r="224" spans="2:15" ht="57" customHeight="1" x14ac:dyDescent="0.3">
      <c r="B224" s="1618" t="s">
        <v>341</v>
      </c>
      <c r="C224" s="1618" t="s">
        <v>560</v>
      </c>
      <c r="D224" s="1618" t="s">
        <v>571</v>
      </c>
      <c r="E224" s="293" t="s">
        <v>640</v>
      </c>
      <c r="F224" s="1612" t="s">
        <v>561</v>
      </c>
      <c r="G224" s="1613"/>
      <c r="H224" s="1613"/>
      <c r="I224" s="1613"/>
      <c r="J224" s="1614"/>
      <c r="K224" s="1612" t="s">
        <v>565</v>
      </c>
      <c r="L224" s="1613"/>
      <c r="M224" s="1614"/>
      <c r="N224" s="1618" t="s">
        <v>569</v>
      </c>
      <c r="O224" s="1618" t="s">
        <v>570</v>
      </c>
    </row>
    <row r="225" spans="2:15" ht="28" x14ac:dyDescent="0.3">
      <c r="B225" s="1664"/>
      <c r="C225" s="1664"/>
      <c r="D225" s="1664"/>
      <c r="E225" s="292" t="s">
        <v>642</v>
      </c>
      <c r="F225" s="290" t="s">
        <v>567</v>
      </c>
      <c r="G225" s="290" t="s">
        <v>562</v>
      </c>
      <c r="H225" s="290" t="s">
        <v>644</v>
      </c>
      <c r="I225" s="292" t="s">
        <v>563</v>
      </c>
      <c r="J225" s="292" t="s">
        <v>564</v>
      </c>
      <c r="K225" s="292" t="s">
        <v>566</v>
      </c>
      <c r="L225" s="292" t="s">
        <v>568</v>
      </c>
      <c r="M225" s="292" t="s">
        <v>643</v>
      </c>
      <c r="N225" s="1664"/>
      <c r="O225" s="1664"/>
    </row>
    <row r="226" spans="2:15" x14ac:dyDescent="0.3">
      <c r="B226" s="1914">
        <f>B225+1</f>
        <v>1</v>
      </c>
      <c r="C226" s="1917"/>
      <c r="D226" s="122" t="s">
        <v>279</v>
      </c>
      <c r="E226" s="1920" t="s">
        <v>771</v>
      </c>
      <c r="F226" s="1921"/>
      <c r="G226" s="1921"/>
      <c r="H226" s="1921"/>
      <c r="I226" s="1921"/>
      <c r="J226" s="1921"/>
      <c r="K226" s="1921"/>
      <c r="L226" s="1921"/>
      <c r="M226" s="1921"/>
      <c r="N226" s="1921"/>
      <c r="O226" s="1922"/>
    </row>
    <row r="227" spans="2:15" x14ac:dyDescent="0.3">
      <c r="B227" s="1915"/>
      <c r="C227" s="1918"/>
      <c r="D227" s="122" t="s">
        <v>280</v>
      </c>
      <c r="E227" s="1923"/>
      <c r="F227" s="1924"/>
      <c r="G227" s="1924"/>
      <c r="H227" s="1924"/>
      <c r="I227" s="1924"/>
      <c r="J227" s="1924"/>
      <c r="K227" s="1924"/>
      <c r="L227" s="1924"/>
      <c r="M227" s="1924"/>
      <c r="N227" s="1924"/>
      <c r="O227" s="1925"/>
    </row>
    <row r="228" spans="2:15" x14ac:dyDescent="0.3">
      <c r="B228" s="1915"/>
      <c r="C228" s="1918"/>
      <c r="D228" s="122" t="s">
        <v>281</v>
      </c>
      <c r="E228" s="1923"/>
      <c r="F228" s="1924"/>
      <c r="G228" s="1924"/>
      <c r="H228" s="1924"/>
      <c r="I228" s="1924"/>
      <c r="J228" s="1924"/>
      <c r="K228" s="1924"/>
      <c r="L228" s="1924"/>
      <c r="M228" s="1924"/>
      <c r="N228" s="1924"/>
      <c r="O228" s="1925"/>
    </row>
    <row r="229" spans="2:15" x14ac:dyDescent="0.3">
      <c r="B229" s="1915"/>
      <c r="C229" s="1918"/>
      <c r="D229" s="122" t="s">
        <v>572</v>
      </c>
      <c r="E229" s="1923"/>
      <c r="F229" s="1924"/>
      <c r="G229" s="1924"/>
      <c r="H229" s="1924"/>
      <c r="I229" s="1924"/>
      <c r="J229" s="1924"/>
      <c r="K229" s="1924"/>
      <c r="L229" s="1924"/>
      <c r="M229" s="1924"/>
      <c r="N229" s="1924"/>
      <c r="O229" s="1925"/>
    </row>
    <row r="230" spans="2:15" x14ac:dyDescent="0.3">
      <c r="B230" s="1915"/>
      <c r="C230" s="1918"/>
      <c r="D230" s="122" t="s">
        <v>283</v>
      </c>
      <c r="E230" s="1923"/>
      <c r="F230" s="1924"/>
      <c r="G230" s="1924"/>
      <c r="H230" s="1924"/>
      <c r="I230" s="1924"/>
      <c r="J230" s="1924"/>
      <c r="K230" s="1924"/>
      <c r="L230" s="1924"/>
      <c r="M230" s="1924"/>
      <c r="N230" s="1924"/>
      <c r="O230" s="1925"/>
    </row>
    <row r="231" spans="2:15" x14ac:dyDescent="0.3">
      <c r="B231" s="1915"/>
      <c r="C231" s="1918"/>
      <c r="D231" s="122" t="s">
        <v>284</v>
      </c>
      <c r="E231" s="1923"/>
      <c r="F231" s="1924"/>
      <c r="G231" s="1924"/>
      <c r="H231" s="1924"/>
      <c r="I231" s="1924"/>
      <c r="J231" s="1924"/>
      <c r="K231" s="1924"/>
      <c r="L231" s="1924"/>
      <c r="M231" s="1924"/>
      <c r="N231" s="1924"/>
      <c r="O231" s="1925"/>
    </row>
    <row r="232" spans="2:15" x14ac:dyDescent="0.3">
      <c r="B232" s="1915"/>
      <c r="C232" s="1918"/>
      <c r="D232" s="122" t="s">
        <v>285</v>
      </c>
      <c r="E232" s="1923"/>
      <c r="F232" s="1924"/>
      <c r="G232" s="1924"/>
      <c r="H232" s="1924"/>
      <c r="I232" s="1924"/>
      <c r="J232" s="1924"/>
      <c r="K232" s="1924"/>
      <c r="L232" s="1924"/>
      <c r="M232" s="1924"/>
      <c r="N232" s="1924"/>
      <c r="O232" s="1925"/>
    </row>
    <row r="233" spans="2:15" x14ac:dyDescent="0.3">
      <c r="B233" s="1915"/>
      <c r="C233" s="1918"/>
      <c r="D233" s="122" t="s">
        <v>573</v>
      </c>
      <c r="E233" s="1923"/>
      <c r="F233" s="1924"/>
      <c r="G233" s="1924"/>
      <c r="H233" s="1924"/>
      <c r="I233" s="1924"/>
      <c r="J233" s="1924"/>
      <c r="K233" s="1924"/>
      <c r="L233" s="1924"/>
      <c r="M233" s="1924"/>
      <c r="N233" s="1924"/>
      <c r="O233" s="1925"/>
    </row>
    <row r="234" spans="2:15" x14ac:dyDescent="0.3">
      <c r="B234" s="1915"/>
      <c r="C234" s="1918"/>
      <c r="D234" s="122" t="s">
        <v>287</v>
      </c>
      <c r="E234" s="1923"/>
      <c r="F234" s="1924"/>
      <c r="G234" s="1924"/>
      <c r="H234" s="1924"/>
      <c r="I234" s="1924"/>
      <c r="J234" s="1924"/>
      <c r="K234" s="1924"/>
      <c r="L234" s="1924"/>
      <c r="M234" s="1924"/>
      <c r="N234" s="1924"/>
      <c r="O234" s="1925"/>
    </row>
    <row r="235" spans="2:15" x14ac:dyDescent="0.3">
      <c r="B235" s="1915"/>
      <c r="C235" s="1918"/>
      <c r="D235" s="122" t="s">
        <v>288</v>
      </c>
      <c r="E235" s="1923"/>
      <c r="F235" s="1924"/>
      <c r="G235" s="1924"/>
      <c r="H235" s="1924"/>
      <c r="I235" s="1924"/>
      <c r="J235" s="1924"/>
      <c r="K235" s="1924"/>
      <c r="L235" s="1924"/>
      <c r="M235" s="1924"/>
      <c r="N235" s="1924"/>
      <c r="O235" s="1925"/>
    </row>
    <row r="236" spans="2:15" x14ac:dyDescent="0.3">
      <c r="B236" s="1915"/>
      <c r="C236" s="1918"/>
      <c r="D236" s="122" t="s">
        <v>289</v>
      </c>
      <c r="E236" s="1923"/>
      <c r="F236" s="1924"/>
      <c r="G236" s="1924"/>
      <c r="H236" s="1924"/>
      <c r="I236" s="1924"/>
      <c r="J236" s="1924"/>
      <c r="K236" s="1924"/>
      <c r="L236" s="1924"/>
      <c r="M236" s="1924"/>
      <c r="N236" s="1924"/>
      <c r="O236" s="1925"/>
    </row>
    <row r="237" spans="2:15" x14ac:dyDescent="0.3">
      <c r="B237" s="1916"/>
      <c r="C237" s="1919"/>
      <c r="D237" s="122" t="s">
        <v>290</v>
      </c>
      <c r="E237" s="1923"/>
      <c r="F237" s="1924"/>
      <c r="G237" s="1924"/>
      <c r="H237" s="1924"/>
      <c r="I237" s="1924"/>
      <c r="J237" s="1924"/>
      <c r="K237" s="1924"/>
      <c r="L237" s="1924"/>
      <c r="M237" s="1924"/>
      <c r="N237" s="1924"/>
      <c r="O237" s="1925"/>
    </row>
    <row r="238" spans="2:15" x14ac:dyDescent="0.3">
      <c r="B238" s="1914">
        <f>B226+1</f>
        <v>2</v>
      </c>
      <c r="C238" s="1917"/>
      <c r="D238" s="122" t="s">
        <v>279</v>
      </c>
      <c r="E238" s="1923"/>
      <c r="F238" s="1924"/>
      <c r="G238" s="1924"/>
      <c r="H238" s="1924"/>
      <c r="I238" s="1924"/>
      <c r="J238" s="1924"/>
      <c r="K238" s="1924"/>
      <c r="L238" s="1924"/>
      <c r="M238" s="1924"/>
      <c r="N238" s="1924"/>
      <c r="O238" s="1925"/>
    </row>
    <row r="239" spans="2:15" x14ac:dyDescent="0.3">
      <c r="B239" s="1915"/>
      <c r="C239" s="1918"/>
      <c r="D239" s="122" t="s">
        <v>280</v>
      </c>
      <c r="E239" s="1923"/>
      <c r="F239" s="1924"/>
      <c r="G239" s="1924"/>
      <c r="H239" s="1924"/>
      <c r="I239" s="1924"/>
      <c r="J239" s="1924"/>
      <c r="K239" s="1924"/>
      <c r="L239" s="1924"/>
      <c r="M239" s="1924"/>
      <c r="N239" s="1924"/>
      <c r="O239" s="1925"/>
    </row>
    <row r="240" spans="2:15" x14ac:dyDescent="0.3">
      <c r="B240" s="1915"/>
      <c r="C240" s="1918"/>
      <c r="D240" s="122" t="s">
        <v>281</v>
      </c>
      <c r="E240" s="1923"/>
      <c r="F240" s="1924"/>
      <c r="G240" s="1924"/>
      <c r="H240" s="1924"/>
      <c r="I240" s="1924"/>
      <c r="J240" s="1924"/>
      <c r="K240" s="1924"/>
      <c r="L240" s="1924"/>
      <c r="M240" s="1924"/>
      <c r="N240" s="1924"/>
      <c r="O240" s="1925"/>
    </row>
    <row r="241" spans="2:15" x14ac:dyDescent="0.3">
      <c r="B241" s="1915"/>
      <c r="C241" s="1918"/>
      <c r="D241" s="122" t="s">
        <v>572</v>
      </c>
      <c r="E241" s="1923"/>
      <c r="F241" s="1924"/>
      <c r="G241" s="1924"/>
      <c r="H241" s="1924"/>
      <c r="I241" s="1924"/>
      <c r="J241" s="1924"/>
      <c r="K241" s="1924"/>
      <c r="L241" s="1924"/>
      <c r="M241" s="1924"/>
      <c r="N241" s="1924"/>
      <c r="O241" s="1925"/>
    </row>
    <row r="242" spans="2:15" x14ac:dyDescent="0.3">
      <c r="B242" s="1915"/>
      <c r="C242" s="1918"/>
      <c r="D242" s="122" t="s">
        <v>283</v>
      </c>
      <c r="E242" s="1923"/>
      <c r="F242" s="1924"/>
      <c r="G242" s="1924"/>
      <c r="H242" s="1924"/>
      <c r="I242" s="1924"/>
      <c r="J242" s="1924"/>
      <c r="K242" s="1924"/>
      <c r="L242" s="1924"/>
      <c r="M242" s="1924"/>
      <c r="N242" s="1924"/>
      <c r="O242" s="1925"/>
    </row>
    <row r="243" spans="2:15" x14ac:dyDescent="0.3">
      <c r="B243" s="1915"/>
      <c r="C243" s="1918"/>
      <c r="D243" s="122" t="s">
        <v>284</v>
      </c>
      <c r="E243" s="1923"/>
      <c r="F243" s="1924"/>
      <c r="G243" s="1924"/>
      <c r="H243" s="1924"/>
      <c r="I243" s="1924"/>
      <c r="J243" s="1924"/>
      <c r="K243" s="1924"/>
      <c r="L243" s="1924"/>
      <c r="M243" s="1924"/>
      <c r="N243" s="1924"/>
      <c r="O243" s="1925"/>
    </row>
    <row r="244" spans="2:15" x14ac:dyDescent="0.3">
      <c r="B244" s="1915"/>
      <c r="C244" s="1918"/>
      <c r="D244" s="122" t="s">
        <v>285</v>
      </c>
      <c r="E244" s="1923"/>
      <c r="F244" s="1924"/>
      <c r="G244" s="1924"/>
      <c r="H244" s="1924"/>
      <c r="I244" s="1924"/>
      <c r="J244" s="1924"/>
      <c r="K244" s="1924"/>
      <c r="L244" s="1924"/>
      <c r="M244" s="1924"/>
      <c r="N244" s="1924"/>
      <c r="O244" s="1925"/>
    </row>
    <row r="245" spans="2:15" x14ac:dyDescent="0.3">
      <c r="B245" s="1915"/>
      <c r="C245" s="1918"/>
      <c r="D245" s="122" t="s">
        <v>573</v>
      </c>
      <c r="E245" s="1923"/>
      <c r="F245" s="1924"/>
      <c r="G245" s="1924"/>
      <c r="H245" s="1924"/>
      <c r="I245" s="1924"/>
      <c r="J245" s="1924"/>
      <c r="K245" s="1924"/>
      <c r="L245" s="1924"/>
      <c r="M245" s="1924"/>
      <c r="N245" s="1924"/>
      <c r="O245" s="1925"/>
    </row>
    <row r="246" spans="2:15" x14ac:dyDescent="0.3">
      <c r="B246" s="1915"/>
      <c r="C246" s="1918"/>
      <c r="D246" s="122" t="s">
        <v>287</v>
      </c>
      <c r="E246" s="1923"/>
      <c r="F246" s="1924"/>
      <c r="G246" s="1924"/>
      <c r="H246" s="1924"/>
      <c r="I246" s="1924"/>
      <c r="J246" s="1924"/>
      <c r="K246" s="1924"/>
      <c r="L246" s="1924"/>
      <c r="M246" s="1924"/>
      <c r="N246" s="1924"/>
      <c r="O246" s="1925"/>
    </row>
    <row r="247" spans="2:15" x14ac:dyDescent="0.3">
      <c r="B247" s="1915"/>
      <c r="C247" s="1918"/>
      <c r="D247" s="122" t="s">
        <v>288</v>
      </c>
      <c r="E247" s="1923"/>
      <c r="F247" s="1924"/>
      <c r="G247" s="1924"/>
      <c r="H247" s="1924"/>
      <c r="I247" s="1924"/>
      <c r="J247" s="1924"/>
      <c r="K247" s="1924"/>
      <c r="L247" s="1924"/>
      <c r="M247" s="1924"/>
      <c r="N247" s="1924"/>
      <c r="O247" s="1925"/>
    </row>
    <row r="248" spans="2:15" x14ac:dyDescent="0.3">
      <c r="B248" s="1915"/>
      <c r="C248" s="1918"/>
      <c r="D248" s="122" t="s">
        <v>289</v>
      </c>
      <c r="E248" s="1923"/>
      <c r="F248" s="1924"/>
      <c r="G248" s="1924"/>
      <c r="H248" s="1924"/>
      <c r="I248" s="1924"/>
      <c r="J248" s="1924"/>
      <c r="K248" s="1924"/>
      <c r="L248" s="1924"/>
      <c r="M248" s="1924"/>
      <c r="N248" s="1924"/>
      <c r="O248" s="1925"/>
    </row>
    <row r="249" spans="2:15" x14ac:dyDescent="0.3">
      <c r="B249" s="1916"/>
      <c r="C249" s="1919"/>
      <c r="D249" s="122" t="s">
        <v>290</v>
      </c>
      <c r="E249" s="1923"/>
      <c r="F249" s="1924"/>
      <c r="G249" s="1924"/>
      <c r="H249" s="1924"/>
      <c r="I249" s="1924"/>
      <c r="J249" s="1924"/>
      <c r="K249" s="1924"/>
      <c r="L249" s="1924"/>
      <c r="M249" s="1924"/>
      <c r="N249" s="1924"/>
      <c r="O249" s="1925"/>
    </row>
    <row r="250" spans="2:15" x14ac:dyDescent="0.3">
      <c r="B250" s="96">
        <v>3</v>
      </c>
      <c r="C250" s="121"/>
      <c r="D250" s="121"/>
      <c r="E250" s="1923"/>
      <c r="F250" s="1924"/>
      <c r="G250" s="1924"/>
      <c r="H250" s="1924"/>
      <c r="I250" s="1924"/>
      <c r="J250" s="1924"/>
      <c r="K250" s="1924"/>
      <c r="L250" s="1924"/>
      <c r="M250" s="1924"/>
      <c r="N250" s="1924"/>
      <c r="O250" s="1925"/>
    </row>
    <row r="251" spans="2:15" x14ac:dyDescent="0.3">
      <c r="B251" s="96" t="s">
        <v>478</v>
      </c>
      <c r="C251" s="123"/>
      <c r="D251" s="123"/>
      <c r="E251" s="1926"/>
      <c r="F251" s="1927"/>
      <c r="G251" s="1927"/>
      <c r="H251" s="1927"/>
      <c r="I251" s="1927"/>
      <c r="J251" s="1927"/>
      <c r="K251" s="1927"/>
      <c r="L251" s="1927"/>
      <c r="M251" s="1927"/>
      <c r="N251" s="1927"/>
      <c r="O251" s="1928"/>
    </row>
    <row r="253" spans="2:15" x14ac:dyDescent="0.3">
      <c r="B253" s="251" t="s">
        <v>574</v>
      </c>
    </row>
    <row r="254" spans="2:15" x14ac:dyDescent="0.3">
      <c r="B254" s="251" t="s">
        <v>639</v>
      </c>
    </row>
    <row r="255" spans="2:15" x14ac:dyDescent="0.3">
      <c r="B255" s="251" t="s">
        <v>575</v>
      </c>
    </row>
    <row r="256" spans="2:15" x14ac:dyDescent="0.3">
      <c r="B256" s="251" t="s">
        <v>641</v>
      </c>
    </row>
    <row r="258" spans="2:15" x14ac:dyDescent="0.3">
      <c r="B258" s="1913" t="s">
        <v>1019</v>
      </c>
      <c r="C258" s="1913"/>
      <c r="D258" s="252"/>
      <c r="E258" s="14"/>
      <c r="F258" s="14"/>
      <c r="G258" s="14"/>
      <c r="H258" s="14"/>
      <c r="I258" s="14"/>
      <c r="J258" s="14"/>
      <c r="K258" s="14"/>
      <c r="L258" s="14"/>
    </row>
    <row r="260" spans="2:15" ht="56" x14ac:dyDescent="0.3">
      <c r="B260" s="1618" t="s">
        <v>341</v>
      </c>
      <c r="C260" s="1618" t="s">
        <v>560</v>
      </c>
      <c r="D260" s="1618" t="s">
        <v>571</v>
      </c>
      <c r="E260" s="255" t="s">
        <v>640</v>
      </c>
      <c r="F260" s="1610" t="s">
        <v>561</v>
      </c>
      <c r="G260" s="1610"/>
      <c r="H260" s="1610"/>
      <c r="I260" s="1610"/>
      <c r="J260" s="1610"/>
      <c r="K260" s="1610" t="s">
        <v>565</v>
      </c>
      <c r="L260" s="1610"/>
      <c r="M260" s="1610"/>
      <c r="N260" s="1610" t="s">
        <v>569</v>
      </c>
      <c r="O260" s="1610" t="s">
        <v>570</v>
      </c>
    </row>
    <row r="261" spans="2:15" ht="28" x14ac:dyDescent="0.3">
      <c r="B261" s="1664"/>
      <c r="C261" s="1664"/>
      <c r="D261" s="1664"/>
      <c r="E261" s="254" t="s">
        <v>642</v>
      </c>
      <c r="F261" s="253" t="s">
        <v>567</v>
      </c>
      <c r="G261" s="253" t="s">
        <v>562</v>
      </c>
      <c r="H261" s="253" t="s">
        <v>644</v>
      </c>
      <c r="I261" s="254" t="s">
        <v>563</v>
      </c>
      <c r="J261" s="254" t="s">
        <v>564</v>
      </c>
      <c r="K261" s="254" t="s">
        <v>566</v>
      </c>
      <c r="L261" s="254" t="s">
        <v>568</v>
      </c>
      <c r="M261" s="254" t="s">
        <v>643</v>
      </c>
      <c r="N261" s="1610"/>
      <c r="O261" s="1610"/>
    </row>
    <row r="262" spans="2:15" x14ac:dyDescent="0.3">
      <c r="B262" s="1914">
        <f>B261+1</f>
        <v>1</v>
      </c>
      <c r="C262" s="1917"/>
      <c r="D262" s="122" t="s">
        <v>279</v>
      </c>
      <c r="E262" s="1920" t="s">
        <v>771</v>
      </c>
      <c r="F262" s="1921"/>
      <c r="G262" s="1921"/>
      <c r="H262" s="1921"/>
      <c r="I262" s="1921"/>
      <c r="J262" s="1921"/>
      <c r="K262" s="1921"/>
      <c r="L262" s="1921"/>
      <c r="M262" s="1921"/>
      <c r="N262" s="1921"/>
      <c r="O262" s="1922"/>
    </row>
    <row r="263" spans="2:15" x14ac:dyDescent="0.3">
      <c r="B263" s="1915"/>
      <c r="C263" s="1918"/>
      <c r="D263" s="122" t="s">
        <v>280</v>
      </c>
      <c r="E263" s="1923"/>
      <c r="F263" s="1924"/>
      <c r="G263" s="1924"/>
      <c r="H263" s="1924"/>
      <c r="I263" s="1924"/>
      <c r="J263" s="1924"/>
      <c r="K263" s="1924"/>
      <c r="L263" s="1924"/>
      <c r="M263" s="1924"/>
      <c r="N263" s="1924"/>
      <c r="O263" s="1925"/>
    </row>
    <row r="264" spans="2:15" x14ac:dyDescent="0.3">
      <c r="B264" s="1915"/>
      <c r="C264" s="1918"/>
      <c r="D264" s="122" t="s">
        <v>281</v>
      </c>
      <c r="E264" s="1923"/>
      <c r="F264" s="1924"/>
      <c r="G264" s="1924"/>
      <c r="H264" s="1924"/>
      <c r="I264" s="1924"/>
      <c r="J264" s="1924"/>
      <c r="K264" s="1924"/>
      <c r="L264" s="1924"/>
      <c r="M264" s="1924"/>
      <c r="N264" s="1924"/>
      <c r="O264" s="1925"/>
    </row>
    <row r="265" spans="2:15" x14ac:dyDescent="0.3">
      <c r="B265" s="1915"/>
      <c r="C265" s="1918"/>
      <c r="D265" s="122" t="s">
        <v>572</v>
      </c>
      <c r="E265" s="1923"/>
      <c r="F265" s="1924"/>
      <c r="G265" s="1924"/>
      <c r="H265" s="1924"/>
      <c r="I265" s="1924"/>
      <c r="J265" s="1924"/>
      <c r="K265" s="1924"/>
      <c r="L265" s="1924"/>
      <c r="M265" s="1924"/>
      <c r="N265" s="1924"/>
      <c r="O265" s="1925"/>
    </row>
    <row r="266" spans="2:15" x14ac:dyDescent="0.3">
      <c r="B266" s="1915"/>
      <c r="C266" s="1918"/>
      <c r="D266" s="122" t="s">
        <v>283</v>
      </c>
      <c r="E266" s="1923"/>
      <c r="F266" s="1924"/>
      <c r="G266" s="1924"/>
      <c r="H266" s="1924"/>
      <c r="I266" s="1924"/>
      <c r="J266" s="1924"/>
      <c r="K266" s="1924"/>
      <c r="L266" s="1924"/>
      <c r="M266" s="1924"/>
      <c r="N266" s="1924"/>
      <c r="O266" s="1925"/>
    </row>
    <row r="267" spans="2:15" x14ac:dyDescent="0.3">
      <c r="B267" s="1915"/>
      <c r="C267" s="1918"/>
      <c r="D267" s="122" t="s">
        <v>284</v>
      </c>
      <c r="E267" s="1923"/>
      <c r="F267" s="1924"/>
      <c r="G267" s="1924"/>
      <c r="H267" s="1924"/>
      <c r="I267" s="1924"/>
      <c r="J267" s="1924"/>
      <c r="K267" s="1924"/>
      <c r="L267" s="1924"/>
      <c r="M267" s="1924"/>
      <c r="N267" s="1924"/>
      <c r="O267" s="1925"/>
    </row>
    <row r="268" spans="2:15" x14ac:dyDescent="0.3">
      <c r="B268" s="1915"/>
      <c r="C268" s="1918"/>
      <c r="D268" s="122" t="s">
        <v>285</v>
      </c>
      <c r="E268" s="1923"/>
      <c r="F268" s="1924"/>
      <c r="G268" s="1924"/>
      <c r="H268" s="1924"/>
      <c r="I268" s="1924"/>
      <c r="J268" s="1924"/>
      <c r="K268" s="1924"/>
      <c r="L268" s="1924"/>
      <c r="M268" s="1924"/>
      <c r="N268" s="1924"/>
      <c r="O268" s="1925"/>
    </row>
    <row r="269" spans="2:15" x14ac:dyDescent="0.3">
      <c r="B269" s="1915"/>
      <c r="C269" s="1918"/>
      <c r="D269" s="122" t="s">
        <v>573</v>
      </c>
      <c r="E269" s="1923"/>
      <c r="F269" s="1924"/>
      <c r="G269" s="1924"/>
      <c r="H269" s="1924"/>
      <c r="I269" s="1924"/>
      <c r="J269" s="1924"/>
      <c r="K269" s="1924"/>
      <c r="L269" s="1924"/>
      <c r="M269" s="1924"/>
      <c r="N269" s="1924"/>
      <c r="O269" s="1925"/>
    </row>
    <row r="270" spans="2:15" x14ac:dyDescent="0.3">
      <c r="B270" s="1915"/>
      <c r="C270" s="1918"/>
      <c r="D270" s="122" t="s">
        <v>287</v>
      </c>
      <c r="E270" s="1923"/>
      <c r="F270" s="1924"/>
      <c r="G270" s="1924"/>
      <c r="H270" s="1924"/>
      <c r="I270" s="1924"/>
      <c r="J270" s="1924"/>
      <c r="K270" s="1924"/>
      <c r="L270" s="1924"/>
      <c r="M270" s="1924"/>
      <c r="N270" s="1924"/>
      <c r="O270" s="1925"/>
    </row>
    <row r="271" spans="2:15" x14ac:dyDescent="0.3">
      <c r="B271" s="1915"/>
      <c r="C271" s="1918"/>
      <c r="D271" s="122" t="s">
        <v>288</v>
      </c>
      <c r="E271" s="1923"/>
      <c r="F271" s="1924"/>
      <c r="G271" s="1924"/>
      <c r="H271" s="1924"/>
      <c r="I271" s="1924"/>
      <c r="J271" s="1924"/>
      <c r="K271" s="1924"/>
      <c r="L271" s="1924"/>
      <c r="M271" s="1924"/>
      <c r="N271" s="1924"/>
      <c r="O271" s="1925"/>
    </row>
    <row r="272" spans="2:15" x14ac:dyDescent="0.3">
      <c r="B272" s="1915"/>
      <c r="C272" s="1918"/>
      <c r="D272" s="122" t="s">
        <v>289</v>
      </c>
      <c r="E272" s="1923"/>
      <c r="F272" s="1924"/>
      <c r="G272" s="1924"/>
      <c r="H272" s="1924"/>
      <c r="I272" s="1924"/>
      <c r="J272" s="1924"/>
      <c r="K272" s="1924"/>
      <c r="L272" s="1924"/>
      <c r="M272" s="1924"/>
      <c r="N272" s="1924"/>
      <c r="O272" s="1925"/>
    </row>
    <row r="273" spans="2:15" x14ac:dyDescent="0.3">
      <c r="B273" s="1916"/>
      <c r="C273" s="1919"/>
      <c r="D273" s="122" t="s">
        <v>290</v>
      </c>
      <c r="E273" s="1923"/>
      <c r="F273" s="1924"/>
      <c r="G273" s="1924"/>
      <c r="H273" s="1924"/>
      <c r="I273" s="1924"/>
      <c r="J273" s="1924"/>
      <c r="K273" s="1924"/>
      <c r="L273" s="1924"/>
      <c r="M273" s="1924"/>
      <c r="N273" s="1924"/>
      <c r="O273" s="1925"/>
    </row>
    <row r="274" spans="2:15" x14ac:dyDescent="0.3">
      <c r="B274" s="1914">
        <f>B262+1</f>
        <v>2</v>
      </c>
      <c r="C274" s="1917"/>
      <c r="D274" s="122" t="s">
        <v>279</v>
      </c>
      <c r="E274" s="1923"/>
      <c r="F274" s="1924"/>
      <c r="G274" s="1924"/>
      <c r="H274" s="1924"/>
      <c r="I274" s="1924"/>
      <c r="J274" s="1924"/>
      <c r="K274" s="1924"/>
      <c r="L274" s="1924"/>
      <c r="M274" s="1924"/>
      <c r="N274" s="1924"/>
      <c r="O274" s="1925"/>
    </row>
    <row r="275" spans="2:15" x14ac:dyDescent="0.3">
      <c r="B275" s="1915"/>
      <c r="C275" s="1918"/>
      <c r="D275" s="122" t="s">
        <v>280</v>
      </c>
      <c r="E275" s="1923"/>
      <c r="F275" s="1924"/>
      <c r="G275" s="1924"/>
      <c r="H275" s="1924"/>
      <c r="I275" s="1924"/>
      <c r="J275" s="1924"/>
      <c r="K275" s="1924"/>
      <c r="L275" s="1924"/>
      <c r="M275" s="1924"/>
      <c r="N275" s="1924"/>
      <c r="O275" s="1925"/>
    </row>
    <row r="276" spans="2:15" x14ac:dyDescent="0.3">
      <c r="B276" s="1915"/>
      <c r="C276" s="1918"/>
      <c r="D276" s="122" t="s">
        <v>281</v>
      </c>
      <c r="E276" s="1923"/>
      <c r="F276" s="1924"/>
      <c r="G276" s="1924"/>
      <c r="H276" s="1924"/>
      <c r="I276" s="1924"/>
      <c r="J276" s="1924"/>
      <c r="K276" s="1924"/>
      <c r="L276" s="1924"/>
      <c r="M276" s="1924"/>
      <c r="N276" s="1924"/>
      <c r="O276" s="1925"/>
    </row>
    <row r="277" spans="2:15" x14ac:dyDescent="0.3">
      <c r="B277" s="1915"/>
      <c r="C277" s="1918"/>
      <c r="D277" s="122" t="s">
        <v>572</v>
      </c>
      <c r="E277" s="1923"/>
      <c r="F277" s="1924"/>
      <c r="G277" s="1924"/>
      <c r="H277" s="1924"/>
      <c r="I277" s="1924"/>
      <c r="J277" s="1924"/>
      <c r="K277" s="1924"/>
      <c r="L277" s="1924"/>
      <c r="M277" s="1924"/>
      <c r="N277" s="1924"/>
      <c r="O277" s="1925"/>
    </row>
    <row r="278" spans="2:15" x14ac:dyDescent="0.3">
      <c r="B278" s="1915"/>
      <c r="C278" s="1918"/>
      <c r="D278" s="122" t="s">
        <v>283</v>
      </c>
      <c r="E278" s="1923"/>
      <c r="F278" s="1924"/>
      <c r="G278" s="1924"/>
      <c r="H278" s="1924"/>
      <c r="I278" s="1924"/>
      <c r="J278" s="1924"/>
      <c r="K278" s="1924"/>
      <c r="L278" s="1924"/>
      <c r="M278" s="1924"/>
      <c r="N278" s="1924"/>
      <c r="O278" s="1925"/>
    </row>
    <row r="279" spans="2:15" x14ac:dyDescent="0.3">
      <c r="B279" s="1915"/>
      <c r="C279" s="1918"/>
      <c r="D279" s="122" t="s">
        <v>284</v>
      </c>
      <c r="E279" s="1923"/>
      <c r="F279" s="1924"/>
      <c r="G279" s="1924"/>
      <c r="H279" s="1924"/>
      <c r="I279" s="1924"/>
      <c r="J279" s="1924"/>
      <c r="K279" s="1924"/>
      <c r="L279" s="1924"/>
      <c r="M279" s="1924"/>
      <c r="N279" s="1924"/>
      <c r="O279" s="1925"/>
    </row>
    <row r="280" spans="2:15" x14ac:dyDescent="0.3">
      <c r="B280" s="1915"/>
      <c r="C280" s="1918"/>
      <c r="D280" s="122" t="s">
        <v>285</v>
      </c>
      <c r="E280" s="1923"/>
      <c r="F280" s="1924"/>
      <c r="G280" s="1924"/>
      <c r="H280" s="1924"/>
      <c r="I280" s="1924"/>
      <c r="J280" s="1924"/>
      <c r="K280" s="1924"/>
      <c r="L280" s="1924"/>
      <c r="M280" s="1924"/>
      <c r="N280" s="1924"/>
      <c r="O280" s="1925"/>
    </row>
    <row r="281" spans="2:15" x14ac:dyDescent="0.3">
      <c r="B281" s="1915"/>
      <c r="C281" s="1918"/>
      <c r="D281" s="122" t="s">
        <v>573</v>
      </c>
      <c r="E281" s="1923"/>
      <c r="F281" s="1924"/>
      <c r="G281" s="1924"/>
      <c r="H281" s="1924"/>
      <c r="I281" s="1924"/>
      <c r="J281" s="1924"/>
      <c r="K281" s="1924"/>
      <c r="L281" s="1924"/>
      <c r="M281" s="1924"/>
      <c r="N281" s="1924"/>
      <c r="O281" s="1925"/>
    </row>
    <row r="282" spans="2:15" x14ac:dyDescent="0.3">
      <c r="B282" s="1915"/>
      <c r="C282" s="1918"/>
      <c r="D282" s="122" t="s">
        <v>287</v>
      </c>
      <c r="E282" s="1923"/>
      <c r="F282" s="1924"/>
      <c r="G282" s="1924"/>
      <c r="H282" s="1924"/>
      <c r="I282" s="1924"/>
      <c r="J282" s="1924"/>
      <c r="K282" s="1924"/>
      <c r="L282" s="1924"/>
      <c r="M282" s="1924"/>
      <c r="N282" s="1924"/>
      <c r="O282" s="1925"/>
    </row>
    <row r="283" spans="2:15" x14ac:dyDescent="0.3">
      <c r="B283" s="1915"/>
      <c r="C283" s="1918"/>
      <c r="D283" s="122" t="s">
        <v>288</v>
      </c>
      <c r="E283" s="1923"/>
      <c r="F283" s="1924"/>
      <c r="G283" s="1924"/>
      <c r="H283" s="1924"/>
      <c r="I283" s="1924"/>
      <c r="J283" s="1924"/>
      <c r="K283" s="1924"/>
      <c r="L283" s="1924"/>
      <c r="M283" s="1924"/>
      <c r="N283" s="1924"/>
      <c r="O283" s="1925"/>
    </row>
    <row r="284" spans="2:15" x14ac:dyDescent="0.3">
      <c r="B284" s="1915"/>
      <c r="C284" s="1918"/>
      <c r="D284" s="122" t="s">
        <v>289</v>
      </c>
      <c r="E284" s="1923"/>
      <c r="F284" s="1924"/>
      <c r="G284" s="1924"/>
      <c r="H284" s="1924"/>
      <c r="I284" s="1924"/>
      <c r="J284" s="1924"/>
      <c r="K284" s="1924"/>
      <c r="L284" s="1924"/>
      <c r="M284" s="1924"/>
      <c r="N284" s="1924"/>
      <c r="O284" s="1925"/>
    </row>
    <row r="285" spans="2:15" x14ac:dyDescent="0.3">
      <c r="B285" s="1916"/>
      <c r="C285" s="1919"/>
      <c r="D285" s="122" t="s">
        <v>290</v>
      </c>
      <c r="E285" s="1923"/>
      <c r="F285" s="1924"/>
      <c r="G285" s="1924"/>
      <c r="H285" s="1924"/>
      <c r="I285" s="1924"/>
      <c r="J285" s="1924"/>
      <c r="K285" s="1924"/>
      <c r="L285" s="1924"/>
      <c r="M285" s="1924"/>
      <c r="N285" s="1924"/>
      <c r="O285" s="1925"/>
    </row>
    <row r="286" spans="2:15" x14ac:dyDescent="0.3">
      <c r="B286" s="96">
        <v>3</v>
      </c>
      <c r="C286" s="121"/>
      <c r="D286" s="121"/>
      <c r="E286" s="1923"/>
      <c r="F286" s="1924"/>
      <c r="G286" s="1924"/>
      <c r="H286" s="1924"/>
      <c r="I286" s="1924"/>
      <c r="J286" s="1924"/>
      <c r="K286" s="1924"/>
      <c r="L286" s="1924"/>
      <c r="M286" s="1924"/>
      <c r="N286" s="1924"/>
      <c r="O286" s="1925"/>
    </row>
    <row r="287" spans="2:15" x14ac:dyDescent="0.3">
      <c r="B287" s="96" t="s">
        <v>478</v>
      </c>
      <c r="C287" s="123"/>
      <c r="D287" s="123"/>
      <c r="E287" s="1926"/>
      <c r="F287" s="1927"/>
      <c r="G287" s="1927"/>
      <c r="H287" s="1927"/>
      <c r="I287" s="1927"/>
      <c r="J287" s="1927"/>
      <c r="K287" s="1927"/>
      <c r="L287" s="1927"/>
      <c r="M287" s="1927"/>
      <c r="N287" s="1927"/>
      <c r="O287" s="1928"/>
    </row>
    <row r="289" spans="2:15" x14ac:dyDescent="0.3">
      <c r="B289" s="251" t="s">
        <v>574</v>
      </c>
    </row>
    <row r="290" spans="2:15" x14ac:dyDescent="0.3">
      <c r="B290" s="251" t="s">
        <v>639</v>
      </c>
    </row>
    <row r="291" spans="2:15" x14ac:dyDescent="0.3">
      <c r="B291" s="251" t="s">
        <v>575</v>
      </c>
    </row>
    <row r="292" spans="2:15" x14ac:dyDescent="0.3">
      <c r="B292" s="251" t="s">
        <v>641</v>
      </c>
    </row>
    <row r="295" spans="2:15" x14ac:dyDescent="0.3">
      <c r="B295" s="1913" t="s">
        <v>1020</v>
      </c>
      <c r="C295" s="1913"/>
      <c r="D295" s="768"/>
      <c r="E295" s="14"/>
      <c r="F295" s="14"/>
      <c r="G295" s="14"/>
      <c r="H295" s="14"/>
      <c r="I295" s="14"/>
      <c r="J295" s="14"/>
      <c r="K295" s="14"/>
      <c r="L295" s="14"/>
    </row>
    <row r="297" spans="2:15" ht="56" x14ac:dyDescent="0.3">
      <c r="B297" s="1618" t="s">
        <v>341</v>
      </c>
      <c r="C297" s="1618" t="s">
        <v>560</v>
      </c>
      <c r="D297" s="1618" t="s">
        <v>571</v>
      </c>
      <c r="E297" s="762" t="s">
        <v>640</v>
      </c>
      <c r="F297" s="1610" t="s">
        <v>561</v>
      </c>
      <c r="G297" s="1610"/>
      <c r="H297" s="1610"/>
      <c r="I297" s="1610"/>
      <c r="J297" s="1610"/>
      <c r="K297" s="1610" t="s">
        <v>565</v>
      </c>
      <c r="L297" s="1610"/>
      <c r="M297" s="1610"/>
      <c r="N297" s="1610" t="s">
        <v>569</v>
      </c>
      <c r="O297" s="1610" t="s">
        <v>570</v>
      </c>
    </row>
    <row r="298" spans="2:15" ht="28" x14ac:dyDescent="0.3">
      <c r="B298" s="1664"/>
      <c r="C298" s="1664"/>
      <c r="D298" s="1664"/>
      <c r="E298" s="763" t="s">
        <v>642</v>
      </c>
      <c r="F298" s="760" t="s">
        <v>567</v>
      </c>
      <c r="G298" s="760" t="s">
        <v>562</v>
      </c>
      <c r="H298" s="760" t="s">
        <v>644</v>
      </c>
      <c r="I298" s="763" t="s">
        <v>563</v>
      </c>
      <c r="J298" s="763" t="s">
        <v>564</v>
      </c>
      <c r="K298" s="763" t="s">
        <v>566</v>
      </c>
      <c r="L298" s="763" t="s">
        <v>568</v>
      </c>
      <c r="M298" s="763" t="s">
        <v>643</v>
      </c>
      <c r="N298" s="1610"/>
      <c r="O298" s="1610"/>
    </row>
    <row r="299" spans="2:15" x14ac:dyDescent="0.3">
      <c r="B299" s="1914">
        <f>B298+1</f>
        <v>1</v>
      </c>
      <c r="C299" s="1917"/>
      <c r="D299" s="122" t="s">
        <v>279</v>
      </c>
      <c r="E299" s="1920" t="s">
        <v>771</v>
      </c>
      <c r="F299" s="1921"/>
      <c r="G299" s="1921"/>
      <c r="H299" s="1921"/>
      <c r="I299" s="1921"/>
      <c r="J299" s="1921"/>
      <c r="K299" s="1921"/>
      <c r="L299" s="1921"/>
      <c r="M299" s="1921"/>
      <c r="N299" s="1921"/>
      <c r="O299" s="1922"/>
    </row>
    <row r="300" spans="2:15" x14ac:dyDescent="0.3">
      <c r="B300" s="1915"/>
      <c r="C300" s="1918"/>
      <c r="D300" s="122" t="s">
        <v>280</v>
      </c>
      <c r="E300" s="1923"/>
      <c r="F300" s="1924"/>
      <c r="G300" s="1924"/>
      <c r="H300" s="1924"/>
      <c r="I300" s="1924"/>
      <c r="J300" s="1924"/>
      <c r="K300" s="1924"/>
      <c r="L300" s="1924"/>
      <c r="M300" s="1924"/>
      <c r="N300" s="1924"/>
      <c r="O300" s="1925"/>
    </row>
    <row r="301" spans="2:15" x14ac:dyDescent="0.3">
      <c r="B301" s="1915"/>
      <c r="C301" s="1918"/>
      <c r="D301" s="122" t="s">
        <v>281</v>
      </c>
      <c r="E301" s="1923"/>
      <c r="F301" s="1924"/>
      <c r="G301" s="1924"/>
      <c r="H301" s="1924"/>
      <c r="I301" s="1924"/>
      <c r="J301" s="1924"/>
      <c r="K301" s="1924"/>
      <c r="L301" s="1924"/>
      <c r="M301" s="1924"/>
      <c r="N301" s="1924"/>
      <c r="O301" s="1925"/>
    </row>
    <row r="302" spans="2:15" x14ac:dyDescent="0.3">
      <c r="B302" s="1915"/>
      <c r="C302" s="1918"/>
      <c r="D302" s="122" t="s">
        <v>572</v>
      </c>
      <c r="E302" s="1923"/>
      <c r="F302" s="1924"/>
      <c r="G302" s="1924"/>
      <c r="H302" s="1924"/>
      <c r="I302" s="1924"/>
      <c r="J302" s="1924"/>
      <c r="K302" s="1924"/>
      <c r="L302" s="1924"/>
      <c r="M302" s="1924"/>
      <c r="N302" s="1924"/>
      <c r="O302" s="1925"/>
    </row>
    <row r="303" spans="2:15" x14ac:dyDescent="0.3">
      <c r="B303" s="1915"/>
      <c r="C303" s="1918"/>
      <c r="D303" s="122" t="s">
        <v>283</v>
      </c>
      <c r="E303" s="1923"/>
      <c r="F303" s="1924"/>
      <c r="G303" s="1924"/>
      <c r="H303" s="1924"/>
      <c r="I303" s="1924"/>
      <c r="J303" s="1924"/>
      <c r="K303" s="1924"/>
      <c r="L303" s="1924"/>
      <c r="M303" s="1924"/>
      <c r="N303" s="1924"/>
      <c r="O303" s="1925"/>
    </row>
    <row r="304" spans="2:15" x14ac:dyDescent="0.3">
      <c r="B304" s="1915"/>
      <c r="C304" s="1918"/>
      <c r="D304" s="122" t="s">
        <v>284</v>
      </c>
      <c r="E304" s="1923"/>
      <c r="F304" s="1924"/>
      <c r="G304" s="1924"/>
      <c r="H304" s="1924"/>
      <c r="I304" s="1924"/>
      <c r="J304" s="1924"/>
      <c r="K304" s="1924"/>
      <c r="L304" s="1924"/>
      <c r="M304" s="1924"/>
      <c r="N304" s="1924"/>
      <c r="O304" s="1925"/>
    </row>
    <row r="305" spans="2:15" x14ac:dyDescent="0.3">
      <c r="B305" s="1915"/>
      <c r="C305" s="1918"/>
      <c r="D305" s="122" t="s">
        <v>285</v>
      </c>
      <c r="E305" s="1923"/>
      <c r="F305" s="1924"/>
      <c r="G305" s="1924"/>
      <c r="H305" s="1924"/>
      <c r="I305" s="1924"/>
      <c r="J305" s="1924"/>
      <c r="K305" s="1924"/>
      <c r="L305" s="1924"/>
      <c r="M305" s="1924"/>
      <c r="N305" s="1924"/>
      <c r="O305" s="1925"/>
    </row>
    <row r="306" spans="2:15" x14ac:dyDescent="0.3">
      <c r="B306" s="1915"/>
      <c r="C306" s="1918"/>
      <c r="D306" s="122" t="s">
        <v>573</v>
      </c>
      <c r="E306" s="1923"/>
      <c r="F306" s="1924"/>
      <c r="G306" s="1924"/>
      <c r="H306" s="1924"/>
      <c r="I306" s="1924"/>
      <c r="J306" s="1924"/>
      <c r="K306" s="1924"/>
      <c r="L306" s="1924"/>
      <c r="M306" s="1924"/>
      <c r="N306" s="1924"/>
      <c r="O306" s="1925"/>
    </row>
    <row r="307" spans="2:15" x14ac:dyDescent="0.3">
      <c r="B307" s="1915"/>
      <c r="C307" s="1918"/>
      <c r="D307" s="122" t="s">
        <v>287</v>
      </c>
      <c r="E307" s="1923"/>
      <c r="F307" s="1924"/>
      <c r="G307" s="1924"/>
      <c r="H307" s="1924"/>
      <c r="I307" s="1924"/>
      <c r="J307" s="1924"/>
      <c r="K307" s="1924"/>
      <c r="L307" s="1924"/>
      <c r="M307" s="1924"/>
      <c r="N307" s="1924"/>
      <c r="O307" s="1925"/>
    </row>
    <row r="308" spans="2:15" x14ac:dyDescent="0.3">
      <c r="B308" s="1915"/>
      <c r="C308" s="1918"/>
      <c r="D308" s="122" t="s">
        <v>288</v>
      </c>
      <c r="E308" s="1923"/>
      <c r="F308" s="1924"/>
      <c r="G308" s="1924"/>
      <c r="H308" s="1924"/>
      <c r="I308" s="1924"/>
      <c r="J308" s="1924"/>
      <c r="K308" s="1924"/>
      <c r="L308" s="1924"/>
      <c r="M308" s="1924"/>
      <c r="N308" s="1924"/>
      <c r="O308" s="1925"/>
    </row>
    <row r="309" spans="2:15" x14ac:dyDescent="0.3">
      <c r="B309" s="1915"/>
      <c r="C309" s="1918"/>
      <c r="D309" s="122" t="s">
        <v>289</v>
      </c>
      <c r="E309" s="1923"/>
      <c r="F309" s="1924"/>
      <c r="G309" s="1924"/>
      <c r="H309" s="1924"/>
      <c r="I309" s="1924"/>
      <c r="J309" s="1924"/>
      <c r="K309" s="1924"/>
      <c r="L309" s="1924"/>
      <c r="M309" s="1924"/>
      <c r="N309" s="1924"/>
      <c r="O309" s="1925"/>
    </row>
    <row r="310" spans="2:15" x14ac:dyDescent="0.3">
      <c r="B310" s="1916"/>
      <c r="C310" s="1919"/>
      <c r="D310" s="122" t="s">
        <v>290</v>
      </c>
      <c r="E310" s="1923"/>
      <c r="F310" s="1924"/>
      <c r="G310" s="1924"/>
      <c r="H310" s="1924"/>
      <c r="I310" s="1924"/>
      <c r="J310" s="1924"/>
      <c r="K310" s="1924"/>
      <c r="L310" s="1924"/>
      <c r="M310" s="1924"/>
      <c r="N310" s="1924"/>
      <c r="O310" s="1925"/>
    </row>
    <row r="311" spans="2:15" x14ac:dyDescent="0.3">
      <c r="B311" s="1914">
        <f>B299+1</f>
        <v>2</v>
      </c>
      <c r="C311" s="1917"/>
      <c r="D311" s="122" t="s">
        <v>279</v>
      </c>
      <c r="E311" s="1923"/>
      <c r="F311" s="1924"/>
      <c r="G311" s="1924"/>
      <c r="H311" s="1924"/>
      <c r="I311" s="1924"/>
      <c r="J311" s="1924"/>
      <c r="K311" s="1924"/>
      <c r="L311" s="1924"/>
      <c r="M311" s="1924"/>
      <c r="N311" s="1924"/>
      <c r="O311" s="1925"/>
    </row>
    <row r="312" spans="2:15" x14ac:dyDescent="0.3">
      <c r="B312" s="1915"/>
      <c r="C312" s="1918"/>
      <c r="D312" s="122" t="s">
        <v>280</v>
      </c>
      <c r="E312" s="1923"/>
      <c r="F312" s="1924"/>
      <c r="G312" s="1924"/>
      <c r="H312" s="1924"/>
      <c r="I312" s="1924"/>
      <c r="J312" s="1924"/>
      <c r="K312" s="1924"/>
      <c r="L312" s="1924"/>
      <c r="M312" s="1924"/>
      <c r="N312" s="1924"/>
      <c r="O312" s="1925"/>
    </row>
    <row r="313" spans="2:15" x14ac:dyDescent="0.3">
      <c r="B313" s="1915"/>
      <c r="C313" s="1918"/>
      <c r="D313" s="122" t="s">
        <v>281</v>
      </c>
      <c r="E313" s="1923"/>
      <c r="F313" s="1924"/>
      <c r="G313" s="1924"/>
      <c r="H313" s="1924"/>
      <c r="I313" s="1924"/>
      <c r="J313" s="1924"/>
      <c r="K313" s="1924"/>
      <c r="L313" s="1924"/>
      <c r="M313" s="1924"/>
      <c r="N313" s="1924"/>
      <c r="O313" s="1925"/>
    </row>
    <row r="314" spans="2:15" x14ac:dyDescent="0.3">
      <c r="B314" s="1915"/>
      <c r="C314" s="1918"/>
      <c r="D314" s="122" t="s">
        <v>572</v>
      </c>
      <c r="E314" s="1923"/>
      <c r="F314" s="1924"/>
      <c r="G314" s="1924"/>
      <c r="H314" s="1924"/>
      <c r="I314" s="1924"/>
      <c r="J314" s="1924"/>
      <c r="K314" s="1924"/>
      <c r="L314" s="1924"/>
      <c r="M314" s="1924"/>
      <c r="N314" s="1924"/>
      <c r="O314" s="1925"/>
    </row>
    <row r="315" spans="2:15" x14ac:dyDescent="0.3">
      <c r="B315" s="1915"/>
      <c r="C315" s="1918"/>
      <c r="D315" s="122" t="s">
        <v>283</v>
      </c>
      <c r="E315" s="1923"/>
      <c r="F315" s="1924"/>
      <c r="G315" s="1924"/>
      <c r="H315" s="1924"/>
      <c r="I315" s="1924"/>
      <c r="J315" s="1924"/>
      <c r="K315" s="1924"/>
      <c r="L315" s="1924"/>
      <c r="M315" s="1924"/>
      <c r="N315" s="1924"/>
      <c r="O315" s="1925"/>
    </row>
    <row r="316" spans="2:15" x14ac:dyDescent="0.3">
      <c r="B316" s="1915"/>
      <c r="C316" s="1918"/>
      <c r="D316" s="122" t="s">
        <v>284</v>
      </c>
      <c r="E316" s="1923"/>
      <c r="F316" s="1924"/>
      <c r="G316" s="1924"/>
      <c r="H316" s="1924"/>
      <c r="I316" s="1924"/>
      <c r="J316" s="1924"/>
      <c r="K316" s="1924"/>
      <c r="L316" s="1924"/>
      <c r="M316" s="1924"/>
      <c r="N316" s="1924"/>
      <c r="O316" s="1925"/>
    </row>
    <row r="317" spans="2:15" x14ac:dyDescent="0.3">
      <c r="B317" s="1915"/>
      <c r="C317" s="1918"/>
      <c r="D317" s="122" t="s">
        <v>285</v>
      </c>
      <c r="E317" s="1923"/>
      <c r="F317" s="1924"/>
      <c r="G317" s="1924"/>
      <c r="H317" s="1924"/>
      <c r="I317" s="1924"/>
      <c r="J317" s="1924"/>
      <c r="K317" s="1924"/>
      <c r="L317" s="1924"/>
      <c r="M317" s="1924"/>
      <c r="N317" s="1924"/>
      <c r="O317" s="1925"/>
    </row>
    <row r="318" spans="2:15" x14ac:dyDescent="0.3">
      <c r="B318" s="1915"/>
      <c r="C318" s="1918"/>
      <c r="D318" s="122" t="s">
        <v>573</v>
      </c>
      <c r="E318" s="1923"/>
      <c r="F318" s="1924"/>
      <c r="G318" s="1924"/>
      <c r="H318" s="1924"/>
      <c r="I318" s="1924"/>
      <c r="J318" s="1924"/>
      <c r="K318" s="1924"/>
      <c r="L318" s="1924"/>
      <c r="M318" s="1924"/>
      <c r="N318" s="1924"/>
      <c r="O318" s="1925"/>
    </row>
    <row r="319" spans="2:15" x14ac:dyDescent="0.3">
      <c r="B319" s="1915"/>
      <c r="C319" s="1918"/>
      <c r="D319" s="122" t="s">
        <v>287</v>
      </c>
      <c r="E319" s="1923"/>
      <c r="F319" s="1924"/>
      <c r="G319" s="1924"/>
      <c r="H319" s="1924"/>
      <c r="I319" s="1924"/>
      <c r="J319" s="1924"/>
      <c r="K319" s="1924"/>
      <c r="L319" s="1924"/>
      <c r="M319" s="1924"/>
      <c r="N319" s="1924"/>
      <c r="O319" s="1925"/>
    </row>
    <row r="320" spans="2:15" x14ac:dyDescent="0.3">
      <c r="B320" s="1915"/>
      <c r="C320" s="1918"/>
      <c r="D320" s="122" t="s">
        <v>288</v>
      </c>
      <c r="E320" s="1923"/>
      <c r="F320" s="1924"/>
      <c r="G320" s="1924"/>
      <c r="H320" s="1924"/>
      <c r="I320" s="1924"/>
      <c r="J320" s="1924"/>
      <c r="K320" s="1924"/>
      <c r="L320" s="1924"/>
      <c r="M320" s="1924"/>
      <c r="N320" s="1924"/>
      <c r="O320" s="1925"/>
    </row>
    <row r="321" spans="2:15" x14ac:dyDescent="0.3">
      <c r="B321" s="1915"/>
      <c r="C321" s="1918"/>
      <c r="D321" s="122" t="s">
        <v>289</v>
      </c>
      <c r="E321" s="1923"/>
      <c r="F321" s="1924"/>
      <c r="G321" s="1924"/>
      <c r="H321" s="1924"/>
      <c r="I321" s="1924"/>
      <c r="J321" s="1924"/>
      <c r="K321" s="1924"/>
      <c r="L321" s="1924"/>
      <c r="M321" s="1924"/>
      <c r="N321" s="1924"/>
      <c r="O321" s="1925"/>
    </row>
    <row r="322" spans="2:15" x14ac:dyDescent="0.3">
      <c r="B322" s="1916"/>
      <c r="C322" s="1919"/>
      <c r="D322" s="122" t="s">
        <v>290</v>
      </c>
      <c r="E322" s="1923"/>
      <c r="F322" s="1924"/>
      <c r="G322" s="1924"/>
      <c r="H322" s="1924"/>
      <c r="I322" s="1924"/>
      <c r="J322" s="1924"/>
      <c r="K322" s="1924"/>
      <c r="L322" s="1924"/>
      <c r="M322" s="1924"/>
      <c r="N322" s="1924"/>
      <c r="O322" s="1925"/>
    </row>
    <row r="323" spans="2:15" x14ac:dyDescent="0.3">
      <c r="B323" s="96">
        <v>3</v>
      </c>
      <c r="C323" s="121"/>
      <c r="D323" s="121"/>
      <c r="E323" s="1923"/>
      <c r="F323" s="1924"/>
      <c r="G323" s="1924"/>
      <c r="H323" s="1924"/>
      <c r="I323" s="1924"/>
      <c r="J323" s="1924"/>
      <c r="K323" s="1924"/>
      <c r="L323" s="1924"/>
      <c r="M323" s="1924"/>
      <c r="N323" s="1924"/>
      <c r="O323" s="1925"/>
    </row>
    <row r="324" spans="2:15" x14ac:dyDescent="0.3">
      <c r="B324" s="96" t="s">
        <v>478</v>
      </c>
      <c r="C324" s="123"/>
      <c r="D324" s="123"/>
      <c r="E324" s="1926"/>
      <c r="F324" s="1927"/>
      <c r="G324" s="1927"/>
      <c r="H324" s="1927"/>
      <c r="I324" s="1927"/>
      <c r="J324" s="1927"/>
      <c r="K324" s="1927"/>
      <c r="L324" s="1927"/>
      <c r="M324" s="1927"/>
      <c r="N324" s="1927"/>
      <c r="O324" s="1928"/>
    </row>
    <row r="326" spans="2:15" x14ac:dyDescent="0.3">
      <c r="B326" s="251" t="s">
        <v>574</v>
      </c>
    </row>
    <row r="327" spans="2:15" x14ac:dyDescent="0.3">
      <c r="B327" s="251" t="s">
        <v>639</v>
      </c>
    </row>
    <row r="328" spans="2:15" x14ac:dyDescent="0.3">
      <c r="B328" s="251" t="s">
        <v>575</v>
      </c>
    </row>
    <row r="329" spans="2:15" x14ac:dyDescent="0.3">
      <c r="B329" s="251" t="s">
        <v>641</v>
      </c>
    </row>
    <row r="333" spans="2:15" x14ac:dyDescent="0.3">
      <c r="B333" s="1913" t="s">
        <v>1021</v>
      </c>
      <c r="C333" s="1913"/>
      <c r="D333" s="768"/>
      <c r="E333" s="14"/>
      <c r="F333" s="14"/>
      <c r="G333" s="14"/>
      <c r="H333" s="14"/>
      <c r="I333" s="14"/>
      <c r="J333" s="14"/>
      <c r="K333" s="14"/>
      <c r="L333" s="14"/>
    </row>
    <row r="335" spans="2:15" ht="56" x14ac:dyDescent="0.3">
      <c r="B335" s="1618" t="s">
        <v>341</v>
      </c>
      <c r="C335" s="1618" t="s">
        <v>560</v>
      </c>
      <c r="D335" s="1618" t="s">
        <v>571</v>
      </c>
      <c r="E335" s="762" t="s">
        <v>640</v>
      </c>
      <c r="F335" s="1610" t="s">
        <v>561</v>
      </c>
      <c r="G335" s="1610"/>
      <c r="H335" s="1610"/>
      <c r="I335" s="1610"/>
      <c r="J335" s="1610"/>
      <c r="K335" s="1610" t="s">
        <v>565</v>
      </c>
      <c r="L335" s="1610"/>
      <c r="M335" s="1610"/>
      <c r="N335" s="1610" t="s">
        <v>569</v>
      </c>
      <c r="O335" s="1610" t="s">
        <v>570</v>
      </c>
    </row>
    <row r="336" spans="2:15" ht="28" x14ac:dyDescent="0.3">
      <c r="B336" s="1664"/>
      <c r="C336" s="1664"/>
      <c r="D336" s="1664"/>
      <c r="E336" s="763" t="s">
        <v>642</v>
      </c>
      <c r="F336" s="760" t="s">
        <v>567</v>
      </c>
      <c r="G336" s="760" t="s">
        <v>562</v>
      </c>
      <c r="H336" s="760" t="s">
        <v>644</v>
      </c>
      <c r="I336" s="763" t="s">
        <v>563</v>
      </c>
      <c r="J336" s="763" t="s">
        <v>564</v>
      </c>
      <c r="K336" s="763" t="s">
        <v>566</v>
      </c>
      <c r="L336" s="763" t="s">
        <v>568</v>
      </c>
      <c r="M336" s="763" t="s">
        <v>643</v>
      </c>
      <c r="N336" s="1610"/>
      <c r="O336" s="1610"/>
    </row>
    <row r="337" spans="2:15" x14ac:dyDescent="0.3">
      <c r="B337" s="1914">
        <f>B336+1</f>
        <v>1</v>
      </c>
      <c r="C337" s="1917"/>
      <c r="D337" s="122" t="s">
        <v>279</v>
      </c>
      <c r="E337" s="1920" t="s">
        <v>771</v>
      </c>
      <c r="F337" s="1921"/>
      <c r="G337" s="1921"/>
      <c r="H337" s="1921"/>
      <c r="I337" s="1921"/>
      <c r="J337" s="1921"/>
      <c r="K337" s="1921"/>
      <c r="L337" s="1921"/>
      <c r="M337" s="1921"/>
      <c r="N337" s="1921"/>
      <c r="O337" s="1922"/>
    </row>
    <row r="338" spans="2:15" x14ac:dyDescent="0.3">
      <c r="B338" s="1915"/>
      <c r="C338" s="1918"/>
      <c r="D338" s="122" t="s">
        <v>280</v>
      </c>
      <c r="E338" s="1923"/>
      <c r="F338" s="1924"/>
      <c r="G338" s="1924"/>
      <c r="H338" s="1924"/>
      <c r="I338" s="1924"/>
      <c r="J338" s="1924"/>
      <c r="K338" s="1924"/>
      <c r="L338" s="1924"/>
      <c r="M338" s="1924"/>
      <c r="N338" s="1924"/>
      <c r="O338" s="1925"/>
    </row>
    <row r="339" spans="2:15" x14ac:dyDescent="0.3">
      <c r="B339" s="1915"/>
      <c r="C339" s="1918"/>
      <c r="D339" s="122" t="s">
        <v>281</v>
      </c>
      <c r="E339" s="1923"/>
      <c r="F339" s="1924"/>
      <c r="G339" s="1924"/>
      <c r="H339" s="1924"/>
      <c r="I339" s="1924"/>
      <c r="J339" s="1924"/>
      <c r="K339" s="1924"/>
      <c r="L339" s="1924"/>
      <c r="M339" s="1924"/>
      <c r="N339" s="1924"/>
      <c r="O339" s="1925"/>
    </row>
    <row r="340" spans="2:15" x14ac:dyDescent="0.3">
      <c r="B340" s="1915"/>
      <c r="C340" s="1918"/>
      <c r="D340" s="122" t="s">
        <v>572</v>
      </c>
      <c r="E340" s="1923"/>
      <c r="F340" s="1924"/>
      <c r="G340" s="1924"/>
      <c r="H340" s="1924"/>
      <c r="I340" s="1924"/>
      <c r="J340" s="1924"/>
      <c r="K340" s="1924"/>
      <c r="L340" s="1924"/>
      <c r="M340" s="1924"/>
      <c r="N340" s="1924"/>
      <c r="O340" s="1925"/>
    </row>
    <row r="341" spans="2:15" x14ac:dyDescent="0.3">
      <c r="B341" s="1915"/>
      <c r="C341" s="1918"/>
      <c r="D341" s="122" t="s">
        <v>283</v>
      </c>
      <c r="E341" s="1923"/>
      <c r="F341" s="1924"/>
      <c r="G341" s="1924"/>
      <c r="H341" s="1924"/>
      <c r="I341" s="1924"/>
      <c r="J341" s="1924"/>
      <c r="K341" s="1924"/>
      <c r="L341" s="1924"/>
      <c r="M341" s="1924"/>
      <c r="N341" s="1924"/>
      <c r="O341" s="1925"/>
    </row>
    <row r="342" spans="2:15" x14ac:dyDescent="0.3">
      <c r="B342" s="1915"/>
      <c r="C342" s="1918"/>
      <c r="D342" s="122" t="s">
        <v>284</v>
      </c>
      <c r="E342" s="1923"/>
      <c r="F342" s="1924"/>
      <c r="G342" s="1924"/>
      <c r="H342" s="1924"/>
      <c r="I342" s="1924"/>
      <c r="J342" s="1924"/>
      <c r="K342" s="1924"/>
      <c r="L342" s="1924"/>
      <c r="M342" s="1924"/>
      <c r="N342" s="1924"/>
      <c r="O342" s="1925"/>
    </row>
    <row r="343" spans="2:15" x14ac:dyDescent="0.3">
      <c r="B343" s="1915"/>
      <c r="C343" s="1918"/>
      <c r="D343" s="122" t="s">
        <v>285</v>
      </c>
      <c r="E343" s="1923"/>
      <c r="F343" s="1924"/>
      <c r="G343" s="1924"/>
      <c r="H343" s="1924"/>
      <c r="I343" s="1924"/>
      <c r="J343" s="1924"/>
      <c r="K343" s="1924"/>
      <c r="L343" s="1924"/>
      <c r="M343" s="1924"/>
      <c r="N343" s="1924"/>
      <c r="O343" s="1925"/>
    </row>
    <row r="344" spans="2:15" x14ac:dyDescent="0.3">
      <c r="B344" s="1915"/>
      <c r="C344" s="1918"/>
      <c r="D344" s="122" t="s">
        <v>573</v>
      </c>
      <c r="E344" s="1923"/>
      <c r="F344" s="1924"/>
      <c r="G344" s="1924"/>
      <c r="H344" s="1924"/>
      <c r="I344" s="1924"/>
      <c r="J344" s="1924"/>
      <c r="K344" s="1924"/>
      <c r="L344" s="1924"/>
      <c r="M344" s="1924"/>
      <c r="N344" s="1924"/>
      <c r="O344" s="1925"/>
    </row>
    <row r="345" spans="2:15" x14ac:dyDescent="0.3">
      <c r="B345" s="1915"/>
      <c r="C345" s="1918"/>
      <c r="D345" s="122" t="s">
        <v>287</v>
      </c>
      <c r="E345" s="1923"/>
      <c r="F345" s="1924"/>
      <c r="G345" s="1924"/>
      <c r="H345" s="1924"/>
      <c r="I345" s="1924"/>
      <c r="J345" s="1924"/>
      <c r="K345" s="1924"/>
      <c r="L345" s="1924"/>
      <c r="M345" s="1924"/>
      <c r="N345" s="1924"/>
      <c r="O345" s="1925"/>
    </row>
    <row r="346" spans="2:15" x14ac:dyDescent="0.3">
      <c r="B346" s="1915"/>
      <c r="C346" s="1918"/>
      <c r="D346" s="122" t="s">
        <v>288</v>
      </c>
      <c r="E346" s="1923"/>
      <c r="F346" s="1924"/>
      <c r="G346" s="1924"/>
      <c r="H346" s="1924"/>
      <c r="I346" s="1924"/>
      <c r="J346" s="1924"/>
      <c r="K346" s="1924"/>
      <c r="L346" s="1924"/>
      <c r="M346" s="1924"/>
      <c r="N346" s="1924"/>
      <c r="O346" s="1925"/>
    </row>
    <row r="347" spans="2:15" x14ac:dyDescent="0.3">
      <c r="B347" s="1915"/>
      <c r="C347" s="1918"/>
      <c r="D347" s="122" t="s">
        <v>289</v>
      </c>
      <c r="E347" s="1923"/>
      <c r="F347" s="1924"/>
      <c r="G347" s="1924"/>
      <c r="H347" s="1924"/>
      <c r="I347" s="1924"/>
      <c r="J347" s="1924"/>
      <c r="K347" s="1924"/>
      <c r="L347" s="1924"/>
      <c r="M347" s="1924"/>
      <c r="N347" s="1924"/>
      <c r="O347" s="1925"/>
    </row>
    <row r="348" spans="2:15" x14ac:dyDescent="0.3">
      <c r="B348" s="1916"/>
      <c r="C348" s="1919"/>
      <c r="D348" s="122" t="s">
        <v>290</v>
      </c>
      <c r="E348" s="1923"/>
      <c r="F348" s="1924"/>
      <c r="G348" s="1924"/>
      <c r="H348" s="1924"/>
      <c r="I348" s="1924"/>
      <c r="J348" s="1924"/>
      <c r="K348" s="1924"/>
      <c r="L348" s="1924"/>
      <c r="M348" s="1924"/>
      <c r="N348" s="1924"/>
      <c r="O348" s="1925"/>
    </row>
    <row r="349" spans="2:15" x14ac:dyDescent="0.3">
      <c r="B349" s="1914">
        <f>B337+1</f>
        <v>2</v>
      </c>
      <c r="C349" s="1917"/>
      <c r="D349" s="122" t="s">
        <v>279</v>
      </c>
      <c r="E349" s="1923"/>
      <c r="F349" s="1924"/>
      <c r="G349" s="1924"/>
      <c r="H349" s="1924"/>
      <c r="I349" s="1924"/>
      <c r="J349" s="1924"/>
      <c r="K349" s="1924"/>
      <c r="L349" s="1924"/>
      <c r="M349" s="1924"/>
      <c r="N349" s="1924"/>
      <c r="O349" s="1925"/>
    </row>
    <row r="350" spans="2:15" x14ac:dyDescent="0.3">
      <c r="B350" s="1915"/>
      <c r="C350" s="1918"/>
      <c r="D350" s="122" t="s">
        <v>280</v>
      </c>
      <c r="E350" s="1923"/>
      <c r="F350" s="1924"/>
      <c r="G350" s="1924"/>
      <c r="H350" s="1924"/>
      <c r="I350" s="1924"/>
      <c r="J350" s="1924"/>
      <c r="K350" s="1924"/>
      <c r="L350" s="1924"/>
      <c r="M350" s="1924"/>
      <c r="N350" s="1924"/>
      <c r="O350" s="1925"/>
    </row>
    <row r="351" spans="2:15" x14ac:dyDescent="0.3">
      <c r="B351" s="1915"/>
      <c r="C351" s="1918"/>
      <c r="D351" s="122" t="s">
        <v>281</v>
      </c>
      <c r="E351" s="1923"/>
      <c r="F351" s="1924"/>
      <c r="G351" s="1924"/>
      <c r="H351" s="1924"/>
      <c r="I351" s="1924"/>
      <c r="J351" s="1924"/>
      <c r="K351" s="1924"/>
      <c r="L351" s="1924"/>
      <c r="M351" s="1924"/>
      <c r="N351" s="1924"/>
      <c r="O351" s="1925"/>
    </row>
    <row r="352" spans="2:15" x14ac:dyDescent="0.3">
      <c r="B352" s="1915"/>
      <c r="C352" s="1918"/>
      <c r="D352" s="122" t="s">
        <v>572</v>
      </c>
      <c r="E352" s="1923"/>
      <c r="F352" s="1924"/>
      <c r="G352" s="1924"/>
      <c r="H352" s="1924"/>
      <c r="I352" s="1924"/>
      <c r="J352" s="1924"/>
      <c r="K352" s="1924"/>
      <c r="L352" s="1924"/>
      <c r="M352" s="1924"/>
      <c r="N352" s="1924"/>
      <c r="O352" s="1925"/>
    </row>
    <row r="353" spans="2:15" x14ac:dyDescent="0.3">
      <c r="B353" s="1915"/>
      <c r="C353" s="1918"/>
      <c r="D353" s="122" t="s">
        <v>283</v>
      </c>
      <c r="E353" s="1923"/>
      <c r="F353" s="1924"/>
      <c r="G353" s="1924"/>
      <c r="H353" s="1924"/>
      <c r="I353" s="1924"/>
      <c r="J353" s="1924"/>
      <c r="K353" s="1924"/>
      <c r="L353" s="1924"/>
      <c r="M353" s="1924"/>
      <c r="N353" s="1924"/>
      <c r="O353" s="1925"/>
    </row>
    <row r="354" spans="2:15" x14ac:dyDescent="0.3">
      <c r="B354" s="1915"/>
      <c r="C354" s="1918"/>
      <c r="D354" s="122" t="s">
        <v>284</v>
      </c>
      <c r="E354" s="1923"/>
      <c r="F354" s="1924"/>
      <c r="G354" s="1924"/>
      <c r="H354" s="1924"/>
      <c r="I354" s="1924"/>
      <c r="J354" s="1924"/>
      <c r="K354" s="1924"/>
      <c r="L354" s="1924"/>
      <c r="M354" s="1924"/>
      <c r="N354" s="1924"/>
      <c r="O354" s="1925"/>
    </row>
    <row r="355" spans="2:15" x14ac:dyDescent="0.3">
      <c r="B355" s="1915"/>
      <c r="C355" s="1918"/>
      <c r="D355" s="122" t="s">
        <v>285</v>
      </c>
      <c r="E355" s="1923"/>
      <c r="F355" s="1924"/>
      <c r="G355" s="1924"/>
      <c r="H355" s="1924"/>
      <c r="I355" s="1924"/>
      <c r="J355" s="1924"/>
      <c r="K355" s="1924"/>
      <c r="L355" s="1924"/>
      <c r="M355" s="1924"/>
      <c r="N355" s="1924"/>
      <c r="O355" s="1925"/>
    </row>
    <row r="356" spans="2:15" x14ac:dyDescent="0.3">
      <c r="B356" s="1915"/>
      <c r="C356" s="1918"/>
      <c r="D356" s="122" t="s">
        <v>573</v>
      </c>
      <c r="E356" s="1923"/>
      <c r="F356" s="1924"/>
      <c r="G356" s="1924"/>
      <c r="H356" s="1924"/>
      <c r="I356" s="1924"/>
      <c r="J356" s="1924"/>
      <c r="K356" s="1924"/>
      <c r="L356" s="1924"/>
      <c r="M356" s="1924"/>
      <c r="N356" s="1924"/>
      <c r="O356" s="1925"/>
    </row>
    <row r="357" spans="2:15" x14ac:dyDescent="0.3">
      <c r="B357" s="1915"/>
      <c r="C357" s="1918"/>
      <c r="D357" s="122" t="s">
        <v>287</v>
      </c>
      <c r="E357" s="1923"/>
      <c r="F357" s="1924"/>
      <c r="G357" s="1924"/>
      <c r="H357" s="1924"/>
      <c r="I357" s="1924"/>
      <c r="J357" s="1924"/>
      <c r="K357" s="1924"/>
      <c r="L357" s="1924"/>
      <c r="M357" s="1924"/>
      <c r="N357" s="1924"/>
      <c r="O357" s="1925"/>
    </row>
    <row r="358" spans="2:15" x14ac:dyDescent="0.3">
      <c r="B358" s="1915"/>
      <c r="C358" s="1918"/>
      <c r="D358" s="122" t="s">
        <v>288</v>
      </c>
      <c r="E358" s="1923"/>
      <c r="F358" s="1924"/>
      <c r="G358" s="1924"/>
      <c r="H358" s="1924"/>
      <c r="I358" s="1924"/>
      <c r="J358" s="1924"/>
      <c r="K358" s="1924"/>
      <c r="L358" s="1924"/>
      <c r="M358" s="1924"/>
      <c r="N358" s="1924"/>
      <c r="O358" s="1925"/>
    </row>
    <row r="359" spans="2:15" x14ac:dyDescent="0.3">
      <c r="B359" s="1915"/>
      <c r="C359" s="1918"/>
      <c r="D359" s="122" t="s">
        <v>289</v>
      </c>
      <c r="E359" s="1923"/>
      <c r="F359" s="1924"/>
      <c r="G359" s="1924"/>
      <c r="H359" s="1924"/>
      <c r="I359" s="1924"/>
      <c r="J359" s="1924"/>
      <c r="K359" s="1924"/>
      <c r="L359" s="1924"/>
      <c r="M359" s="1924"/>
      <c r="N359" s="1924"/>
      <c r="O359" s="1925"/>
    </row>
    <row r="360" spans="2:15" x14ac:dyDescent="0.3">
      <c r="B360" s="1916"/>
      <c r="C360" s="1919"/>
      <c r="D360" s="122" t="s">
        <v>290</v>
      </c>
      <c r="E360" s="1923"/>
      <c r="F360" s="1924"/>
      <c r="G360" s="1924"/>
      <c r="H360" s="1924"/>
      <c r="I360" s="1924"/>
      <c r="J360" s="1924"/>
      <c r="K360" s="1924"/>
      <c r="L360" s="1924"/>
      <c r="M360" s="1924"/>
      <c r="N360" s="1924"/>
      <c r="O360" s="1925"/>
    </row>
    <row r="361" spans="2:15" x14ac:dyDescent="0.3">
      <c r="B361" s="96">
        <v>3</v>
      </c>
      <c r="C361" s="121"/>
      <c r="D361" s="121"/>
      <c r="E361" s="1923"/>
      <c r="F361" s="1924"/>
      <c r="G361" s="1924"/>
      <c r="H361" s="1924"/>
      <c r="I361" s="1924"/>
      <c r="J361" s="1924"/>
      <c r="K361" s="1924"/>
      <c r="L361" s="1924"/>
      <c r="M361" s="1924"/>
      <c r="N361" s="1924"/>
      <c r="O361" s="1925"/>
    </row>
    <row r="362" spans="2:15" x14ac:dyDescent="0.3">
      <c r="B362" s="96" t="s">
        <v>478</v>
      </c>
      <c r="C362" s="123"/>
      <c r="D362" s="123"/>
      <c r="E362" s="1926"/>
      <c r="F362" s="1927"/>
      <c r="G362" s="1927"/>
      <c r="H362" s="1927"/>
      <c r="I362" s="1927"/>
      <c r="J362" s="1927"/>
      <c r="K362" s="1927"/>
      <c r="L362" s="1927"/>
      <c r="M362" s="1927"/>
      <c r="N362" s="1927"/>
      <c r="O362" s="1928"/>
    </row>
    <row r="364" spans="2:15" x14ac:dyDescent="0.3">
      <c r="B364" s="251" t="s">
        <v>574</v>
      </c>
    </row>
    <row r="365" spans="2:15" x14ac:dyDescent="0.3">
      <c r="B365" s="251" t="s">
        <v>639</v>
      </c>
    </row>
    <row r="366" spans="2:15" x14ac:dyDescent="0.3">
      <c r="B366" s="251" t="s">
        <v>575</v>
      </c>
    </row>
    <row r="367" spans="2:15" x14ac:dyDescent="0.3">
      <c r="B367" s="251" t="s">
        <v>641</v>
      </c>
    </row>
    <row r="371" spans="2:15" x14ac:dyDescent="0.3">
      <c r="B371" s="1913" t="s">
        <v>1022</v>
      </c>
      <c r="C371" s="1913"/>
      <c r="D371" s="768"/>
      <c r="E371" s="14"/>
      <c r="F371" s="14"/>
      <c r="G371" s="14"/>
      <c r="H371" s="14"/>
      <c r="I371" s="14"/>
      <c r="J371" s="14"/>
      <c r="K371" s="14"/>
      <c r="L371" s="14"/>
    </row>
    <row r="373" spans="2:15" ht="56" x14ac:dyDescent="0.3">
      <c r="B373" s="1618" t="s">
        <v>341</v>
      </c>
      <c r="C373" s="1618" t="s">
        <v>560</v>
      </c>
      <c r="D373" s="1618" t="s">
        <v>571</v>
      </c>
      <c r="E373" s="762" t="s">
        <v>640</v>
      </c>
      <c r="F373" s="1610" t="s">
        <v>561</v>
      </c>
      <c r="G373" s="1610"/>
      <c r="H373" s="1610"/>
      <c r="I373" s="1610"/>
      <c r="J373" s="1610"/>
      <c r="K373" s="1610" t="s">
        <v>565</v>
      </c>
      <c r="L373" s="1610"/>
      <c r="M373" s="1610"/>
      <c r="N373" s="1610" t="s">
        <v>569</v>
      </c>
      <c r="O373" s="1610" t="s">
        <v>570</v>
      </c>
    </row>
    <row r="374" spans="2:15" ht="28" x14ac:dyDescent="0.3">
      <c r="B374" s="1664"/>
      <c r="C374" s="1664"/>
      <c r="D374" s="1664"/>
      <c r="E374" s="763" t="s">
        <v>642</v>
      </c>
      <c r="F374" s="760" t="s">
        <v>567</v>
      </c>
      <c r="G374" s="760" t="s">
        <v>562</v>
      </c>
      <c r="H374" s="760" t="s">
        <v>644</v>
      </c>
      <c r="I374" s="763" t="s">
        <v>563</v>
      </c>
      <c r="J374" s="763" t="s">
        <v>564</v>
      </c>
      <c r="K374" s="763" t="s">
        <v>566</v>
      </c>
      <c r="L374" s="763" t="s">
        <v>568</v>
      </c>
      <c r="M374" s="763" t="s">
        <v>643</v>
      </c>
      <c r="N374" s="1610"/>
      <c r="O374" s="1610"/>
    </row>
    <row r="375" spans="2:15" x14ac:dyDescent="0.3">
      <c r="B375" s="1914">
        <f>B374+1</f>
        <v>1</v>
      </c>
      <c r="C375" s="1917"/>
      <c r="D375" s="122" t="s">
        <v>279</v>
      </c>
      <c r="E375" s="1920" t="s">
        <v>771</v>
      </c>
      <c r="F375" s="1921"/>
      <c r="G375" s="1921"/>
      <c r="H375" s="1921"/>
      <c r="I375" s="1921"/>
      <c r="J375" s="1921"/>
      <c r="K375" s="1921"/>
      <c r="L375" s="1921"/>
      <c r="M375" s="1921"/>
      <c r="N375" s="1921"/>
      <c r="O375" s="1922"/>
    </row>
    <row r="376" spans="2:15" x14ac:dyDescent="0.3">
      <c r="B376" s="1915"/>
      <c r="C376" s="1918"/>
      <c r="D376" s="122" t="s">
        <v>280</v>
      </c>
      <c r="E376" s="1923"/>
      <c r="F376" s="1924"/>
      <c r="G376" s="1924"/>
      <c r="H376" s="1924"/>
      <c r="I376" s="1924"/>
      <c r="J376" s="1924"/>
      <c r="K376" s="1924"/>
      <c r="L376" s="1924"/>
      <c r="M376" s="1924"/>
      <c r="N376" s="1924"/>
      <c r="O376" s="1925"/>
    </row>
    <row r="377" spans="2:15" x14ac:dyDescent="0.3">
      <c r="B377" s="1915"/>
      <c r="C377" s="1918"/>
      <c r="D377" s="122" t="s">
        <v>281</v>
      </c>
      <c r="E377" s="1923"/>
      <c r="F377" s="1924"/>
      <c r="G377" s="1924"/>
      <c r="H377" s="1924"/>
      <c r="I377" s="1924"/>
      <c r="J377" s="1924"/>
      <c r="K377" s="1924"/>
      <c r="L377" s="1924"/>
      <c r="M377" s="1924"/>
      <c r="N377" s="1924"/>
      <c r="O377" s="1925"/>
    </row>
    <row r="378" spans="2:15" x14ac:dyDescent="0.3">
      <c r="B378" s="1915"/>
      <c r="C378" s="1918"/>
      <c r="D378" s="122" t="s">
        <v>572</v>
      </c>
      <c r="E378" s="1923"/>
      <c r="F378" s="1924"/>
      <c r="G378" s="1924"/>
      <c r="H378" s="1924"/>
      <c r="I378" s="1924"/>
      <c r="J378" s="1924"/>
      <c r="K378" s="1924"/>
      <c r="L378" s="1924"/>
      <c r="M378" s="1924"/>
      <c r="N378" s="1924"/>
      <c r="O378" s="1925"/>
    </row>
    <row r="379" spans="2:15" x14ac:dyDescent="0.3">
      <c r="B379" s="1915"/>
      <c r="C379" s="1918"/>
      <c r="D379" s="122" t="s">
        <v>283</v>
      </c>
      <c r="E379" s="1923"/>
      <c r="F379" s="1924"/>
      <c r="G379" s="1924"/>
      <c r="H379" s="1924"/>
      <c r="I379" s="1924"/>
      <c r="J379" s="1924"/>
      <c r="K379" s="1924"/>
      <c r="L379" s="1924"/>
      <c r="M379" s="1924"/>
      <c r="N379" s="1924"/>
      <c r="O379" s="1925"/>
    </row>
    <row r="380" spans="2:15" x14ac:dyDescent="0.3">
      <c r="B380" s="1915"/>
      <c r="C380" s="1918"/>
      <c r="D380" s="122" t="s">
        <v>284</v>
      </c>
      <c r="E380" s="1923"/>
      <c r="F380" s="1924"/>
      <c r="G380" s="1924"/>
      <c r="H380" s="1924"/>
      <c r="I380" s="1924"/>
      <c r="J380" s="1924"/>
      <c r="K380" s="1924"/>
      <c r="L380" s="1924"/>
      <c r="M380" s="1924"/>
      <c r="N380" s="1924"/>
      <c r="O380" s="1925"/>
    </row>
    <row r="381" spans="2:15" x14ac:dyDescent="0.3">
      <c r="B381" s="1915"/>
      <c r="C381" s="1918"/>
      <c r="D381" s="122" t="s">
        <v>285</v>
      </c>
      <c r="E381" s="1923"/>
      <c r="F381" s="1924"/>
      <c r="G381" s="1924"/>
      <c r="H381" s="1924"/>
      <c r="I381" s="1924"/>
      <c r="J381" s="1924"/>
      <c r="K381" s="1924"/>
      <c r="L381" s="1924"/>
      <c r="M381" s="1924"/>
      <c r="N381" s="1924"/>
      <c r="O381" s="1925"/>
    </row>
    <row r="382" spans="2:15" x14ac:dyDescent="0.3">
      <c r="B382" s="1915"/>
      <c r="C382" s="1918"/>
      <c r="D382" s="122" t="s">
        <v>573</v>
      </c>
      <c r="E382" s="1923"/>
      <c r="F382" s="1924"/>
      <c r="G382" s="1924"/>
      <c r="H382" s="1924"/>
      <c r="I382" s="1924"/>
      <c r="J382" s="1924"/>
      <c r="K382" s="1924"/>
      <c r="L382" s="1924"/>
      <c r="M382" s="1924"/>
      <c r="N382" s="1924"/>
      <c r="O382" s="1925"/>
    </row>
    <row r="383" spans="2:15" x14ac:dyDescent="0.3">
      <c r="B383" s="1915"/>
      <c r="C383" s="1918"/>
      <c r="D383" s="122" t="s">
        <v>287</v>
      </c>
      <c r="E383" s="1923"/>
      <c r="F383" s="1924"/>
      <c r="G383" s="1924"/>
      <c r="H383" s="1924"/>
      <c r="I383" s="1924"/>
      <c r="J383" s="1924"/>
      <c r="K383" s="1924"/>
      <c r="L383" s="1924"/>
      <c r="M383" s="1924"/>
      <c r="N383" s="1924"/>
      <c r="O383" s="1925"/>
    </row>
    <row r="384" spans="2:15" x14ac:dyDescent="0.3">
      <c r="B384" s="1915"/>
      <c r="C384" s="1918"/>
      <c r="D384" s="122" t="s">
        <v>288</v>
      </c>
      <c r="E384" s="1923"/>
      <c r="F384" s="1924"/>
      <c r="G384" s="1924"/>
      <c r="H384" s="1924"/>
      <c r="I384" s="1924"/>
      <c r="J384" s="1924"/>
      <c r="K384" s="1924"/>
      <c r="L384" s="1924"/>
      <c r="M384" s="1924"/>
      <c r="N384" s="1924"/>
      <c r="O384" s="1925"/>
    </row>
    <row r="385" spans="2:15" x14ac:dyDescent="0.3">
      <c r="B385" s="1915"/>
      <c r="C385" s="1918"/>
      <c r="D385" s="122" t="s">
        <v>289</v>
      </c>
      <c r="E385" s="1923"/>
      <c r="F385" s="1924"/>
      <c r="G385" s="1924"/>
      <c r="H385" s="1924"/>
      <c r="I385" s="1924"/>
      <c r="J385" s="1924"/>
      <c r="K385" s="1924"/>
      <c r="L385" s="1924"/>
      <c r="M385" s="1924"/>
      <c r="N385" s="1924"/>
      <c r="O385" s="1925"/>
    </row>
    <row r="386" spans="2:15" x14ac:dyDescent="0.3">
      <c r="B386" s="1916"/>
      <c r="C386" s="1919"/>
      <c r="D386" s="122" t="s">
        <v>290</v>
      </c>
      <c r="E386" s="1923"/>
      <c r="F386" s="1924"/>
      <c r="G386" s="1924"/>
      <c r="H386" s="1924"/>
      <c r="I386" s="1924"/>
      <c r="J386" s="1924"/>
      <c r="K386" s="1924"/>
      <c r="L386" s="1924"/>
      <c r="M386" s="1924"/>
      <c r="N386" s="1924"/>
      <c r="O386" s="1925"/>
    </row>
    <row r="387" spans="2:15" x14ac:dyDescent="0.3">
      <c r="B387" s="1914">
        <f>B375+1</f>
        <v>2</v>
      </c>
      <c r="C387" s="1917"/>
      <c r="D387" s="122" t="s">
        <v>279</v>
      </c>
      <c r="E387" s="1923"/>
      <c r="F387" s="1924"/>
      <c r="G387" s="1924"/>
      <c r="H387" s="1924"/>
      <c r="I387" s="1924"/>
      <c r="J387" s="1924"/>
      <c r="K387" s="1924"/>
      <c r="L387" s="1924"/>
      <c r="M387" s="1924"/>
      <c r="N387" s="1924"/>
      <c r="O387" s="1925"/>
    </row>
    <row r="388" spans="2:15" x14ac:dyDescent="0.3">
      <c r="B388" s="1915"/>
      <c r="C388" s="1918"/>
      <c r="D388" s="122" t="s">
        <v>280</v>
      </c>
      <c r="E388" s="1923"/>
      <c r="F388" s="1924"/>
      <c r="G388" s="1924"/>
      <c r="H388" s="1924"/>
      <c r="I388" s="1924"/>
      <c r="J388" s="1924"/>
      <c r="K388" s="1924"/>
      <c r="L388" s="1924"/>
      <c r="M388" s="1924"/>
      <c r="N388" s="1924"/>
      <c r="O388" s="1925"/>
    </row>
    <row r="389" spans="2:15" x14ac:dyDescent="0.3">
      <c r="B389" s="1915"/>
      <c r="C389" s="1918"/>
      <c r="D389" s="122" t="s">
        <v>281</v>
      </c>
      <c r="E389" s="1923"/>
      <c r="F389" s="1924"/>
      <c r="G389" s="1924"/>
      <c r="H389" s="1924"/>
      <c r="I389" s="1924"/>
      <c r="J389" s="1924"/>
      <c r="K389" s="1924"/>
      <c r="L389" s="1924"/>
      <c r="M389" s="1924"/>
      <c r="N389" s="1924"/>
      <c r="O389" s="1925"/>
    </row>
    <row r="390" spans="2:15" x14ac:dyDescent="0.3">
      <c r="B390" s="1915"/>
      <c r="C390" s="1918"/>
      <c r="D390" s="122" t="s">
        <v>572</v>
      </c>
      <c r="E390" s="1923"/>
      <c r="F390" s="1924"/>
      <c r="G390" s="1924"/>
      <c r="H390" s="1924"/>
      <c r="I390" s="1924"/>
      <c r="J390" s="1924"/>
      <c r="K390" s="1924"/>
      <c r="L390" s="1924"/>
      <c r="M390" s="1924"/>
      <c r="N390" s="1924"/>
      <c r="O390" s="1925"/>
    </row>
    <row r="391" spans="2:15" x14ac:dyDescent="0.3">
      <c r="B391" s="1915"/>
      <c r="C391" s="1918"/>
      <c r="D391" s="122" t="s">
        <v>283</v>
      </c>
      <c r="E391" s="1923"/>
      <c r="F391" s="1924"/>
      <c r="G391" s="1924"/>
      <c r="H391" s="1924"/>
      <c r="I391" s="1924"/>
      <c r="J391" s="1924"/>
      <c r="K391" s="1924"/>
      <c r="L391" s="1924"/>
      <c r="M391" s="1924"/>
      <c r="N391" s="1924"/>
      <c r="O391" s="1925"/>
    </row>
    <row r="392" spans="2:15" x14ac:dyDescent="0.3">
      <c r="B392" s="1915"/>
      <c r="C392" s="1918"/>
      <c r="D392" s="122" t="s">
        <v>284</v>
      </c>
      <c r="E392" s="1923"/>
      <c r="F392" s="1924"/>
      <c r="G392" s="1924"/>
      <c r="H392" s="1924"/>
      <c r="I392" s="1924"/>
      <c r="J392" s="1924"/>
      <c r="K392" s="1924"/>
      <c r="L392" s="1924"/>
      <c r="M392" s="1924"/>
      <c r="N392" s="1924"/>
      <c r="O392" s="1925"/>
    </row>
    <row r="393" spans="2:15" x14ac:dyDescent="0.3">
      <c r="B393" s="1915"/>
      <c r="C393" s="1918"/>
      <c r="D393" s="122" t="s">
        <v>285</v>
      </c>
      <c r="E393" s="1923"/>
      <c r="F393" s="1924"/>
      <c r="G393" s="1924"/>
      <c r="H393" s="1924"/>
      <c r="I393" s="1924"/>
      <c r="J393" s="1924"/>
      <c r="K393" s="1924"/>
      <c r="L393" s="1924"/>
      <c r="M393" s="1924"/>
      <c r="N393" s="1924"/>
      <c r="O393" s="1925"/>
    </row>
    <row r="394" spans="2:15" x14ac:dyDescent="0.3">
      <c r="B394" s="1915"/>
      <c r="C394" s="1918"/>
      <c r="D394" s="122" t="s">
        <v>573</v>
      </c>
      <c r="E394" s="1923"/>
      <c r="F394" s="1924"/>
      <c r="G394" s="1924"/>
      <c r="H394" s="1924"/>
      <c r="I394" s="1924"/>
      <c r="J394" s="1924"/>
      <c r="K394" s="1924"/>
      <c r="L394" s="1924"/>
      <c r="M394" s="1924"/>
      <c r="N394" s="1924"/>
      <c r="O394" s="1925"/>
    </row>
    <row r="395" spans="2:15" x14ac:dyDescent="0.3">
      <c r="B395" s="1915"/>
      <c r="C395" s="1918"/>
      <c r="D395" s="122" t="s">
        <v>287</v>
      </c>
      <c r="E395" s="1923"/>
      <c r="F395" s="1924"/>
      <c r="G395" s="1924"/>
      <c r="H395" s="1924"/>
      <c r="I395" s="1924"/>
      <c r="J395" s="1924"/>
      <c r="K395" s="1924"/>
      <c r="L395" s="1924"/>
      <c r="M395" s="1924"/>
      <c r="N395" s="1924"/>
      <c r="O395" s="1925"/>
    </row>
    <row r="396" spans="2:15" x14ac:dyDescent="0.3">
      <c r="B396" s="1915"/>
      <c r="C396" s="1918"/>
      <c r="D396" s="122" t="s">
        <v>288</v>
      </c>
      <c r="E396" s="1923"/>
      <c r="F396" s="1924"/>
      <c r="G396" s="1924"/>
      <c r="H396" s="1924"/>
      <c r="I396" s="1924"/>
      <c r="J396" s="1924"/>
      <c r="K396" s="1924"/>
      <c r="L396" s="1924"/>
      <c r="M396" s="1924"/>
      <c r="N396" s="1924"/>
      <c r="O396" s="1925"/>
    </row>
    <row r="397" spans="2:15" x14ac:dyDescent="0.3">
      <c r="B397" s="1915"/>
      <c r="C397" s="1918"/>
      <c r="D397" s="122" t="s">
        <v>289</v>
      </c>
      <c r="E397" s="1923"/>
      <c r="F397" s="1924"/>
      <c r="G397" s="1924"/>
      <c r="H397" s="1924"/>
      <c r="I397" s="1924"/>
      <c r="J397" s="1924"/>
      <c r="K397" s="1924"/>
      <c r="L397" s="1924"/>
      <c r="M397" s="1924"/>
      <c r="N397" s="1924"/>
      <c r="O397" s="1925"/>
    </row>
    <row r="398" spans="2:15" x14ac:dyDescent="0.3">
      <c r="B398" s="1916"/>
      <c r="C398" s="1919"/>
      <c r="D398" s="122" t="s">
        <v>290</v>
      </c>
      <c r="E398" s="1923"/>
      <c r="F398" s="1924"/>
      <c r="G398" s="1924"/>
      <c r="H398" s="1924"/>
      <c r="I398" s="1924"/>
      <c r="J398" s="1924"/>
      <c r="K398" s="1924"/>
      <c r="L398" s="1924"/>
      <c r="M398" s="1924"/>
      <c r="N398" s="1924"/>
      <c r="O398" s="1925"/>
    </row>
    <row r="399" spans="2:15" x14ac:dyDescent="0.3">
      <c r="B399" s="96">
        <v>3</v>
      </c>
      <c r="C399" s="121"/>
      <c r="D399" s="121"/>
      <c r="E399" s="1923"/>
      <c r="F399" s="1924"/>
      <c r="G399" s="1924"/>
      <c r="H399" s="1924"/>
      <c r="I399" s="1924"/>
      <c r="J399" s="1924"/>
      <c r="K399" s="1924"/>
      <c r="L399" s="1924"/>
      <c r="M399" s="1924"/>
      <c r="N399" s="1924"/>
      <c r="O399" s="1925"/>
    </row>
    <row r="400" spans="2:15" x14ac:dyDescent="0.3">
      <c r="B400" s="96" t="s">
        <v>478</v>
      </c>
      <c r="C400" s="123"/>
      <c r="D400" s="123"/>
      <c r="E400" s="1926"/>
      <c r="F400" s="1927"/>
      <c r="G400" s="1927"/>
      <c r="H400" s="1927"/>
      <c r="I400" s="1927"/>
      <c r="J400" s="1927"/>
      <c r="K400" s="1927"/>
      <c r="L400" s="1927"/>
      <c r="M400" s="1927"/>
      <c r="N400" s="1927"/>
      <c r="O400" s="1928"/>
    </row>
    <row r="402" spans="2:2" x14ac:dyDescent="0.3">
      <c r="B402" s="251" t="s">
        <v>574</v>
      </c>
    </row>
    <row r="403" spans="2:2" x14ac:dyDescent="0.3">
      <c r="B403" s="251" t="s">
        <v>639</v>
      </c>
    </row>
    <row r="404" spans="2:2" x14ac:dyDescent="0.3">
      <c r="B404" s="251" t="s">
        <v>575</v>
      </c>
    </row>
    <row r="405" spans="2:2" x14ac:dyDescent="0.3">
      <c r="B405" s="251" t="s">
        <v>641</v>
      </c>
    </row>
  </sheetData>
  <mergeCells count="15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 ref="B151:B162"/>
    <mergeCell ref="C151:C162"/>
    <mergeCell ref="B222:C222"/>
    <mergeCell ref="B224:B225"/>
    <mergeCell ref="C224:C225"/>
    <mergeCell ref="B166:C166"/>
    <mergeCell ref="B168:B169"/>
    <mergeCell ref="C168:C169"/>
    <mergeCell ref="B186:C186"/>
    <mergeCell ref="B188:B189"/>
    <mergeCell ref="C188:C189"/>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G37" sqref="G37"/>
    </sheetView>
  </sheetViews>
  <sheetFormatPr defaultColWidth="9.36328125" defaultRowHeight="14" x14ac:dyDescent="0.25"/>
  <cols>
    <col min="1" max="1" width="6.6328125" style="14" customWidth="1"/>
    <col min="2" max="2" width="41.36328125" style="95"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x14ac:dyDescent="0.25">
      <c r="C2" s="22"/>
      <c r="D2" s="22"/>
      <c r="E2" s="15" t="str">
        <f>Index!B2</f>
        <v xml:space="preserve">      Maharashtra State Power Generation Company Ltd.</v>
      </c>
      <c r="F2" s="22"/>
      <c r="G2" s="22"/>
      <c r="H2" s="22"/>
      <c r="I2" s="22"/>
    </row>
    <row r="3" spans="2:14" s="1" customFormat="1" x14ac:dyDescent="0.3">
      <c r="C3" s="282"/>
      <c r="D3" s="282"/>
      <c r="E3" s="15" t="str">
        <f>Index!B3</f>
        <v>MYT Petition Formats for Uran</v>
      </c>
      <c r="F3" s="282"/>
      <c r="G3" s="282"/>
      <c r="H3" s="282"/>
      <c r="I3" s="282"/>
      <c r="J3" s="126"/>
      <c r="K3" s="126"/>
      <c r="L3" s="126"/>
      <c r="M3" s="126"/>
    </row>
    <row r="4" spans="2:14" s="1" customFormat="1" x14ac:dyDescent="0.3">
      <c r="C4" s="42"/>
      <c r="D4" s="42"/>
      <c r="E4" s="127" t="s">
        <v>732</v>
      </c>
      <c r="F4" s="42"/>
      <c r="G4" s="42"/>
      <c r="H4" s="42"/>
      <c r="I4" s="42"/>
      <c r="J4" s="42"/>
      <c r="K4" s="42"/>
      <c r="L4" s="42"/>
      <c r="M4" s="42"/>
      <c r="N4" s="42"/>
    </row>
    <row r="5" spans="2:14" s="1" customFormat="1" x14ac:dyDescent="0.3">
      <c r="B5" s="127"/>
      <c r="C5" s="127"/>
      <c r="D5" s="127"/>
      <c r="E5" s="127"/>
      <c r="F5" s="127"/>
      <c r="G5" s="127"/>
      <c r="H5" s="127"/>
      <c r="I5" s="127"/>
      <c r="J5" s="42"/>
      <c r="K5" s="42"/>
      <c r="L5" s="42"/>
      <c r="M5" s="42"/>
      <c r="N5" s="42"/>
    </row>
    <row r="6" spans="2:14" s="1" customFormat="1" x14ac:dyDescent="0.3">
      <c r="B6" s="281" t="s">
        <v>976</v>
      </c>
      <c r="C6" s="280"/>
      <c r="D6" s="280"/>
      <c r="E6" s="280"/>
      <c r="F6" s="280"/>
      <c r="G6" s="280"/>
      <c r="H6" s="280"/>
      <c r="I6" s="270"/>
      <c r="J6" s="270"/>
      <c r="K6" s="42"/>
      <c r="L6" s="42"/>
      <c r="M6" s="42"/>
      <c r="N6" s="42"/>
    </row>
    <row r="7" spans="2:14" s="1" customFormat="1" x14ac:dyDescent="0.3">
      <c r="B7" s="281"/>
      <c r="C7" s="280"/>
      <c r="D7" s="280"/>
      <c r="E7" s="280"/>
      <c r="F7" s="280"/>
      <c r="G7" s="280"/>
      <c r="H7" s="280"/>
      <c r="I7" s="270"/>
      <c r="J7" s="270"/>
      <c r="K7" s="42"/>
      <c r="L7" s="42"/>
      <c r="M7" s="42"/>
      <c r="N7" s="42"/>
    </row>
    <row r="8" spans="2:14" s="1" customFormat="1" x14ac:dyDescent="0.3">
      <c r="B8" s="274" t="s">
        <v>630</v>
      </c>
      <c r="C8" s="280"/>
      <c r="D8" s="280"/>
      <c r="E8" s="280"/>
      <c r="F8" s="280"/>
      <c r="G8" s="280"/>
      <c r="H8" s="280"/>
      <c r="I8" s="270"/>
      <c r="J8" s="270"/>
      <c r="K8" s="42"/>
      <c r="L8" s="42"/>
      <c r="M8" s="42"/>
      <c r="N8" s="42"/>
    </row>
    <row r="9" spans="2:14" s="1" customFormat="1" x14ac:dyDescent="0.3">
      <c r="B9" s="270"/>
      <c r="C9" s="270"/>
      <c r="D9" s="270"/>
      <c r="E9" s="270"/>
      <c r="F9" s="270"/>
      <c r="G9" s="270"/>
      <c r="H9" s="270"/>
      <c r="I9" s="270"/>
      <c r="J9" s="270"/>
      <c r="K9" s="42"/>
      <c r="L9" s="42"/>
      <c r="M9" s="42"/>
      <c r="N9" s="42"/>
    </row>
    <row r="10" spans="2:14" s="1" customFormat="1" x14ac:dyDescent="0.3">
      <c r="B10" s="1938" t="s">
        <v>37</v>
      </c>
      <c r="C10" s="1940" t="s">
        <v>628</v>
      </c>
      <c r="D10" s="1941"/>
      <c r="E10" s="1942"/>
      <c r="F10" s="1940" t="s">
        <v>627</v>
      </c>
      <c r="G10" s="1941"/>
      <c r="H10" s="1942"/>
      <c r="I10" s="1943" t="s">
        <v>626</v>
      </c>
      <c r="J10" s="1943" t="s">
        <v>625</v>
      </c>
      <c r="K10" s="42"/>
      <c r="L10" s="42"/>
      <c r="M10" s="42"/>
      <c r="N10" s="42"/>
    </row>
    <row r="11" spans="2:14" s="1" customFormat="1" ht="28" x14ac:dyDescent="0.3">
      <c r="B11" s="1939"/>
      <c r="C11" s="279" t="s">
        <v>624</v>
      </c>
      <c r="D11" s="279" t="s">
        <v>621</v>
      </c>
      <c r="E11" s="279" t="s">
        <v>623</v>
      </c>
      <c r="F11" s="279" t="s">
        <v>622</v>
      </c>
      <c r="G11" s="279" t="s">
        <v>621</v>
      </c>
      <c r="H11" s="278" t="s">
        <v>620</v>
      </c>
      <c r="I11" s="1943"/>
      <c r="J11" s="1943"/>
      <c r="K11" s="42"/>
      <c r="L11" s="42"/>
      <c r="M11" s="42"/>
      <c r="N11" s="42"/>
    </row>
    <row r="12" spans="2:14" s="1" customFormat="1" x14ac:dyDescent="0.3">
      <c r="B12" s="277"/>
      <c r="C12" s="276"/>
      <c r="D12" s="276"/>
      <c r="E12" s="276"/>
      <c r="F12" s="276"/>
      <c r="G12" s="276"/>
      <c r="H12" s="275"/>
      <c r="I12" s="275"/>
      <c r="J12" s="275"/>
      <c r="K12" s="42"/>
      <c r="L12" s="42"/>
      <c r="M12" s="42"/>
      <c r="N12" s="42"/>
    </row>
    <row r="13" spans="2:14" s="1" customFormat="1" x14ac:dyDescent="0.3">
      <c r="B13" s="273" t="s">
        <v>619</v>
      </c>
      <c r="C13" s="272"/>
      <c r="D13" s="272"/>
      <c r="E13" s="272"/>
      <c r="F13" s="272"/>
      <c r="G13" s="272"/>
      <c r="H13" s="272"/>
      <c r="I13" s="271"/>
      <c r="J13" s="271"/>
      <c r="K13" s="42"/>
      <c r="L13" s="42"/>
      <c r="M13" s="42"/>
      <c r="N13" s="42"/>
    </row>
    <row r="14" spans="2:14" s="1" customFormat="1" x14ac:dyDescent="0.3">
      <c r="B14" s="273"/>
      <c r="C14" s="272"/>
      <c r="D14" s="272"/>
      <c r="E14" s="272"/>
      <c r="F14" s="272"/>
      <c r="G14" s="272"/>
      <c r="H14" s="272"/>
      <c r="I14" s="271"/>
      <c r="J14" s="271"/>
      <c r="K14" s="42"/>
      <c r="L14" s="42"/>
      <c r="M14" s="42"/>
      <c r="N14" s="42"/>
    </row>
    <row r="15" spans="2:14" s="1" customFormat="1" x14ac:dyDescent="0.3">
      <c r="B15" s="271" t="s">
        <v>618</v>
      </c>
      <c r="C15" s="272"/>
      <c r="D15" s="272"/>
      <c r="E15" s="272"/>
      <c r="F15" s="272"/>
      <c r="G15" s="272"/>
      <c r="H15" s="272"/>
      <c r="I15" s="271"/>
      <c r="J15" s="271"/>
      <c r="K15" s="42"/>
      <c r="L15" s="42"/>
      <c r="M15" s="42"/>
      <c r="N15" s="42"/>
    </row>
    <row r="16" spans="2:14" s="1" customFormat="1" x14ac:dyDescent="0.3">
      <c r="B16" s="271" t="s">
        <v>617</v>
      </c>
      <c r="C16" s="272"/>
      <c r="D16" s="272"/>
      <c r="E16" s="272"/>
      <c r="F16" s="272"/>
      <c r="G16" s="272"/>
      <c r="H16" s="272"/>
      <c r="I16" s="271"/>
      <c r="J16" s="271"/>
      <c r="K16" s="42"/>
      <c r="L16" s="42"/>
      <c r="M16" s="42"/>
      <c r="N16" s="42"/>
    </row>
    <row r="17" spans="2:14" s="1" customFormat="1" x14ac:dyDescent="0.3">
      <c r="B17" s="271" t="s">
        <v>616</v>
      </c>
      <c r="C17" s="272"/>
      <c r="D17" s="272"/>
      <c r="E17" s="272"/>
      <c r="F17" s="272"/>
      <c r="G17" s="272"/>
      <c r="H17" s="272"/>
      <c r="I17" s="271"/>
      <c r="J17" s="271"/>
      <c r="K17" s="42"/>
      <c r="L17" s="42"/>
      <c r="M17" s="42"/>
      <c r="N17" s="42"/>
    </row>
    <row r="18" spans="2:14" s="1" customFormat="1" x14ac:dyDescent="0.3">
      <c r="B18" s="271" t="s">
        <v>611</v>
      </c>
      <c r="C18" s="272"/>
      <c r="D18" s="272"/>
      <c r="E18" s="272"/>
      <c r="F18" s="272"/>
      <c r="G18" s="272"/>
      <c r="H18" s="272"/>
      <c r="I18" s="271"/>
      <c r="J18" s="271"/>
      <c r="K18" s="42"/>
      <c r="L18" s="42"/>
      <c r="M18" s="42"/>
      <c r="N18" s="42"/>
    </row>
    <row r="19" spans="2:14" s="1" customFormat="1" x14ac:dyDescent="0.3">
      <c r="B19" s="273" t="s">
        <v>271</v>
      </c>
      <c r="C19" s="272"/>
      <c r="D19" s="272"/>
      <c r="E19" s="272"/>
      <c r="F19" s="272"/>
      <c r="G19" s="272"/>
      <c r="H19" s="272"/>
      <c r="I19" s="271"/>
      <c r="J19" s="271"/>
      <c r="K19" s="42"/>
      <c r="L19" s="42"/>
      <c r="M19" s="42"/>
      <c r="N19" s="42"/>
    </row>
    <row r="20" spans="2:14" s="1" customFormat="1" x14ac:dyDescent="0.3">
      <c r="B20" s="273"/>
      <c r="C20" s="272"/>
      <c r="D20" s="272"/>
      <c r="E20" s="272"/>
      <c r="F20" s="272"/>
      <c r="G20" s="272"/>
      <c r="H20" s="272"/>
      <c r="I20" s="271"/>
      <c r="J20" s="271"/>
      <c r="K20" s="42"/>
      <c r="L20" s="42"/>
      <c r="M20" s="42"/>
      <c r="N20" s="42"/>
    </row>
    <row r="21" spans="2:14" s="1" customFormat="1" x14ac:dyDescent="0.3">
      <c r="B21" s="273"/>
      <c r="C21" s="272"/>
      <c r="D21" s="272"/>
      <c r="E21" s="272"/>
      <c r="F21" s="272"/>
      <c r="G21" s="272"/>
      <c r="H21" s="272"/>
      <c r="I21" s="271"/>
      <c r="J21" s="271"/>
      <c r="K21" s="42"/>
      <c r="L21" s="42"/>
      <c r="M21" s="42"/>
      <c r="N21" s="42"/>
    </row>
    <row r="22" spans="2:14" s="1" customFormat="1" x14ac:dyDescent="0.3">
      <c r="B22" s="273" t="s">
        <v>615</v>
      </c>
      <c r="C22" s="272"/>
      <c r="D22" s="272"/>
      <c r="E22" s="272"/>
      <c r="F22" s="272"/>
      <c r="G22" s="272"/>
      <c r="H22" s="272"/>
      <c r="I22" s="271"/>
      <c r="J22" s="271"/>
      <c r="K22" s="42"/>
      <c r="L22" s="42"/>
      <c r="M22" s="42"/>
      <c r="N22" s="42"/>
    </row>
    <row r="23" spans="2:14" s="1" customFormat="1" x14ac:dyDescent="0.3">
      <c r="B23" s="271"/>
      <c r="C23" s="272"/>
      <c r="D23" s="272"/>
      <c r="E23" s="272"/>
      <c r="F23" s="272"/>
      <c r="G23" s="272"/>
      <c r="H23" s="272"/>
      <c r="I23" s="271"/>
      <c r="J23" s="271"/>
      <c r="K23" s="42"/>
      <c r="L23" s="42"/>
      <c r="M23" s="42"/>
      <c r="N23" s="42"/>
    </row>
    <row r="24" spans="2:14" s="1" customFormat="1" x14ac:dyDescent="0.3">
      <c r="B24" s="271" t="s">
        <v>614</v>
      </c>
      <c r="C24" s="272"/>
      <c r="D24" s="272"/>
      <c r="E24" s="272"/>
      <c r="F24" s="272"/>
      <c r="G24" s="272"/>
      <c r="H24" s="272"/>
      <c r="I24" s="271"/>
      <c r="J24" s="271"/>
      <c r="K24" s="42"/>
      <c r="L24" s="42"/>
      <c r="M24" s="42"/>
      <c r="N24" s="42"/>
    </row>
    <row r="25" spans="2:14" s="1" customFormat="1" x14ac:dyDescent="0.3">
      <c r="B25" s="271" t="s">
        <v>613</v>
      </c>
      <c r="C25" s="272"/>
      <c r="D25" s="272"/>
      <c r="E25" s="272"/>
      <c r="F25" s="272"/>
      <c r="G25" s="272"/>
      <c r="H25" s="272"/>
      <c r="I25" s="271"/>
      <c r="J25" s="271"/>
      <c r="K25" s="42"/>
      <c r="L25" s="42"/>
      <c r="M25" s="42"/>
      <c r="N25" s="42"/>
    </row>
    <row r="26" spans="2:14" s="1" customFormat="1" x14ac:dyDescent="0.3">
      <c r="B26" s="271" t="s">
        <v>612</v>
      </c>
      <c r="C26" s="272"/>
      <c r="D26" s="272"/>
      <c r="E26" s="272"/>
      <c r="F26" s="272"/>
      <c r="G26" s="272"/>
      <c r="H26" s="272"/>
      <c r="I26" s="271"/>
      <c r="J26" s="271"/>
      <c r="K26" s="42"/>
      <c r="L26" s="42"/>
      <c r="M26" s="42"/>
      <c r="N26" s="42"/>
    </row>
    <row r="27" spans="2:14" s="1" customFormat="1" x14ac:dyDescent="0.3">
      <c r="B27" s="271" t="s">
        <v>611</v>
      </c>
      <c r="C27" s="272"/>
      <c r="D27" s="272"/>
      <c r="E27" s="272"/>
      <c r="F27" s="272"/>
      <c r="G27" s="272"/>
      <c r="H27" s="272"/>
      <c r="I27" s="271"/>
      <c r="J27" s="271"/>
      <c r="K27" s="42"/>
      <c r="L27" s="42"/>
      <c r="M27" s="42"/>
      <c r="N27" s="42"/>
    </row>
    <row r="28" spans="2:14" s="1" customFormat="1" x14ac:dyDescent="0.3">
      <c r="B28" s="273" t="s">
        <v>271</v>
      </c>
      <c r="C28" s="272"/>
      <c r="D28" s="272"/>
      <c r="E28" s="272"/>
      <c r="F28" s="272"/>
      <c r="G28" s="272"/>
      <c r="H28" s="272"/>
      <c r="I28" s="271"/>
      <c r="J28" s="271"/>
      <c r="K28" s="42"/>
      <c r="L28" s="42"/>
      <c r="M28" s="42"/>
      <c r="N28" s="42"/>
    </row>
    <row r="29" spans="2:14" s="1" customFormat="1" x14ac:dyDescent="0.3">
      <c r="B29" s="273"/>
      <c r="C29" s="272"/>
      <c r="D29" s="272"/>
      <c r="E29" s="272"/>
      <c r="F29" s="272"/>
      <c r="G29" s="272"/>
      <c r="H29" s="272"/>
      <c r="I29" s="271"/>
      <c r="J29" s="271"/>
      <c r="K29" s="42"/>
      <c r="L29" s="42"/>
      <c r="M29" s="42"/>
      <c r="N29" s="42"/>
    </row>
    <row r="30" spans="2:14" s="1" customFormat="1" x14ac:dyDescent="0.3">
      <c r="B30" s="273" t="s">
        <v>631</v>
      </c>
      <c r="C30" s="272"/>
      <c r="D30" s="272"/>
      <c r="E30" s="272"/>
      <c r="F30" s="272"/>
      <c r="G30" s="272"/>
      <c r="H30" s="272"/>
      <c r="I30" s="271"/>
      <c r="J30" s="271"/>
      <c r="K30" s="42"/>
      <c r="L30" s="42"/>
      <c r="M30" s="42"/>
      <c r="N30" s="42"/>
    </row>
    <row r="31" spans="2:14" s="1" customFormat="1" x14ac:dyDescent="0.3">
      <c r="B31" s="271"/>
      <c r="C31" s="272"/>
      <c r="D31" s="272"/>
      <c r="E31" s="272"/>
      <c r="F31" s="272"/>
      <c r="G31" s="272"/>
      <c r="H31" s="272"/>
      <c r="I31" s="271"/>
      <c r="J31" s="271"/>
      <c r="K31" s="42"/>
      <c r="L31" s="42"/>
      <c r="M31" s="42"/>
      <c r="N31" s="42"/>
    </row>
    <row r="32" spans="2:14" s="1" customFormat="1" x14ac:dyDescent="0.3">
      <c r="B32" s="271" t="s">
        <v>632</v>
      </c>
      <c r="C32" s="272"/>
      <c r="D32" s="272"/>
      <c r="E32" s="272"/>
      <c r="F32" s="272"/>
      <c r="G32" s="272"/>
      <c r="H32" s="272"/>
      <c r="I32" s="271"/>
      <c r="J32" s="271"/>
      <c r="K32" s="42"/>
      <c r="L32" s="42"/>
      <c r="M32" s="42"/>
      <c r="N32" s="42"/>
    </row>
    <row r="33" spans="2:21" s="1" customFormat="1" x14ac:dyDescent="0.3">
      <c r="B33" s="271" t="s">
        <v>633</v>
      </c>
      <c r="C33" s="272"/>
      <c r="D33" s="272"/>
      <c r="E33" s="272"/>
      <c r="F33" s="272"/>
      <c r="G33" s="272"/>
      <c r="H33" s="272"/>
      <c r="I33" s="271"/>
      <c r="J33" s="271"/>
      <c r="K33" s="42"/>
      <c r="L33" s="42"/>
      <c r="M33" s="42"/>
      <c r="N33" s="42"/>
    </row>
    <row r="34" spans="2:21" s="1" customFormat="1" x14ac:dyDescent="0.3">
      <c r="B34" s="271" t="s">
        <v>634</v>
      </c>
      <c r="C34" s="272"/>
      <c r="D34" s="272"/>
      <c r="E34" s="272"/>
      <c r="F34" s="272"/>
      <c r="G34" s="272"/>
      <c r="H34" s="272"/>
      <c r="I34" s="271"/>
      <c r="J34" s="271"/>
      <c r="K34" s="42"/>
      <c r="L34" s="42"/>
      <c r="M34" s="42"/>
      <c r="N34" s="42"/>
    </row>
    <row r="35" spans="2:21" s="1" customFormat="1" x14ac:dyDescent="0.3">
      <c r="B35" s="271" t="s">
        <v>611</v>
      </c>
      <c r="C35" s="272"/>
      <c r="D35" s="272"/>
      <c r="E35" s="272"/>
      <c r="F35" s="272"/>
      <c r="G35" s="272"/>
      <c r="H35" s="272"/>
      <c r="I35" s="271"/>
      <c r="J35" s="271"/>
      <c r="K35" s="42"/>
      <c r="L35" s="42"/>
      <c r="M35" s="42"/>
      <c r="N35" s="42"/>
    </row>
    <row r="36" spans="2:21" s="1" customFormat="1" x14ac:dyDescent="0.3">
      <c r="B36" s="273" t="s">
        <v>271</v>
      </c>
      <c r="C36" s="272"/>
      <c r="D36" s="272"/>
      <c r="E36" s="272"/>
      <c r="F36" s="272"/>
      <c r="G36" s="272"/>
      <c r="H36" s="272"/>
      <c r="I36" s="271"/>
      <c r="J36" s="271"/>
      <c r="K36" s="42"/>
      <c r="L36" s="42"/>
      <c r="M36" s="42"/>
      <c r="N36" s="42"/>
    </row>
    <row r="37" spans="2:21" s="1" customFormat="1" x14ac:dyDescent="0.3">
      <c r="B37" s="274"/>
      <c r="C37" s="280"/>
      <c r="D37" s="280"/>
      <c r="E37" s="280"/>
      <c r="F37" s="280"/>
      <c r="G37" s="280"/>
      <c r="H37" s="280"/>
      <c r="I37" s="270"/>
      <c r="J37" s="270"/>
      <c r="K37" s="42"/>
      <c r="L37" s="42"/>
      <c r="M37" s="42"/>
      <c r="N37" s="42"/>
    </row>
    <row r="38" spans="2:21" s="1" customFormat="1" x14ac:dyDescent="0.3">
      <c r="B38" s="127"/>
      <c r="C38" s="127"/>
      <c r="D38" s="127"/>
      <c r="E38" s="127"/>
      <c r="F38" s="127"/>
      <c r="G38" s="127"/>
      <c r="H38" s="127"/>
      <c r="I38" s="127"/>
      <c r="J38" s="42"/>
      <c r="K38" s="42"/>
      <c r="L38" s="42"/>
      <c r="M38" s="42"/>
      <c r="N38" s="42"/>
    </row>
    <row r="39" spans="2:21" s="270" customFormat="1" x14ac:dyDescent="0.25">
      <c r="B39" s="281" t="s">
        <v>977</v>
      </c>
      <c r="C39" s="280"/>
      <c r="D39" s="280"/>
      <c r="E39" s="280"/>
      <c r="F39" s="280"/>
      <c r="G39" s="280"/>
      <c r="H39" s="280"/>
    </row>
    <row r="40" spans="2:21" s="270" customFormat="1" x14ac:dyDescent="0.25">
      <c r="B40" s="281"/>
      <c r="C40" s="280"/>
      <c r="D40" s="280"/>
      <c r="E40" s="280"/>
      <c r="F40" s="280"/>
      <c r="G40" s="280"/>
      <c r="H40" s="280"/>
    </row>
    <row r="41" spans="2:21" s="270" customFormat="1" x14ac:dyDescent="0.25">
      <c r="B41" s="274" t="s">
        <v>630</v>
      </c>
      <c r="C41" s="280"/>
      <c r="D41" s="280"/>
      <c r="E41" s="280"/>
      <c r="F41" s="280"/>
      <c r="G41" s="280"/>
      <c r="H41" s="280"/>
    </row>
    <row r="42" spans="2:21" s="270" customFormat="1" x14ac:dyDescent="0.25"/>
    <row r="43" spans="2:21" s="270" customFormat="1" x14ac:dyDescent="0.25">
      <c r="B43" s="1938" t="s">
        <v>37</v>
      </c>
      <c r="C43" s="1940" t="s">
        <v>628</v>
      </c>
      <c r="D43" s="1941"/>
      <c r="E43" s="1942"/>
      <c r="F43" s="1940" t="s">
        <v>627</v>
      </c>
      <c r="G43" s="1941"/>
      <c r="H43" s="1942"/>
      <c r="I43" s="1943" t="s">
        <v>626</v>
      </c>
      <c r="J43" s="1943" t="s">
        <v>625</v>
      </c>
    </row>
    <row r="44" spans="2:21" s="270" customFormat="1" ht="28" x14ac:dyDescent="0.25">
      <c r="B44" s="1939"/>
      <c r="C44" s="279" t="s">
        <v>624</v>
      </c>
      <c r="D44" s="279" t="s">
        <v>621</v>
      </c>
      <c r="E44" s="279" t="s">
        <v>623</v>
      </c>
      <c r="F44" s="279" t="s">
        <v>622</v>
      </c>
      <c r="G44" s="279" t="s">
        <v>621</v>
      </c>
      <c r="H44" s="278" t="s">
        <v>620</v>
      </c>
      <c r="I44" s="1943"/>
      <c r="J44" s="1943"/>
    </row>
    <row r="45" spans="2:21" s="270" customFormat="1" x14ac:dyDescent="0.25">
      <c r="B45" s="277"/>
      <c r="C45" s="276"/>
      <c r="D45" s="276"/>
      <c r="E45" s="276"/>
      <c r="F45" s="276"/>
      <c r="G45" s="276"/>
      <c r="H45" s="275"/>
      <c r="I45" s="275"/>
      <c r="J45" s="275"/>
    </row>
    <row r="46" spans="2:21" s="274" customFormat="1" x14ac:dyDescent="0.25">
      <c r="B46" s="273" t="s">
        <v>619</v>
      </c>
      <c r="C46" s="272"/>
      <c r="D46" s="272"/>
      <c r="E46" s="272"/>
      <c r="F46" s="272"/>
      <c r="G46" s="272"/>
      <c r="H46" s="272"/>
      <c r="I46" s="271"/>
      <c r="J46" s="271"/>
      <c r="K46" s="270"/>
      <c r="L46" s="270"/>
      <c r="M46" s="270"/>
      <c r="N46" s="270"/>
      <c r="O46" s="270"/>
      <c r="P46" s="270"/>
      <c r="Q46" s="270"/>
      <c r="R46" s="270"/>
      <c r="S46" s="270"/>
      <c r="T46" s="270"/>
      <c r="U46" s="270"/>
    </row>
    <row r="47" spans="2:21" s="274" customFormat="1" x14ac:dyDescent="0.25">
      <c r="B47" s="273"/>
      <c r="C47" s="272"/>
      <c r="D47" s="272"/>
      <c r="E47" s="272"/>
      <c r="F47" s="272"/>
      <c r="G47" s="272"/>
      <c r="H47" s="272"/>
      <c r="I47" s="271"/>
      <c r="J47" s="271"/>
      <c r="K47" s="270"/>
      <c r="L47" s="270"/>
      <c r="M47" s="270"/>
      <c r="N47" s="270"/>
      <c r="O47" s="270"/>
      <c r="P47" s="270"/>
      <c r="Q47" s="270"/>
      <c r="R47" s="270"/>
      <c r="S47" s="270"/>
      <c r="T47" s="270"/>
      <c r="U47" s="270"/>
    </row>
    <row r="48" spans="2:21" s="274" customFormat="1" x14ac:dyDescent="0.25">
      <c r="B48" s="271" t="s">
        <v>618</v>
      </c>
      <c r="C48" s="272"/>
      <c r="D48" s="272"/>
      <c r="E48" s="272"/>
      <c r="F48" s="272"/>
      <c r="G48" s="272"/>
      <c r="H48" s="272"/>
      <c r="I48" s="271"/>
      <c r="J48" s="271"/>
      <c r="K48" s="270"/>
      <c r="L48" s="270"/>
      <c r="M48" s="270"/>
      <c r="N48" s="270"/>
      <c r="O48" s="270"/>
      <c r="P48" s="270"/>
      <c r="Q48" s="270"/>
      <c r="R48" s="270"/>
      <c r="S48" s="270"/>
      <c r="T48" s="270"/>
      <c r="U48" s="270"/>
    </row>
    <row r="49" spans="2:21" s="274" customFormat="1" x14ac:dyDescent="0.25">
      <c r="B49" s="271" t="s">
        <v>617</v>
      </c>
      <c r="C49" s="272"/>
      <c r="D49" s="272"/>
      <c r="E49" s="272"/>
      <c r="F49" s="272"/>
      <c r="G49" s="272"/>
      <c r="H49" s="272"/>
      <c r="I49" s="271"/>
      <c r="J49" s="271"/>
      <c r="K49" s="270"/>
      <c r="L49" s="270"/>
      <c r="M49" s="270"/>
      <c r="N49" s="270"/>
      <c r="O49" s="270"/>
      <c r="P49" s="270"/>
      <c r="Q49" s="270"/>
      <c r="R49" s="270"/>
      <c r="S49" s="270"/>
      <c r="T49" s="270"/>
      <c r="U49" s="270"/>
    </row>
    <row r="50" spans="2:21" s="274" customFormat="1" x14ac:dyDescent="0.25">
      <c r="B50" s="271" t="s">
        <v>616</v>
      </c>
      <c r="C50" s="272"/>
      <c r="D50" s="272"/>
      <c r="E50" s="272"/>
      <c r="F50" s="272"/>
      <c r="G50" s="272"/>
      <c r="H50" s="272"/>
      <c r="I50" s="271"/>
      <c r="J50" s="271"/>
      <c r="K50" s="270"/>
      <c r="L50" s="270"/>
      <c r="M50" s="270"/>
      <c r="N50" s="270"/>
      <c r="O50" s="270"/>
      <c r="P50" s="270"/>
      <c r="Q50" s="270"/>
      <c r="R50" s="270"/>
      <c r="S50" s="270"/>
      <c r="T50" s="270"/>
      <c r="U50" s="270"/>
    </row>
    <row r="51" spans="2:21" s="274" customFormat="1" x14ac:dyDescent="0.25">
      <c r="B51" s="271" t="s">
        <v>611</v>
      </c>
      <c r="C51" s="272"/>
      <c r="D51" s="272"/>
      <c r="E51" s="272"/>
      <c r="F51" s="272"/>
      <c r="G51" s="272"/>
      <c r="H51" s="272"/>
      <c r="I51" s="271"/>
      <c r="J51" s="271"/>
      <c r="K51" s="270"/>
      <c r="L51" s="270"/>
      <c r="M51" s="270"/>
      <c r="N51" s="270"/>
      <c r="O51" s="270"/>
      <c r="P51" s="270"/>
      <c r="Q51" s="270"/>
      <c r="R51" s="270"/>
      <c r="S51" s="270"/>
      <c r="T51" s="270"/>
      <c r="U51" s="270"/>
    </row>
    <row r="52" spans="2:21" s="270" customFormat="1" x14ac:dyDescent="0.25">
      <c r="B52" s="273" t="s">
        <v>271</v>
      </c>
      <c r="C52" s="272"/>
      <c r="D52" s="272"/>
      <c r="E52" s="272"/>
      <c r="F52" s="272"/>
      <c r="G52" s="272"/>
      <c r="H52" s="272"/>
      <c r="I52" s="271"/>
      <c r="J52" s="271"/>
    </row>
    <row r="53" spans="2:21" s="270" customFormat="1" x14ac:dyDescent="0.25">
      <c r="B53" s="273"/>
      <c r="C53" s="272"/>
      <c r="D53" s="272"/>
      <c r="E53" s="272"/>
      <c r="F53" s="272"/>
      <c r="G53" s="272"/>
      <c r="H53" s="272"/>
      <c r="I53" s="271"/>
      <c r="J53" s="271"/>
    </row>
    <row r="54" spans="2:21" s="270" customFormat="1" x14ac:dyDescent="0.25">
      <c r="B54" s="273"/>
      <c r="C54" s="272"/>
      <c r="D54" s="272"/>
      <c r="E54" s="272"/>
      <c r="F54" s="272"/>
      <c r="G54" s="272"/>
      <c r="H54" s="272"/>
      <c r="I54" s="271"/>
      <c r="J54" s="271"/>
    </row>
    <row r="55" spans="2:21" s="274" customFormat="1" x14ac:dyDescent="0.25">
      <c r="B55" s="273" t="s">
        <v>615</v>
      </c>
      <c r="C55" s="272"/>
      <c r="D55" s="272"/>
      <c r="E55" s="272"/>
      <c r="F55" s="272"/>
      <c r="G55" s="272"/>
      <c r="H55" s="272"/>
      <c r="I55" s="271"/>
      <c r="J55" s="271"/>
      <c r="K55" s="270"/>
      <c r="L55" s="270"/>
      <c r="M55" s="270"/>
      <c r="N55" s="270"/>
      <c r="O55" s="270"/>
      <c r="P55" s="270"/>
      <c r="Q55" s="270"/>
      <c r="R55" s="270"/>
      <c r="S55" s="270"/>
      <c r="T55" s="270"/>
      <c r="U55" s="270"/>
    </row>
    <row r="56" spans="2:21" s="270" customFormat="1" x14ac:dyDescent="0.25">
      <c r="B56" s="271"/>
      <c r="C56" s="272"/>
      <c r="D56" s="272"/>
      <c r="E56" s="272"/>
      <c r="F56" s="272"/>
      <c r="G56" s="272"/>
      <c r="H56" s="272"/>
      <c r="I56" s="271"/>
      <c r="J56" s="271"/>
    </row>
    <row r="57" spans="2:21" s="270" customFormat="1" x14ac:dyDescent="0.25">
      <c r="B57" s="271" t="s">
        <v>614</v>
      </c>
      <c r="C57" s="272"/>
      <c r="D57" s="272"/>
      <c r="E57" s="272"/>
      <c r="F57" s="272"/>
      <c r="G57" s="272"/>
      <c r="H57" s="272"/>
      <c r="I57" s="271"/>
      <c r="J57" s="271"/>
    </row>
    <row r="58" spans="2:21" s="270" customFormat="1" x14ac:dyDescent="0.25">
      <c r="B58" s="271" t="s">
        <v>613</v>
      </c>
      <c r="C58" s="272"/>
      <c r="D58" s="272"/>
      <c r="E58" s="272"/>
      <c r="F58" s="272"/>
      <c r="G58" s="272"/>
      <c r="H58" s="272"/>
      <c r="I58" s="271"/>
      <c r="J58" s="271"/>
    </row>
    <row r="59" spans="2:21" s="270" customFormat="1" x14ac:dyDescent="0.25">
      <c r="B59" s="271" t="s">
        <v>612</v>
      </c>
      <c r="C59" s="272"/>
      <c r="D59" s="272"/>
      <c r="E59" s="272"/>
      <c r="F59" s="272"/>
      <c r="G59" s="272"/>
      <c r="H59" s="272"/>
      <c r="I59" s="271"/>
      <c r="J59" s="271"/>
    </row>
    <row r="60" spans="2:21" s="270" customFormat="1" x14ac:dyDescent="0.25">
      <c r="B60" s="271" t="s">
        <v>611</v>
      </c>
      <c r="C60" s="272"/>
      <c r="D60" s="272"/>
      <c r="E60" s="272"/>
      <c r="F60" s="272"/>
      <c r="G60" s="272"/>
      <c r="H60" s="272"/>
      <c r="I60" s="271"/>
      <c r="J60" s="271"/>
    </row>
    <row r="61" spans="2:21" s="270" customFormat="1" x14ac:dyDescent="0.25">
      <c r="B61" s="273" t="s">
        <v>271</v>
      </c>
      <c r="C61" s="272"/>
      <c r="D61" s="272"/>
      <c r="E61" s="272"/>
      <c r="F61" s="272"/>
      <c r="G61" s="272"/>
      <c r="H61" s="272"/>
      <c r="I61" s="271"/>
      <c r="J61" s="271"/>
    </row>
    <row r="62" spans="2:21" s="270" customFormat="1" x14ac:dyDescent="0.25">
      <c r="B62" s="273"/>
      <c r="C62" s="272"/>
      <c r="D62" s="272"/>
      <c r="E62" s="272"/>
      <c r="F62" s="272"/>
      <c r="G62" s="272"/>
      <c r="H62" s="272"/>
      <c r="I62" s="271"/>
      <c r="J62" s="271"/>
    </row>
    <row r="63" spans="2:21" s="270" customFormat="1" x14ac:dyDescent="0.25">
      <c r="B63" s="273" t="s">
        <v>631</v>
      </c>
      <c r="C63" s="272"/>
      <c r="D63" s="272"/>
      <c r="E63" s="272"/>
      <c r="F63" s="272"/>
      <c r="G63" s="272"/>
      <c r="H63" s="272"/>
      <c r="I63" s="271"/>
      <c r="J63" s="271"/>
    </row>
    <row r="64" spans="2:21" x14ac:dyDescent="0.25">
      <c r="B64" s="271"/>
      <c r="C64" s="272"/>
      <c r="D64" s="272"/>
      <c r="E64" s="272"/>
      <c r="F64" s="272"/>
      <c r="G64" s="272"/>
      <c r="H64" s="272"/>
      <c r="I64" s="271"/>
      <c r="J64" s="271"/>
    </row>
    <row r="65" spans="2:10" x14ac:dyDescent="0.25">
      <c r="B65" s="271" t="s">
        <v>632</v>
      </c>
      <c r="C65" s="272"/>
      <c r="D65" s="272"/>
      <c r="E65" s="272"/>
      <c r="F65" s="272"/>
      <c r="G65" s="272"/>
      <c r="H65" s="272"/>
      <c r="I65" s="271"/>
      <c r="J65" s="271"/>
    </row>
    <row r="66" spans="2:10" x14ac:dyDescent="0.25">
      <c r="B66" s="271" t="s">
        <v>633</v>
      </c>
      <c r="C66" s="272"/>
      <c r="D66" s="272"/>
      <c r="E66" s="272"/>
      <c r="F66" s="272"/>
      <c r="G66" s="272"/>
      <c r="H66" s="272"/>
      <c r="I66" s="271"/>
      <c r="J66" s="271"/>
    </row>
    <row r="67" spans="2:10" x14ac:dyDescent="0.25">
      <c r="B67" s="271" t="s">
        <v>634</v>
      </c>
      <c r="C67" s="272"/>
      <c r="D67" s="272"/>
      <c r="E67" s="272"/>
      <c r="F67" s="272"/>
      <c r="G67" s="272"/>
      <c r="H67" s="272"/>
      <c r="I67" s="271"/>
      <c r="J67" s="271"/>
    </row>
    <row r="68" spans="2:10" ht="14.4" customHeight="1" x14ac:dyDescent="0.25">
      <c r="B68" s="271" t="s">
        <v>611</v>
      </c>
      <c r="C68" s="272"/>
      <c r="D68" s="272"/>
      <c r="E68" s="272"/>
      <c r="F68" s="272"/>
      <c r="G68" s="272"/>
      <c r="H68" s="272"/>
      <c r="I68" s="271"/>
      <c r="J68" s="271"/>
    </row>
    <row r="69" spans="2:10" x14ac:dyDescent="0.25">
      <c r="B69" s="273" t="s">
        <v>271</v>
      </c>
      <c r="C69" s="272"/>
      <c r="D69" s="272"/>
      <c r="E69" s="272"/>
      <c r="F69" s="272"/>
      <c r="G69" s="272"/>
      <c r="H69" s="272"/>
      <c r="I69" s="271"/>
      <c r="J69" s="271"/>
    </row>
  </sheetData>
  <mergeCells count="10">
    <mergeCell ref="B10:B11"/>
    <mergeCell ref="C10:E10"/>
    <mergeCell ref="F10:H10"/>
    <mergeCell ref="I10:I11"/>
    <mergeCell ref="J10:J11"/>
    <mergeCell ref="B43:B44"/>
    <mergeCell ref="C43:E43"/>
    <mergeCell ref="F43:H43"/>
    <mergeCell ref="I43:I44"/>
    <mergeCell ref="J43:J44"/>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L29"/>
  <sheetViews>
    <sheetView showGridLines="0" view="pageBreakPreview" zoomScale="70" zoomScaleNormal="75" zoomScaleSheetLayoutView="70" workbookViewId="0">
      <selection activeCell="B6" sqref="B6"/>
    </sheetView>
  </sheetViews>
  <sheetFormatPr defaultColWidth="9.08984375" defaultRowHeight="14" x14ac:dyDescent="0.3"/>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x14ac:dyDescent="0.3">
      <c r="B2" s="1616" t="s">
        <v>777</v>
      </c>
      <c r="C2" s="1616"/>
      <c r="D2" s="1616"/>
      <c r="E2" s="1944"/>
      <c r="F2" s="1944"/>
      <c r="G2" s="1944"/>
      <c r="H2" s="1944"/>
      <c r="I2" s="1944"/>
      <c r="J2" s="1944"/>
      <c r="K2" s="1944"/>
      <c r="L2" s="1944"/>
    </row>
    <row r="3" spans="2:12" ht="14.15" customHeight="1" x14ac:dyDescent="0.3">
      <c r="B3" s="1885" t="s">
        <v>1440</v>
      </c>
      <c r="C3" s="1885"/>
      <c r="D3" s="1885"/>
      <c r="E3" s="1944"/>
      <c r="F3" s="1944"/>
      <c r="G3" s="1944"/>
      <c r="H3" s="1944"/>
      <c r="I3" s="1944"/>
      <c r="J3" s="1944"/>
      <c r="K3" s="1944"/>
      <c r="L3" s="1944"/>
    </row>
    <row r="4" spans="2:12" ht="14.15" customHeight="1" x14ac:dyDescent="0.3">
      <c r="B4" s="1885" t="s">
        <v>1441</v>
      </c>
      <c r="C4" s="1885"/>
      <c r="D4" s="1885"/>
      <c r="E4" s="1944"/>
      <c r="F4" s="1944"/>
      <c r="G4" s="1944"/>
      <c r="H4" s="1944"/>
      <c r="I4" s="1944"/>
      <c r="J4" s="1944"/>
      <c r="K4" s="1944"/>
      <c r="L4" s="1944"/>
    </row>
    <row r="5" spans="2:12" ht="14.15" customHeight="1" x14ac:dyDescent="0.3">
      <c r="B5" s="1616" t="str">
        <f>Index!B3</f>
        <v>MYT Petition Formats for Uran</v>
      </c>
      <c r="C5" s="1616"/>
      <c r="D5" s="1616"/>
      <c r="E5" s="1944"/>
      <c r="F5" s="1944"/>
      <c r="G5" s="1944"/>
      <c r="H5" s="1944"/>
      <c r="I5" s="1944"/>
      <c r="J5" s="1944"/>
      <c r="K5" s="1944"/>
      <c r="L5" s="1944"/>
    </row>
    <row r="6" spans="2:12" x14ac:dyDescent="0.3">
      <c r="B6" s="913"/>
      <c r="C6" s="913"/>
      <c r="D6" s="913"/>
      <c r="E6" s="1117"/>
      <c r="F6" s="1117"/>
      <c r="G6" s="1117"/>
    </row>
    <row r="7" spans="2:12" ht="14.15" customHeight="1" x14ac:dyDescent="0.3">
      <c r="B7" s="1661" t="s">
        <v>341</v>
      </c>
      <c r="C7" s="1661" t="s">
        <v>1442</v>
      </c>
      <c r="D7" s="1665" t="s">
        <v>1443</v>
      </c>
      <c r="E7" s="1663" t="s">
        <v>1444</v>
      </c>
      <c r="F7" s="1667" t="s">
        <v>1445</v>
      </c>
      <c r="G7" s="1665" t="s">
        <v>1446</v>
      </c>
      <c r="H7" s="1610" t="s">
        <v>1447</v>
      </c>
      <c r="I7" s="1610"/>
      <c r="J7" s="1610"/>
      <c r="K7" s="1610"/>
      <c r="L7" s="1610"/>
    </row>
    <row r="8" spans="2:12" s="126" customFormat="1" ht="44.25" customHeight="1" x14ac:dyDescent="0.25">
      <c r="B8" s="1661"/>
      <c r="C8" s="1661"/>
      <c r="D8" s="1946"/>
      <c r="E8" s="1663"/>
      <c r="F8" s="1948"/>
      <c r="G8" s="1948"/>
      <c r="H8" s="908" t="s">
        <v>959</v>
      </c>
      <c r="I8" s="907" t="s">
        <v>960</v>
      </c>
      <c r="J8" s="907" t="s">
        <v>961</v>
      </c>
      <c r="K8" s="907" t="s">
        <v>962</v>
      </c>
      <c r="L8" s="907" t="s">
        <v>963</v>
      </c>
    </row>
    <row r="9" spans="2:12" s="126" customFormat="1" ht="14.15" customHeight="1" x14ac:dyDescent="0.25">
      <c r="B9" s="1945"/>
      <c r="C9" s="1945"/>
      <c r="D9" s="1666"/>
      <c r="E9" s="1947"/>
      <c r="F9" s="1668"/>
      <c r="G9" s="1668"/>
      <c r="H9" s="908" t="s">
        <v>21</v>
      </c>
      <c r="I9" s="907" t="s">
        <v>21</v>
      </c>
      <c r="J9" s="907" t="s">
        <v>21</v>
      </c>
      <c r="K9" s="907" t="s">
        <v>21</v>
      </c>
      <c r="L9" s="907" t="s">
        <v>21</v>
      </c>
    </row>
    <row r="10" spans="2:12" s="126" customFormat="1" x14ac:dyDescent="0.25">
      <c r="B10" s="1118"/>
      <c r="C10" s="1118"/>
      <c r="D10" s="1118"/>
      <c r="E10" s="1119"/>
      <c r="F10" s="1119"/>
      <c r="G10" s="1119"/>
      <c r="H10" s="39"/>
      <c r="I10" s="39"/>
      <c r="J10" s="39"/>
      <c r="K10" s="39"/>
      <c r="L10" s="39"/>
    </row>
    <row r="11" spans="2:12" s="42" customFormat="1" x14ac:dyDescent="0.3">
      <c r="B11" s="134">
        <v>1</v>
      </c>
      <c r="C11" s="134" t="s">
        <v>1448</v>
      </c>
      <c r="D11" s="134"/>
      <c r="E11" s="9"/>
      <c r="F11" s="9"/>
      <c r="G11" s="9"/>
      <c r="H11" s="39"/>
      <c r="I11" s="39"/>
      <c r="J11" s="39"/>
      <c r="K11" s="39"/>
      <c r="L11" s="39"/>
    </row>
    <row r="12" spans="2:12" s="42" customFormat="1" x14ac:dyDescent="0.3">
      <c r="B12" s="1120"/>
      <c r="C12" s="1121" t="s">
        <v>1449</v>
      </c>
      <c r="D12" s="1121"/>
      <c r="E12" s="452"/>
      <c r="F12" s="452"/>
      <c r="G12" s="452"/>
      <c r="H12" s="1122"/>
      <c r="I12" s="1122"/>
      <c r="J12" s="1122"/>
      <c r="K12" s="1122"/>
      <c r="L12" s="1122"/>
    </row>
    <row r="13" spans="2:12" s="42" customFormat="1" x14ac:dyDescent="0.3">
      <c r="B13" s="40"/>
      <c r="C13" s="1123" t="s">
        <v>1450</v>
      </c>
      <c r="D13" s="1123"/>
      <c r="E13" s="1124"/>
      <c r="F13" s="1124"/>
      <c r="G13" s="1124"/>
      <c r="H13" s="39"/>
      <c r="I13" s="39"/>
      <c r="J13" s="39"/>
      <c r="K13" s="39"/>
      <c r="L13" s="39"/>
    </row>
    <row r="14" spans="2:12" s="42" customFormat="1" x14ac:dyDescent="0.3">
      <c r="B14" s="1125"/>
      <c r="C14" s="1125"/>
      <c r="D14" s="1125"/>
      <c r="E14" s="452"/>
      <c r="F14" s="452"/>
      <c r="G14" s="452"/>
      <c r="H14" s="40"/>
      <c r="I14" s="40"/>
      <c r="J14" s="40"/>
      <c r="K14" s="40"/>
      <c r="L14" s="40"/>
    </row>
    <row r="15" spans="2:12" s="42" customFormat="1" x14ac:dyDescent="0.3">
      <c r="B15" s="134">
        <f>B12+1</f>
        <v>1</v>
      </c>
      <c r="C15" s="134"/>
      <c r="D15" s="134"/>
      <c r="E15" s="452"/>
      <c r="F15" s="452"/>
      <c r="G15" s="452"/>
      <c r="H15" s="40"/>
      <c r="I15" s="40"/>
      <c r="J15" s="40"/>
      <c r="K15" s="40"/>
      <c r="L15" s="40"/>
    </row>
    <row r="16" spans="2:12" s="42" customFormat="1" x14ac:dyDescent="0.3">
      <c r="B16" s="134"/>
      <c r="C16" s="134"/>
      <c r="D16" s="134"/>
      <c r="E16" s="452"/>
      <c r="F16" s="452"/>
      <c r="G16" s="452"/>
      <c r="H16" s="40"/>
      <c r="I16" s="40"/>
      <c r="J16" s="40"/>
      <c r="K16" s="40"/>
      <c r="L16" s="40"/>
    </row>
    <row r="17" spans="2:12" s="42" customFormat="1" x14ac:dyDescent="0.3">
      <c r="B17" s="134"/>
      <c r="C17" s="134"/>
      <c r="D17" s="134"/>
      <c r="E17" s="1126"/>
      <c r="F17" s="1126"/>
      <c r="G17" s="1126"/>
      <c r="H17" s="40"/>
      <c r="I17" s="40"/>
      <c r="J17" s="40"/>
      <c r="K17" s="40"/>
      <c r="L17" s="40"/>
    </row>
    <row r="18" spans="2:12" s="42" customFormat="1" x14ac:dyDescent="0.3">
      <c r="B18" s="134"/>
      <c r="C18" s="134"/>
      <c r="D18" s="134"/>
      <c r="E18" s="1126"/>
      <c r="F18" s="1126"/>
      <c r="G18" s="1126"/>
      <c r="H18" s="40"/>
      <c r="I18" s="40"/>
      <c r="J18" s="40"/>
      <c r="K18" s="40"/>
      <c r="L18" s="40"/>
    </row>
    <row r="19" spans="2:12" s="42" customFormat="1" x14ac:dyDescent="0.3">
      <c r="B19" s="134"/>
      <c r="C19" s="134"/>
      <c r="D19" s="134"/>
      <c r="E19" s="1126"/>
      <c r="F19" s="1126"/>
      <c r="G19" s="1126"/>
      <c r="H19" s="40"/>
      <c r="I19" s="40"/>
      <c r="J19" s="40"/>
      <c r="K19" s="40"/>
      <c r="L19" s="40"/>
    </row>
    <row r="20" spans="2:12" s="42" customFormat="1" x14ac:dyDescent="0.3">
      <c r="B20" s="134"/>
      <c r="C20" s="134"/>
      <c r="D20" s="134"/>
      <c r="E20" s="1127"/>
      <c r="F20" s="1127"/>
      <c r="G20" s="1127"/>
      <c r="H20" s="40"/>
      <c r="I20" s="40"/>
      <c r="J20" s="40"/>
      <c r="K20" s="40"/>
      <c r="L20" s="40"/>
    </row>
    <row r="21" spans="2:12" s="42" customFormat="1" x14ac:dyDescent="0.3">
      <c r="B21" s="134"/>
      <c r="C21" s="134"/>
      <c r="D21" s="134"/>
      <c r="E21" s="1126"/>
      <c r="F21" s="1126"/>
      <c r="G21" s="1126"/>
      <c r="H21" s="40"/>
      <c r="I21" s="40"/>
      <c r="J21" s="40"/>
      <c r="K21" s="40"/>
      <c r="L21" s="40"/>
    </row>
    <row r="22" spans="2:12" x14ac:dyDescent="0.3">
      <c r="E22" s="126"/>
      <c r="F22" s="126"/>
      <c r="G22" s="126"/>
      <c r="H22" s="42"/>
      <c r="I22" s="42"/>
      <c r="J22" s="42"/>
      <c r="K22" s="42"/>
      <c r="L22" s="42"/>
    </row>
    <row r="23" spans="2:12" x14ac:dyDescent="0.3">
      <c r="B23" s="1128"/>
      <c r="C23" s="1128"/>
      <c r="D23" s="1128"/>
      <c r="E23" s="1129"/>
      <c r="F23" s="1129"/>
      <c r="G23" s="1129"/>
      <c r="H23" s="42"/>
      <c r="I23" s="42"/>
      <c r="J23" s="42"/>
      <c r="K23" s="42"/>
      <c r="L23" s="42"/>
    </row>
    <row r="24" spans="2:12" x14ac:dyDescent="0.3">
      <c r="C24" s="42" t="s">
        <v>144</v>
      </c>
      <c r="D24" s="932" t="s">
        <v>1451</v>
      </c>
      <c r="H24" s="42"/>
      <c r="I24" s="42"/>
      <c r="J24" s="42"/>
      <c r="K24" s="42"/>
      <c r="L24" s="42"/>
    </row>
    <row r="25" spans="2:12" ht="18" customHeight="1" x14ac:dyDescent="0.3">
      <c r="E25" s="1130"/>
      <c r="F25" s="1130"/>
      <c r="G25" s="1130"/>
    </row>
    <row r="26" spans="2:12" x14ac:dyDescent="0.3">
      <c r="B26" s="1129"/>
      <c r="C26" s="1129"/>
      <c r="D26" s="1129"/>
      <c r="E26" s="1129"/>
      <c r="F26" s="1129"/>
      <c r="G26" s="1129"/>
    </row>
    <row r="27" spans="2:12" x14ac:dyDescent="0.3">
      <c r="B27" s="1129"/>
      <c r="C27" s="1129"/>
      <c r="D27" s="1129"/>
      <c r="E27" s="1129"/>
      <c r="F27" s="1129"/>
      <c r="G27" s="1129"/>
    </row>
    <row r="28" spans="2:12" x14ac:dyDescent="0.3">
      <c r="B28" s="1129"/>
      <c r="C28" s="1129"/>
      <c r="D28" s="1129"/>
      <c r="E28" s="1129"/>
      <c r="F28" s="1129"/>
      <c r="G28" s="1129"/>
    </row>
    <row r="29" spans="2:12" ht="29.4" customHeight="1" x14ac:dyDescent="0.3">
      <c r="B29" s="1129"/>
      <c r="C29" s="1131"/>
      <c r="D29" s="1129"/>
      <c r="E29" s="1129"/>
      <c r="F29" s="1129"/>
      <c r="G29" s="1129"/>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E23" sqref="E23"/>
    </sheetView>
  </sheetViews>
  <sheetFormatPr defaultRowHeight="12.5" x14ac:dyDescent="0.25"/>
  <cols>
    <col min="3" max="3" width="36.36328125" customWidth="1"/>
    <col min="5" max="7" width="12.08984375" customWidth="1"/>
  </cols>
  <sheetData>
    <row r="2" spans="1:8" ht="14" x14ac:dyDescent="0.3">
      <c r="A2" s="1"/>
      <c r="B2" s="1885" t="s">
        <v>1433</v>
      </c>
      <c r="C2" s="1944"/>
      <c r="D2" s="1944"/>
      <c r="E2" s="1944"/>
      <c r="F2" s="1944"/>
      <c r="G2" s="1944"/>
      <c r="H2" s="1944"/>
    </row>
    <row r="3" spans="1:8" ht="14" x14ac:dyDescent="0.3">
      <c r="A3" s="1"/>
      <c r="B3" s="1885" t="s">
        <v>1452</v>
      </c>
      <c r="C3" s="1944"/>
      <c r="D3" s="1944"/>
      <c r="E3" s="1944"/>
      <c r="F3" s="1944"/>
      <c r="G3" s="1944"/>
      <c r="H3" s="1944"/>
    </row>
    <row r="4" spans="1:8" ht="14" x14ac:dyDescent="0.25">
      <c r="A4" s="14"/>
      <c r="B4" s="1616" t="str">
        <f>Index!B3</f>
        <v>MYT Petition Formats for Uran</v>
      </c>
      <c r="C4" s="1944"/>
      <c r="D4" s="1944"/>
      <c r="E4" s="1944"/>
      <c r="F4" s="1944"/>
      <c r="G4" s="1944"/>
      <c r="H4" s="1944"/>
    </row>
    <row r="5" spans="1:8" ht="14" x14ac:dyDescent="0.3">
      <c r="A5" s="14"/>
      <c r="B5" s="14"/>
      <c r="C5" s="8"/>
      <c r="D5" s="1132"/>
      <c r="E5" s="1132"/>
      <c r="F5" s="1132"/>
      <c r="G5" s="16"/>
      <c r="H5" s="14"/>
    </row>
    <row r="6" spans="1:8" ht="14" x14ac:dyDescent="0.3">
      <c r="A6" s="1"/>
      <c r="B6" s="907" t="s">
        <v>341</v>
      </c>
      <c r="C6" s="911" t="s">
        <v>37</v>
      </c>
      <c r="D6" s="911" t="s">
        <v>94</v>
      </c>
      <c r="E6" s="907" t="s">
        <v>509</v>
      </c>
      <c r="F6" s="907" t="s">
        <v>510</v>
      </c>
      <c r="G6" s="907" t="s">
        <v>511</v>
      </c>
      <c r="H6" s="907" t="s">
        <v>27</v>
      </c>
    </row>
    <row r="7" spans="1:8" ht="14" x14ac:dyDescent="0.25">
      <c r="A7" s="126"/>
      <c r="B7" s="39"/>
      <c r="C7" s="140"/>
      <c r="D7" s="142"/>
      <c r="E7" s="142"/>
      <c r="F7" s="142"/>
      <c r="G7" s="37"/>
      <c r="H7" s="37"/>
    </row>
    <row r="8" spans="1:8" ht="14" x14ac:dyDescent="0.25">
      <c r="A8" s="126"/>
      <c r="B8" s="142">
        <v>1</v>
      </c>
      <c r="C8" s="143" t="s">
        <v>1453</v>
      </c>
      <c r="D8" s="142" t="s">
        <v>97</v>
      </c>
      <c r="E8" s="142"/>
      <c r="F8" s="142"/>
      <c r="G8" s="1133"/>
      <c r="H8" s="37"/>
    </row>
    <row r="9" spans="1:8" ht="14" x14ac:dyDescent="0.3">
      <c r="B9" s="1134">
        <f>B8+1</f>
        <v>2</v>
      </c>
      <c r="C9" s="143" t="s">
        <v>1454</v>
      </c>
      <c r="D9" s="1134" t="s">
        <v>99</v>
      </c>
      <c r="E9" s="1135"/>
      <c r="F9" s="1135"/>
      <c r="G9" s="1135"/>
      <c r="H9" s="1135"/>
    </row>
    <row r="10" spans="1:8" ht="14" x14ac:dyDescent="0.3">
      <c r="B10" s="1134">
        <f t="shared" ref="B10:B20" si="0">B9+1</f>
        <v>3</v>
      </c>
      <c r="C10" s="143" t="s">
        <v>1455</v>
      </c>
      <c r="D10" s="1134" t="s">
        <v>99</v>
      </c>
      <c r="E10" s="1135"/>
      <c r="F10" s="1135"/>
      <c r="G10" s="1135"/>
      <c r="H10" s="1135"/>
    </row>
    <row r="11" spans="1:8" ht="14" x14ac:dyDescent="0.3">
      <c r="B11" s="1134">
        <f t="shared" si="0"/>
        <v>4</v>
      </c>
      <c r="C11" s="143" t="s">
        <v>1456</v>
      </c>
      <c r="D11" s="1134" t="s">
        <v>99</v>
      </c>
      <c r="E11" s="1135"/>
      <c r="F11" s="1135"/>
      <c r="G11" s="1135"/>
      <c r="H11" s="1135"/>
    </row>
    <row r="12" spans="1:8" ht="14" x14ac:dyDescent="0.3">
      <c r="B12" s="1134">
        <f t="shared" si="0"/>
        <v>5</v>
      </c>
      <c r="C12" s="143" t="s">
        <v>1457</v>
      </c>
      <c r="D12" s="1136" t="s">
        <v>101</v>
      </c>
      <c r="E12" s="1135"/>
      <c r="F12" s="1135"/>
      <c r="G12" s="1135"/>
      <c r="H12" s="1135"/>
    </row>
    <row r="13" spans="1:8" ht="28" x14ac:dyDescent="0.3">
      <c r="B13" s="1134">
        <f t="shared" si="0"/>
        <v>6</v>
      </c>
      <c r="C13" s="143" t="s">
        <v>1458</v>
      </c>
      <c r="D13" s="1136" t="s">
        <v>101</v>
      </c>
      <c r="E13" s="1135"/>
      <c r="F13" s="1135"/>
      <c r="G13" s="1135"/>
      <c r="H13" s="1135"/>
    </row>
    <row r="14" spans="1:8" ht="14" x14ac:dyDescent="0.3">
      <c r="B14" s="1134">
        <f t="shared" si="0"/>
        <v>7</v>
      </c>
      <c r="C14" s="143" t="s">
        <v>1459</v>
      </c>
      <c r="D14" s="1136" t="s">
        <v>101</v>
      </c>
      <c r="E14" s="1135"/>
      <c r="F14" s="1135"/>
      <c r="G14" s="1135"/>
      <c r="H14" s="1135"/>
    </row>
    <row r="15" spans="1:8" ht="14" x14ac:dyDescent="0.3">
      <c r="B15" s="1134">
        <f t="shared" si="0"/>
        <v>8</v>
      </c>
      <c r="C15" s="143" t="s">
        <v>1460</v>
      </c>
      <c r="D15" s="1136" t="s">
        <v>101</v>
      </c>
      <c r="E15" s="1135"/>
      <c r="F15" s="1135"/>
      <c r="G15" s="1135"/>
      <c r="H15" s="1135"/>
    </row>
    <row r="16" spans="1:8" ht="14" x14ac:dyDescent="0.3">
      <c r="B16" s="1134">
        <f t="shared" si="0"/>
        <v>9</v>
      </c>
      <c r="C16" s="143" t="s">
        <v>1461</v>
      </c>
      <c r="D16" s="1136" t="s">
        <v>101</v>
      </c>
      <c r="E16" s="1135"/>
      <c r="F16" s="1135"/>
      <c r="G16" s="1135"/>
      <c r="H16" s="1135"/>
    </row>
    <row r="17" spans="2:8" ht="14" x14ac:dyDescent="0.3">
      <c r="B17" s="1134">
        <f t="shared" si="0"/>
        <v>10</v>
      </c>
      <c r="C17" s="143" t="s">
        <v>1462</v>
      </c>
      <c r="D17" s="1136" t="s">
        <v>101</v>
      </c>
      <c r="E17" s="1135"/>
      <c r="F17" s="1135"/>
      <c r="G17" s="1135"/>
      <c r="H17" s="1135"/>
    </row>
    <row r="18" spans="2:8" ht="14" x14ac:dyDescent="0.3">
      <c r="B18" s="1134">
        <f t="shared" si="0"/>
        <v>11</v>
      </c>
      <c r="C18" s="143" t="s">
        <v>1463</v>
      </c>
      <c r="D18" s="1136" t="s">
        <v>1464</v>
      </c>
      <c r="E18" s="1135"/>
      <c r="F18" s="1135"/>
      <c r="G18" s="1135"/>
      <c r="H18" s="1135"/>
    </row>
    <row r="19" spans="2:8" ht="14" x14ac:dyDescent="0.3">
      <c r="B19" s="1134">
        <f t="shared" si="0"/>
        <v>12</v>
      </c>
      <c r="C19" s="143" t="s">
        <v>1465</v>
      </c>
      <c r="D19" s="1136" t="s">
        <v>1464</v>
      </c>
      <c r="E19" s="1135"/>
      <c r="F19" s="1135"/>
      <c r="G19" s="1135"/>
      <c r="H19" s="1135"/>
    </row>
    <row r="20" spans="2:8" s="1140" customFormat="1" ht="14" x14ac:dyDescent="0.3">
      <c r="B20" s="1137">
        <f t="shared" si="0"/>
        <v>13</v>
      </c>
      <c r="C20" s="1138" t="s">
        <v>1466</v>
      </c>
      <c r="D20" s="1137" t="s">
        <v>135</v>
      </c>
      <c r="E20" s="1139"/>
      <c r="F20" s="1139"/>
      <c r="G20" s="1139"/>
      <c r="H20" s="1139"/>
    </row>
    <row r="29" spans="2:8" ht="29.4" customHeight="1" x14ac:dyDescent="0.25">
      <c r="C29" s="1141"/>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60" zoomScaleNormal="75" zoomScaleSheetLayoutView="75" workbookViewId="0">
      <pane xSplit="4" ySplit="9" topLeftCell="P49" activePane="bottomRight" state="frozen"/>
      <selection activeCell="H30" sqref="H30"/>
      <selection pane="topRight" activeCell="H30" sqref="H30"/>
      <selection pane="bottomLeft" activeCell="H30" sqref="H30"/>
      <selection pane="bottomRight" activeCell="C26" sqref="C26:X62"/>
    </sheetView>
  </sheetViews>
  <sheetFormatPr defaultColWidth="9.36328125" defaultRowHeight="14" x14ac:dyDescent="0.3"/>
  <cols>
    <col min="1" max="1" width="8.1796875" style="5" bestFit="1" customWidth="1"/>
    <col min="2" max="2" width="7.90625" style="5" customWidth="1"/>
    <col min="3" max="3" width="55.90625" style="5" customWidth="1"/>
    <col min="4" max="4" width="9.54296875" style="47" bestFit="1" customWidth="1"/>
    <col min="5" max="5" width="9.54296875" style="47" customWidth="1"/>
    <col min="6" max="6" width="11.08984375" style="47" bestFit="1" customWidth="1"/>
    <col min="7" max="7" width="12.54296875" style="47" bestFit="1" customWidth="1"/>
    <col min="8" max="8" width="17.36328125" style="47" customWidth="1"/>
    <col min="9" max="9" width="10" style="47" customWidth="1"/>
    <col min="10" max="10" width="12.54296875" style="47" bestFit="1" customWidth="1"/>
    <col min="11" max="11" width="12.36328125" style="47" bestFit="1" customWidth="1"/>
    <col min="12" max="12" width="12.90625" style="47" bestFit="1" customWidth="1"/>
    <col min="13" max="13" width="10.1796875" style="5" customWidth="1"/>
    <col min="14" max="14" width="11.453125" style="5" bestFit="1" customWidth="1"/>
    <col min="15" max="15" width="17" style="5" bestFit="1" customWidth="1"/>
    <col min="16" max="16" width="23.81640625" style="5" bestFit="1" customWidth="1"/>
    <col min="17" max="17" width="13.54296875" style="5" bestFit="1" customWidth="1"/>
    <col min="18" max="18" width="19.54296875" style="5" bestFit="1" customWidth="1"/>
    <col min="19" max="23" width="19.54296875" style="5" customWidth="1"/>
    <col min="24" max="24" width="14.08984375" style="5" customWidth="1"/>
    <col min="25" max="16384" width="9.36328125" style="5"/>
  </cols>
  <sheetData>
    <row r="2" spans="1:24" x14ac:dyDescent="0.3">
      <c r="B2" s="1616" t="str">
        <f>Index!B2</f>
        <v xml:space="preserve">      Maharashtra State Power Generation Company Ltd.</v>
      </c>
      <c r="C2" s="1616"/>
      <c r="D2" s="1616"/>
      <c r="E2" s="1616"/>
      <c r="F2" s="1616"/>
      <c r="G2" s="1616"/>
      <c r="H2" s="1616"/>
      <c r="I2" s="1616"/>
      <c r="J2" s="1616"/>
      <c r="K2" s="1616"/>
      <c r="L2" s="1616"/>
      <c r="M2" s="647"/>
      <c r="N2" s="1642" t="str">
        <f>B2</f>
        <v xml:space="preserve">      Maharashtra State Power Generation Company Ltd.</v>
      </c>
      <c r="O2" s="1642"/>
      <c r="P2" s="1642"/>
      <c r="Q2" s="1642"/>
      <c r="R2" s="1642"/>
      <c r="S2" s="1642"/>
      <c r="T2" s="1642"/>
      <c r="U2" s="1642"/>
      <c r="V2" s="1642"/>
      <c r="W2" s="1642"/>
      <c r="X2" s="1642"/>
    </row>
    <row r="3" spans="1:24" x14ac:dyDescent="0.3">
      <c r="B3" s="1616" t="str">
        <f>Index!B3</f>
        <v>MYT Petition Formats for Uran</v>
      </c>
      <c r="C3" s="1616"/>
      <c r="D3" s="1616"/>
      <c r="E3" s="1616"/>
      <c r="F3" s="1616"/>
      <c r="G3" s="1616"/>
      <c r="H3" s="1616"/>
      <c r="I3" s="1616"/>
      <c r="J3" s="1616"/>
      <c r="K3" s="1616"/>
      <c r="L3" s="1616"/>
      <c r="M3" s="647"/>
      <c r="N3" s="1642" t="str">
        <f>B3</f>
        <v>MYT Petition Formats for Uran</v>
      </c>
      <c r="O3" s="1642"/>
      <c r="P3" s="1642"/>
      <c r="Q3" s="1642"/>
      <c r="R3" s="1642"/>
      <c r="S3" s="1642"/>
      <c r="T3" s="1642"/>
      <c r="U3" s="1642"/>
      <c r="V3" s="1642"/>
      <c r="W3" s="1642"/>
      <c r="X3" s="1642"/>
    </row>
    <row r="4" spans="1:24" x14ac:dyDescent="0.3">
      <c r="B4" s="1616" t="s">
        <v>373</v>
      </c>
      <c r="C4" s="1616"/>
      <c r="D4" s="1616"/>
      <c r="E4" s="1616"/>
      <c r="F4" s="1616"/>
      <c r="G4" s="1616"/>
      <c r="H4" s="1616"/>
      <c r="I4" s="1616"/>
      <c r="J4" s="1616"/>
      <c r="K4" s="1616"/>
      <c r="L4" s="1616"/>
      <c r="M4" s="647"/>
      <c r="N4" s="1642" t="str">
        <f>B4</f>
        <v>Form 2.1: Operational Parameters for Thermal Generation</v>
      </c>
      <c r="O4" s="1642"/>
      <c r="P4" s="1642"/>
      <c r="Q4" s="1642"/>
      <c r="R4" s="1642"/>
      <c r="S4" s="1642"/>
      <c r="T4" s="1642"/>
      <c r="U4" s="1642"/>
      <c r="V4" s="1642"/>
      <c r="W4" s="1642"/>
      <c r="X4" s="1642"/>
    </row>
    <row r="5" spans="1:24" s="14" customFormat="1" x14ac:dyDescent="0.25">
      <c r="B5" s="186"/>
      <c r="C5" s="186"/>
      <c r="D5" s="186"/>
      <c r="E5" s="186"/>
      <c r="F5" s="186"/>
      <c r="G5" s="186"/>
      <c r="H5" s="186"/>
      <c r="I5" s="186"/>
      <c r="J5" s="186"/>
      <c r="K5" s="186"/>
      <c r="L5" s="186"/>
      <c r="M5" s="186"/>
      <c r="N5" s="186"/>
      <c r="O5" s="186"/>
      <c r="P5" s="186"/>
      <c r="Q5" s="186"/>
      <c r="R5" s="186"/>
      <c r="S5" s="186"/>
      <c r="T5" s="186"/>
      <c r="U5" s="186"/>
      <c r="V5" s="186"/>
      <c r="W5" s="186"/>
      <c r="X5" s="186"/>
    </row>
    <row r="6" spans="1:24" s="14" customFormat="1" x14ac:dyDescent="0.3">
      <c r="B6" s="33"/>
      <c r="C6" s="8"/>
      <c r="D6" s="34"/>
      <c r="E6" s="34"/>
      <c r="F6" s="34"/>
      <c r="G6" s="34"/>
      <c r="H6" s="34"/>
      <c r="I6" s="34"/>
      <c r="J6" s="34"/>
      <c r="K6" s="34"/>
      <c r="L6" s="34"/>
      <c r="M6" s="16"/>
      <c r="N6" s="16"/>
      <c r="O6" s="16"/>
      <c r="P6" s="16"/>
      <c r="Q6" s="33"/>
      <c r="R6" s="33"/>
      <c r="S6" s="33"/>
      <c r="T6" s="33"/>
      <c r="U6" s="33"/>
      <c r="V6" s="33"/>
      <c r="W6" s="33"/>
    </row>
    <row r="7" spans="1:24" s="35" customFormat="1" ht="14" customHeight="1" x14ac:dyDescent="0.3">
      <c r="B7" s="1610" t="s">
        <v>341</v>
      </c>
      <c r="C7" s="1643" t="s">
        <v>37</v>
      </c>
      <c r="D7" s="1643" t="s">
        <v>94</v>
      </c>
      <c r="E7" s="1610" t="s">
        <v>509</v>
      </c>
      <c r="F7" s="1610"/>
      <c r="G7" s="1610"/>
      <c r="H7" s="1610"/>
      <c r="I7" s="1610" t="s">
        <v>510</v>
      </c>
      <c r="J7" s="1610"/>
      <c r="K7" s="1610"/>
      <c r="L7" s="1610"/>
      <c r="M7" s="1610" t="s">
        <v>511</v>
      </c>
      <c r="N7" s="1610"/>
      <c r="O7" s="1610"/>
      <c r="P7" s="1610"/>
      <c r="Q7" s="1610"/>
      <c r="R7" s="1610"/>
      <c r="S7" s="1615" t="s">
        <v>958</v>
      </c>
      <c r="T7" s="1615"/>
      <c r="U7" s="1615"/>
      <c r="V7" s="1615"/>
      <c r="W7" s="1615"/>
      <c r="X7" s="1610" t="s">
        <v>27</v>
      </c>
    </row>
    <row r="8" spans="1:24" s="36" customFormat="1" ht="28" x14ac:dyDescent="0.25">
      <c r="B8" s="1643"/>
      <c r="C8" s="1643"/>
      <c r="D8" s="1643"/>
      <c r="E8" s="653" t="s">
        <v>957</v>
      </c>
      <c r="F8" s="653" t="s">
        <v>913</v>
      </c>
      <c r="G8" s="653" t="s">
        <v>79</v>
      </c>
      <c r="H8" s="653" t="s">
        <v>811</v>
      </c>
      <c r="I8" s="653" t="s">
        <v>964</v>
      </c>
      <c r="J8" s="653" t="s">
        <v>913</v>
      </c>
      <c r="K8" s="653" t="s">
        <v>79</v>
      </c>
      <c r="L8" s="653" t="s">
        <v>811</v>
      </c>
      <c r="M8" s="653" t="s">
        <v>957</v>
      </c>
      <c r="N8" s="653" t="s">
        <v>913</v>
      </c>
      <c r="O8" s="653" t="s">
        <v>445</v>
      </c>
      <c r="P8" s="653" t="s">
        <v>950</v>
      </c>
      <c r="Q8" s="653" t="s">
        <v>80</v>
      </c>
      <c r="R8" s="653" t="s">
        <v>453</v>
      </c>
      <c r="S8" s="721" t="s">
        <v>959</v>
      </c>
      <c r="T8" s="721" t="s">
        <v>960</v>
      </c>
      <c r="U8" s="721" t="s">
        <v>961</v>
      </c>
      <c r="V8" s="721" t="s">
        <v>962</v>
      </c>
      <c r="W8" s="721" t="s">
        <v>963</v>
      </c>
      <c r="X8" s="1610"/>
    </row>
    <row r="9" spans="1:24" s="36" customFormat="1" ht="15" x14ac:dyDescent="0.25">
      <c r="B9" s="1643"/>
      <c r="C9" s="1643"/>
      <c r="D9" s="1643"/>
      <c r="E9" s="1247" t="s">
        <v>81</v>
      </c>
      <c r="F9" s="1247" t="s">
        <v>82</v>
      </c>
      <c r="G9" s="653" t="s">
        <v>462</v>
      </c>
      <c r="H9" s="653" t="s">
        <v>1536</v>
      </c>
      <c r="I9" s="1247" t="s">
        <v>410</v>
      </c>
      <c r="J9" s="653" t="s">
        <v>512</v>
      </c>
      <c r="K9" s="653" t="s">
        <v>411</v>
      </c>
      <c r="L9" s="653" t="s">
        <v>1537</v>
      </c>
      <c r="M9" s="653" t="s">
        <v>592</v>
      </c>
      <c r="N9" s="653" t="s">
        <v>655</v>
      </c>
      <c r="O9" s="653" t="s">
        <v>593</v>
      </c>
      <c r="P9" s="653" t="s">
        <v>594</v>
      </c>
      <c r="Q9" s="653" t="s">
        <v>678</v>
      </c>
      <c r="R9" s="653" t="s">
        <v>679</v>
      </c>
      <c r="S9" s="721" t="s">
        <v>21</v>
      </c>
      <c r="T9" s="721" t="s">
        <v>21</v>
      </c>
      <c r="U9" s="721" t="s">
        <v>21</v>
      </c>
      <c r="V9" s="721" t="s">
        <v>21</v>
      </c>
      <c r="W9" s="721" t="s">
        <v>21</v>
      </c>
      <c r="X9" s="1611"/>
    </row>
    <row r="10" spans="1:24" s="36" customFormat="1" ht="15.5" x14ac:dyDescent="0.25">
      <c r="B10" s="390"/>
      <c r="C10" s="374"/>
      <c r="D10" s="375"/>
      <c r="E10" s="375"/>
      <c r="F10" s="375"/>
      <c r="G10" s="375"/>
      <c r="H10" s="375"/>
      <c r="I10" s="375"/>
      <c r="J10" s="375"/>
      <c r="K10" s="375"/>
      <c r="L10" s="375"/>
      <c r="M10" s="388"/>
      <c r="N10" s="388"/>
      <c r="O10" s="388"/>
      <c r="P10" s="388"/>
      <c r="Q10" s="388"/>
      <c r="R10" s="388"/>
      <c r="S10" s="388"/>
      <c r="T10" s="388"/>
      <c r="U10" s="388"/>
      <c r="V10" s="388"/>
      <c r="W10" s="388"/>
      <c r="X10" s="388"/>
    </row>
    <row r="11" spans="1:24" s="36" customFormat="1" ht="15.5" x14ac:dyDescent="0.25">
      <c r="B11" s="360">
        <v>1</v>
      </c>
      <c r="C11" s="377" t="s">
        <v>96</v>
      </c>
      <c r="D11" s="360" t="s">
        <v>97</v>
      </c>
      <c r="E11" s="360">
        <v>672</v>
      </c>
      <c r="F11" s="360">
        <v>672</v>
      </c>
      <c r="G11" s="360">
        <v>672</v>
      </c>
      <c r="H11" s="457">
        <f>G11-F11</f>
        <v>0</v>
      </c>
      <c r="I11" s="360">
        <v>672</v>
      </c>
      <c r="J11" s="360">
        <v>672</v>
      </c>
      <c r="K11" s="360">
        <v>672</v>
      </c>
      <c r="L11" s="457">
        <f>K11-J11</f>
        <v>0</v>
      </c>
      <c r="M11" s="360">
        <v>672</v>
      </c>
      <c r="N11" s="360">
        <v>672</v>
      </c>
      <c r="O11" s="360">
        <v>672</v>
      </c>
      <c r="P11" s="360">
        <v>672</v>
      </c>
      <c r="Q11" s="360">
        <v>672</v>
      </c>
      <c r="R11" s="546">
        <f>Q11-N11</f>
        <v>0</v>
      </c>
      <c r="S11" s="360">
        <v>672</v>
      </c>
      <c r="T11" s="360">
        <v>672</v>
      </c>
      <c r="U11" s="360">
        <v>672</v>
      </c>
      <c r="V11" s="360">
        <v>672</v>
      </c>
      <c r="W11" s="360">
        <v>672</v>
      </c>
      <c r="X11" s="37"/>
    </row>
    <row r="12" spans="1:24" s="36" customFormat="1" ht="15.5" x14ac:dyDescent="0.25">
      <c r="B12" s="360">
        <v>2</v>
      </c>
      <c r="C12" s="377" t="s">
        <v>514</v>
      </c>
      <c r="D12" s="360"/>
      <c r="E12" s="360"/>
      <c r="F12" s="458"/>
      <c r="G12" s="458"/>
      <c r="H12" s="458"/>
      <c r="I12" s="458"/>
      <c r="J12" s="458"/>
      <c r="K12" s="458"/>
      <c r="L12" s="458"/>
      <c r="M12" s="458"/>
      <c r="N12" s="458"/>
      <c r="O12" s="458"/>
      <c r="P12" s="458"/>
      <c r="Q12" s="458"/>
      <c r="R12" s="458"/>
      <c r="S12" s="458"/>
      <c r="T12" s="458"/>
      <c r="U12" s="458"/>
      <c r="V12" s="458"/>
      <c r="W12" s="458"/>
      <c r="X12" s="388"/>
    </row>
    <row r="13" spans="1:24" s="36" customFormat="1" ht="15.5" x14ac:dyDescent="0.25">
      <c r="B13" s="360"/>
      <c r="C13" s="377"/>
      <c r="D13" s="360"/>
      <c r="E13" s="360"/>
      <c r="F13" s="458"/>
      <c r="G13" s="458"/>
      <c r="H13" s="458"/>
      <c r="I13" s="458"/>
      <c r="J13" s="458"/>
      <c r="K13" s="457"/>
      <c r="L13" s="458"/>
      <c r="M13" s="458"/>
      <c r="N13" s="458"/>
      <c r="O13" s="457"/>
      <c r="P13" s="457"/>
      <c r="Q13" s="458"/>
      <c r="R13" s="458"/>
      <c r="S13" s="458"/>
      <c r="T13" s="458"/>
      <c r="U13" s="458"/>
      <c r="V13" s="458"/>
      <c r="W13" s="458"/>
      <c r="X13" s="388"/>
    </row>
    <row r="14" spans="1:24" s="36" customFormat="1" ht="15.5" x14ac:dyDescent="0.25">
      <c r="B14" s="390">
        <v>2</v>
      </c>
      <c r="C14" s="397" t="s">
        <v>374</v>
      </c>
      <c r="D14" s="360"/>
      <c r="E14" s="360"/>
      <c r="F14" s="360"/>
      <c r="G14" s="360"/>
      <c r="H14" s="360"/>
      <c r="I14" s="360"/>
      <c r="J14" s="360"/>
      <c r="K14" s="457"/>
      <c r="L14" s="360"/>
      <c r="M14" s="360"/>
      <c r="N14" s="360"/>
      <c r="O14" s="457"/>
      <c r="P14" s="457"/>
      <c r="Q14" s="360"/>
      <c r="R14" s="360"/>
      <c r="S14" s="360"/>
      <c r="T14" s="360"/>
      <c r="U14" s="360"/>
      <c r="V14" s="360"/>
      <c r="W14" s="360"/>
      <c r="X14" s="388"/>
    </row>
    <row r="15" spans="1:24" s="477" customFormat="1" ht="15.5" x14ac:dyDescent="0.3">
      <c r="A15" s="36"/>
      <c r="B15" s="360">
        <f>B14+0.1</f>
        <v>2.1</v>
      </c>
      <c r="C15" s="479" t="s">
        <v>98</v>
      </c>
      <c r="D15" s="480" t="s">
        <v>99</v>
      </c>
      <c r="E15" s="547">
        <v>0.85</v>
      </c>
      <c r="F15" s="1249">
        <v>0.85</v>
      </c>
      <c r="G15" s="485">
        <f>F15</f>
        <v>0.85</v>
      </c>
      <c r="H15" s="485">
        <f t="shared" ref="H15:H16" si="0">G15-F15</f>
        <v>0</v>
      </c>
      <c r="I15" s="882">
        <v>0.85</v>
      </c>
      <c r="J15" s="1249">
        <v>0</v>
      </c>
      <c r="K15" s="485">
        <f>J15</f>
        <v>0</v>
      </c>
      <c r="L15" s="485">
        <f t="shared" ref="L15:L16" si="1">K15-J15</f>
        <v>0</v>
      </c>
      <c r="M15" s="889">
        <v>0.85</v>
      </c>
      <c r="N15" s="1249">
        <v>0.85</v>
      </c>
      <c r="O15" s="485">
        <f>N15</f>
        <v>0.85</v>
      </c>
      <c r="P15" s="485">
        <f>N15</f>
        <v>0.85</v>
      </c>
      <c r="Q15" s="547">
        <f>AVERAGE(O15:P15)</f>
        <v>0.85</v>
      </c>
      <c r="R15" s="594">
        <f t="shared" ref="R15:R16" si="2">Q15-N15</f>
        <v>0</v>
      </c>
      <c r="S15" s="594">
        <f>'F2.2'!AK12</f>
        <v>0.85</v>
      </c>
      <c r="T15" s="594">
        <f>'F2.2'!AN12</f>
        <v>0.85</v>
      </c>
      <c r="U15" s="594">
        <f>'F2.2'!AQ12</f>
        <v>0.85</v>
      </c>
      <c r="V15" s="594">
        <f>'F2.2'!AT12</f>
        <v>0.85</v>
      </c>
      <c r="W15" s="594">
        <f>'F2.2'!AW12</f>
        <v>0.85</v>
      </c>
      <c r="X15" s="508"/>
    </row>
    <row r="16" spans="1:24" s="36" customFormat="1" ht="15.5" x14ac:dyDescent="0.25">
      <c r="B16" s="360">
        <v>2.2000000000000002</v>
      </c>
      <c r="C16" s="377" t="s">
        <v>685</v>
      </c>
      <c r="D16" s="360" t="s">
        <v>99</v>
      </c>
      <c r="E16" s="394"/>
      <c r="F16" s="547">
        <f>'F2.2'!F13</f>
        <v>0.26179000000000002</v>
      </c>
      <c r="G16" s="394">
        <f>'F2.2'!K13</f>
        <v>0.26179000000000002</v>
      </c>
      <c r="H16" s="394">
        <f t="shared" si="0"/>
        <v>0</v>
      </c>
      <c r="I16" s="883"/>
      <c r="J16" s="394">
        <f>'F2.2'!N13</f>
        <v>0.34820000000000001</v>
      </c>
      <c r="K16" s="545">
        <f>'F2.2'!Q13</f>
        <v>0.34820000000000001</v>
      </c>
      <c r="L16" s="394">
        <f t="shared" si="1"/>
        <v>0</v>
      </c>
      <c r="M16" s="890"/>
      <c r="N16" s="394">
        <f>O16</f>
        <v>0.52811995511408794</v>
      </c>
      <c r="O16" s="545">
        <f>'F2.2'!AA13</f>
        <v>0.52811995511408794</v>
      </c>
      <c r="P16" s="545">
        <f>'F2.2'!AD13</f>
        <v>0.40779840510885595</v>
      </c>
      <c r="Q16" s="545">
        <f>'F2.2'!AG13</f>
        <v>0.41866029979343339</v>
      </c>
      <c r="R16" s="595">
        <f t="shared" si="2"/>
        <v>-0.10945965532065455</v>
      </c>
      <c r="S16" s="594">
        <f>'F2.2'!AK13</f>
        <v>0.40891566101326376</v>
      </c>
      <c r="T16" s="594">
        <f>'F2.2'!AN13</f>
        <v>0.40891566101326376</v>
      </c>
      <c r="U16" s="594">
        <f>'F2.2'!AQ13</f>
        <v>0.41003614916286152</v>
      </c>
      <c r="V16" s="594">
        <f>'F2.2'!AT13</f>
        <v>0.40891566101326376</v>
      </c>
      <c r="W16" s="594">
        <f>'F2.2'!AW13</f>
        <v>0.40891566101326376</v>
      </c>
      <c r="X16" s="656"/>
    </row>
    <row r="17" spans="1:24" s="36" customFormat="1" ht="15.5" x14ac:dyDescent="0.25">
      <c r="B17" s="360" t="s">
        <v>116</v>
      </c>
      <c r="C17" s="378" t="s">
        <v>645</v>
      </c>
      <c r="D17" s="360"/>
      <c r="E17" s="360"/>
      <c r="F17" s="454"/>
      <c r="G17" s="394"/>
      <c r="H17" s="454"/>
      <c r="I17" s="884"/>
      <c r="J17" s="454"/>
      <c r="K17" s="545"/>
      <c r="L17" s="454"/>
      <c r="M17" s="884"/>
      <c r="N17" s="454"/>
      <c r="O17" s="545"/>
      <c r="P17" s="545"/>
      <c r="Q17" s="596"/>
      <c r="R17" s="596"/>
      <c r="S17" s="596"/>
      <c r="T17" s="596"/>
      <c r="U17" s="596"/>
      <c r="V17" s="596"/>
      <c r="W17" s="596"/>
      <c r="X17" s="393"/>
    </row>
    <row r="18" spans="1:24" s="36" customFormat="1" ht="15.5" x14ac:dyDescent="0.25">
      <c r="B18" s="360"/>
      <c r="C18" s="379" t="s">
        <v>646</v>
      </c>
      <c r="D18" s="360" t="s">
        <v>99</v>
      </c>
      <c r="E18" s="360"/>
      <c r="F18" s="454"/>
      <c r="G18" s="394">
        <f>'F2.2'!I15</f>
        <v>0</v>
      </c>
      <c r="H18" s="454">
        <f t="shared" ref="H18:H22" si="3">G18-F18</f>
        <v>0</v>
      </c>
      <c r="I18" s="884"/>
      <c r="J18" s="454"/>
      <c r="K18" s="545">
        <f>'F2.2'!Q15</f>
        <v>0.35089999999999999</v>
      </c>
      <c r="L18" s="454">
        <f t="shared" ref="L18:L22" si="4">K18-J18</f>
        <v>0.35089999999999999</v>
      </c>
      <c r="M18" s="884"/>
      <c r="N18" s="454"/>
      <c r="O18" s="545">
        <f>'F2.2'!AA15</f>
        <v>0</v>
      </c>
      <c r="P18" s="545">
        <f>'F2.2'!AD15</f>
        <v>0</v>
      </c>
      <c r="Q18" s="596">
        <f t="shared" ref="Q18:Q22" si="5">O18+P18</f>
        <v>0</v>
      </c>
      <c r="R18" s="596"/>
      <c r="S18" s="596">
        <f>'F2.2'!AI15</f>
        <v>0</v>
      </c>
      <c r="T18" s="596">
        <f>'F2.2'!AL15</f>
        <v>0</v>
      </c>
      <c r="U18" s="596">
        <f>'F2.2'!AO15</f>
        <v>0</v>
      </c>
      <c r="V18" s="596">
        <f>'F2.2'!AR15</f>
        <v>0</v>
      </c>
      <c r="W18" s="596">
        <f>'F2.2'!AU15</f>
        <v>0</v>
      </c>
      <c r="X18" s="393"/>
    </row>
    <row r="19" spans="1:24" s="36" customFormat="1" ht="15.5" x14ac:dyDescent="0.25">
      <c r="B19" s="360"/>
      <c r="C19" s="379" t="s">
        <v>647</v>
      </c>
      <c r="D19" s="360" t="s">
        <v>99</v>
      </c>
      <c r="E19" s="360"/>
      <c r="F19" s="454"/>
      <c r="G19" s="394">
        <f>'F2.2'!I16</f>
        <v>0</v>
      </c>
      <c r="H19" s="454">
        <f t="shared" si="3"/>
        <v>0</v>
      </c>
      <c r="I19" s="884"/>
      <c r="J19" s="454"/>
      <c r="K19" s="545">
        <f>'F2.2'!Q16</f>
        <v>0.36926999999999999</v>
      </c>
      <c r="L19" s="454">
        <f t="shared" si="4"/>
        <v>0.36926999999999999</v>
      </c>
      <c r="M19" s="884"/>
      <c r="N19" s="454"/>
      <c r="O19" s="545">
        <f>'F2.2'!AA16</f>
        <v>0</v>
      </c>
      <c r="P19" s="545">
        <f>'F2.2'!AD16</f>
        <v>0</v>
      </c>
      <c r="Q19" s="596">
        <f t="shared" si="5"/>
        <v>0</v>
      </c>
      <c r="R19" s="596"/>
      <c r="S19" s="596">
        <f>'F2.2'!AI16</f>
        <v>0</v>
      </c>
      <c r="T19" s="596">
        <f>'F2.2'!AL16</f>
        <v>0</v>
      </c>
      <c r="U19" s="596">
        <f>'F2.2'!AO16</f>
        <v>0</v>
      </c>
      <c r="V19" s="596">
        <f>'F2.2'!AR16</f>
        <v>0</v>
      </c>
      <c r="W19" s="596">
        <f>'F2.2'!AU16</f>
        <v>0</v>
      </c>
      <c r="X19" s="393"/>
    </row>
    <row r="20" spans="1:24" s="36" customFormat="1" ht="15.5" x14ac:dyDescent="0.25">
      <c r="B20" s="360" t="s">
        <v>118</v>
      </c>
      <c r="C20" s="378" t="s">
        <v>648</v>
      </c>
      <c r="D20" s="360"/>
      <c r="E20" s="360"/>
      <c r="F20" s="454"/>
      <c r="G20" s="394"/>
      <c r="H20" s="454"/>
      <c r="I20" s="884"/>
      <c r="J20" s="454"/>
      <c r="K20" s="545"/>
      <c r="L20" s="454"/>
      <c r="M20" s="884"/>
      <c r="N20" s="454"/>
      <c r="O20" s="545"/>
      <c r="P20" s="545"/>
      <c r="Q20" s="596"/>
      <c r="R20" s="596"/>
      <c r="S20" s="596"/>
      <c r="T20" s="596"/>
      <c r="U20" s="596"/>
      <c r="V20" s="596"/>
      <c r="W20" s="596"/>
      <c r="X20" s="393"/>
    </row>
    <row r="21" spans="1:24" s="36" customFormat="1" ht="15.5" x14ac:dyDescent="0.25">
      <c r="B21" s="360"/>
      <c r="C21" s="379" t="s">
        <v>646</v>
      </c>
      <c r="D21" s="360" t="s">
        <v>99</v>
      </c>
      <c r="E21" s="360"/>
      <c r="F21" s="454"/>
      <c r="G21" s="394">
        <f>'F2.2'!I18</f>
        <v>0</v>
      </c>
      <c r="H21" s="454">
        <f t="shared" si="3"/>
        <v>0</v>
      </c>
      <c r="I21" s="884"/>
      <c r="J21" s="454"/>
      <c r="K21" s="545">
        <f>'F2.2'!Q18</f>
        <v>0.3367</v>
      </c>
      <c r="L21" s="454">
        <f t="shared" si="4"/>
        <v>0.3367</v>
      </c>
      <c r="M21" s="884"/>
      <c r="N21" s="454"/>
      <c r="O21" s="545">
        <f>'F2.2'!AA18</f>
        <v>0</v>
      </c>
      <c r="P21" s="545">
        <f>'F2.2'!AD18</f>
        <v>0</v>
      </c>
      <c r="Q21" s="596">
        <f t="shared" si="5"/>
        <v>0</v>
      </c>
      <c r="R21" s="596"/>
      <c r="S21" s="596">
        <f>'F2.2'!AI18</f>
        <v>0</v>
      </c>
      <c r="T21" s="596">
        <f>'F2.2'!AL18</f>
        <v>0</v>
      </c>
      <c r="U21" s="596">
        <f>'F2.2'!AO18</f>
        <v>0</v>
      </c>
      <c r="V21" s="596">
        <f>'F2.2'!AR18</f>
        <v>0</v>
      </c>
      <c r="W21" s="596">
        <f>'F2.2'!AU18</f>
        <v>0</v>
      </c>
      <c r="X21" s="393"/>
    </row>
    <row r="22" spans="1:24" s="36" customFormat="1" ht="15.5" x14ac:dyDescent="0.25">
      <c r="B22" s="360"/>
      <c r="C22" s="379" t="s">
        <v>647</v>
      </c>
      <c r="D22" s="360" t="s">
        <v>99</v>
      </c>
      <c r="E22" s="360"/>
      <c r="F22" s="454"/>
      <c r="G22" s="394">
        <f>'F2.2'!I19</f>
        <v>0</v>
      </c>
      <c r="H22" s="454">
        <f t="shared" si="3"/>
        <v>0</v>
      </c>
      <c r="I22" s="884"/>
      <c r="J22" s="454"/>
      <c r="K22" s="545">
        <f>'F2.2'!Q19</f>
        <v>0.34323999999999999</v>
      </c>
      <c r="L22" s="454">
        <f t="shared" si="4"/>
        <v>0.34323999999999999</v>
      </c>
      <c r="M22" s="884"/>
      <c r="N22" s="454"/>
      <c r="O22" s="545">
        <f>'F2.2'!AD19</f>
        <v>0</v>
      </c>
      <c r="P22" s="545">
        <f>'F2.2'!AG19</f>
        <v>0</v>
      </c>
      <c r="Q22" s="596">
        <f t="shared" si="5"/>
        <v>0</v>
      </c>
      <c r="R22" s="596"/>
      <c r="S22" s="596">
        <f>'F2.2'!AJ19</f>
        <v>0</v>
      </c>
      <c r="T22" s="596">
        <f>'F2.2'!AM19</f>
        <v>0</v>
      </c>
      <c r="U22" s="596">
        <f>'F2.2'!AP19</f>
        <v>0</v>
      </c>
      <c r="V22" s="596">
        <f>'F2.2'!AS19</f>
        <v>0</v>
      </c>
      <c r="W22" s="596">
        <f>'F2.2'!AV19</f>
        <v>0</v>
      </c>
      <c r="X22" s="393"/>
    </row>
    <row r="23" spans="1:24" s="36" customFormat="1" ht="15.5" x14ac:dyDescent="0.25">
      <c r="B23" s="360"/>
      <c r="C23" s="377"/>
      <c r="D23" s="360"/>
      <c r="E23" s="360"/>
      <c r="F23" s="547"/>
      <c r="G23" s="547"/>
      <c r="H23" s="547"/>
      <c r="I23" s="885"/>
      <c r="J23" s="547"/>
      <c r="K23" s="545"/>
      <c r="L23" s="547"/>
      <c r="M23" s="891"/>
      <c r="N23" s="547"/>
      <c r="O23" s="545"/>
      <c r="P23" s="545"/>
      <c r="Q23" s="596"/>
      <c r="R23" s="596"/>
      <c r="S23" s="596"/>
      <c r="T23" s="596"/>
      <c r="U23" s="596"/>
      <c r="V23" s="596"/>
      <c r="W23" s="596"/>
      <c r="X23" s="393"/>
    </row>
    <row r="24" spans="1:24" s="36" customFormat="1" ht="15.5" x14ac:dyDescent="0.25">
      <c r="B24" s="390">
        <v>3</v>
      </c>
      <c r="C24" s="397" t="s">
        <v>375</v>
      </c>
      <c r="D24" s="360"/>
      <c r="E24" s="360"/>
      <c r="F24" s="547"/>
      <c r="G24" s="547"/>
      <c r="H24" s="547"/>
      <c r="I24" s="885"/>
      <c r="J24" s="547"/>
      <c r="K24" s="545"/>
      <c r="L24" s="547"/>
      <c r="M24" s="891"/>
      <c r="N24" s="547"/>
      <c r="O24" s="545"/>
      <c r="P24" s="545"/>
      <c r="Q24" s="596"/>
      <c r="R24" s="596"/>
      <c r="S24" s="596"/>
      <c r="T24" s="596"/>
      <c r="U24" s="596"/>
      <c r="V24" s="596"/>
      <c r="W24" s="596"/>
      <c r="X24" s="393"/>
    </row>
    <row r="25" spans="1:24" s="365" customFormat="1" ht="15.5" x14ac:dyDescent="0.3">
      <c r="A25" s="36"/>
      <c r="B25" s="399">
        <f>B24+0.1</f>
        <v>3.1</v>
      </c>
      <c r="C25" s="398" t="s">
        <v>100</v>
      </c>
      <c r="D25" s="389" t="s">
        <v>99</v>
      </c>
      <c r="E25" s="394">
        <f>F25</f>
        <v>0.85</v>
      </c>
      <c r="F25" s="1249">
        <v>0.85</v>
      </c>
      <c r="G25" s="547">
        <f>F25</f>
        <v>0.85</v>
      </c>
      <c r="H25" s="547">
        <f>G25-F25</f>
        <v>0</v>
      </c>
      <c r="I25" s="885">
        <f>J25</f>
        <v>0.85</v>
      </c>
      <c r="J25" s="547">
        <f>'F2.2'!N20</f>
        <v>0.85</v>
      </c>
      <c r="K25" s="545">
        <f>J25</f>
        <v>0.85</v>
      </c>
      <c r="L25" s="547">
        <f>K25-J25</f>
        <v>0</v>
      </c>
      <c r="M25" s="891">
        <f>N25</f>
        <v>0.85</v>
      </c>
      <c r="N25" s="547">
        <f>'F2.2'!R20</f>
        <v>0.85</v>
      </c>
      <c r="O25" s="545">
        <f>N25</f>
        <v>0.85</v>
      </c>
      <c r="P25" s="545">
        <f>N25</f>
        <v>0.85</v>
      </c>
      <c r="Q25" s="545">
        <f>'F2.2'!AG20</f>
        <v>0</v>
      </c>
      <c r="R25" s="596">
        <f>Q25-N25</f>
        <v>-0.85</v>
      </c>
      <c r="S25" s="594">
        <f>'F2.2'!AK20</f>
        <v>0.85</v>
      </c>
      <c r="T25" s="594">
        <f>'F2.2'!AN20</f>
        <v>0.85</v>
      </c>
      <c r="U25" s="594">
        <f>'F2.2'!AQ20</f>
        <v>0.85</v>
      </c>
      <c r="V25" s="594">
        <f>'F2.2'!AT20</f>
        <v>0.85</v>
      </c>
      <c r="W25" s="594">
        <f>'F2.2'!AW20</f>
        <v>0.85</v>
      </c>
      <c r="X25" s="481"/>
    </row>
    <row r="26" spans="1:24" s="482" customFormat="1" ht="15.5" x14ac:dyDescent="0.25">
      <c r="A26" s="36"/>
      <c r="B26" s="478">
        <v>3.2</v>
      </c>
      <c r="C26" s="479" t="s">
        <v>688</v>
      </c>
      <c r="D26" s="480" t="s">
        <v>99</v>
      </c>
      <c r="E26" s="547">
        <v>0.50811666666666666</v>
      </c>
      <c r="F26" s="547">
        <f>G26</f>
        <v>0.25538</v>
      </c>
      <c r="G26" s="547">
        <f>'F2.2'!K21</f>
        <v>0.25538</v>
      </c>
      <c r="H26" s="547">
        <f>G26-F26</f>
        <v>0</v>
      </c>
      <c r="I26" s="885">
        <v>0.50811666666666666</v>
      </c>
      <c r="J26" s="547">
        <f>K26</f>
        <v>0.30227999999999999</v>
      </c>
      <c r="K26" s="545">
        <f>'F2.2'!$Q$21</f>
        <v>0.30227999999999999</v>
      </c>
      <c r="L26" s="547">
        <f>K26-J26</f>
        <v>0</v>
      </c>
      <c r="M26" s="891">
        <v>0.50811666666666666</v>
      </c>
      <c r="N26" s="545">
        <f>'F2.2'!V21</f>
        <v>0</v>
      </c>
      <c r="O26" s="545">
        <f>'F2.2'!AA21</f>
        <v>0</v>
      </c>
      <c r="P26" s="545">
        <f>'F2.2'!AD21</f>
        <v>0</v>
      </c>
      <c r="Q26" s="545">
        <f>'F2.2'!AG21</f>
        <v>0.41866029979343339</v>
      </c>
      <c r="R26" s="596">
        <f>Q26-N26</f>
        <v>0.41866029979343339</v>
      </c>
      <c r="S26" s="597">
        <f>'F2.2'!AK21</f>
        <v>0.40891566101326376</v>
      </c>
      <c r="T26" s="597">
        <f>'F2.2'!AN21</f>
        <v>0.40891566101326376</v>
      </c>
      <c r="U26" s="597">
        <f>'F2.2'!AQ21</f>
        <v>0.41003614916286152</v>
      </c>
      <c r="V26" s="597">
        <f>'F2.2'!AT21</f>
        <v>0.40891566101326376</v>
      </c>
      <c r="W26" s="597">
        <f>'F2.2'!AW21</f>
        <v>0.40891566101326376</v>
      </c>
      <c r="X26" s="481"/>
    </row>
    <row r="27" spans="1:24" s="36" customFormat="1" ht="15.5" x14ac:dyDescent="0.25">
      <c r="B27" s="360">
        <v>3.3</v>
      </c>
      <c r="C27" s="380" t="s">
        <v>681</v>
      </c>
      <c r="D27" s="391" t="s">
        <v>99</v>
      </c>
      <c r="E27" s="391"/>
      <c r="F27" s="454"/>
      <c r="G27" s="454"/>
      <c r="H27" s="454">
        <f>G27-F27</f>
        <v>0</v>
      </c>
      <c r="I27" s="884"/>
      <c r="J27" s="547"/>
      <c r="K27" s="361"/>
      <c r="L27" s="547">
        <f>K27-J27</f>
        <v>0</v>
      </c>
      <c r="M27" s="885"/>
      <c r="N27" s="547"/>
      <c r="O27" s="361"/>
      <c r="P27" s="361"/>
      <c r="Q27" s="454">
        <f>O27+P27</f>
        <v>0</v>
      </c>
      <c r="R27" s="454"/>
      <c r="S27" s="454"/>
      <c r="T27" s="454"/>
      <c r="U27" s="454"/>
      <c r="V27" s="454"/>
      <c r="W27" s="454"/>
      <c r="X27" s="393"/>
    </row>
    <row r="28" spans="1:24" s="36" customFormat="1" ht="15.5" x14ac:dyDescent="0.25">
      <c r="B28" s="360"/>
      <c r="C28" s="380"/>
      <c r="D28" s="391"/>
      <c r="E28" s="391"/>
      <c r="F28" s="391"/>
      <c r="G28" s="391"/>
      <c r="H28" s="391"/>
      <c r="I28" s="391"/>
      <c r="J28" s="391"/>
      <c r="K28" s="593"/>
      <c r="L28" s="391"/>
      <c r="M28" s="392"/>
      <c r="N28" s="391"/>
      <c r="O28" s="593"/>
      <c r="P28" s="593"/>
      <c r="Q28" s="392"/>
      <c r="R28" s="392"/>
      <c r="S28" s="392"/>
      <c r="T28" s="392"/>
      <c r="U28" s="392"/>
      <c r="V28" s="392"/>
      <c r="W28" s="392"/>
      <c r="X28" s="393"/>
    </row>
    <row r="29" spans="1:24" s="36" customFormat="1" ht="15.5" x14ac:dyDescent="0.25">
      <c r="B29" s="390">
        <v>4</v>
      </c>
      <c r="C29" s="465" t="s">
        <v>158</v>
      </c>
      <c r="D29" s="391"/>
      <c r="E29" s="391"/>
      <c r="F29" s="391"/>
      <c r="G29" s="391"/>
      <c r="H29" s="391"/>
      <c r="I29" s="391"/>
      <c r="J29" s="391"/>
      <c r="K29" s="593"/>
      <c r="L29" s="391"/>
      <c r="M29" s="392"/>
      <c r="N29" s="391"/>
      <c r="O29" s="593"/>
      <c r="P29" s="593"/>
      <c r="Q29" s="392"/>
      <c r="R29" s="392"/>
      <c r="S29" s="392"/>
      <c r="T29" s="392"/>
      <c r="U29" s="392"/>
      <c r="V29" s="392"/>
      <c r="W29" s="392"/>
      <c r="X29" s="393"/>
    </row>
    <row r="30" spans="1:24" s="36" customFormat="1" ht="15.5" x14ac:dyDescent="0.25">
      <c r="B30" s="360">
        <f>B29+0.1</f>
        <v>4.0999999999999996</v>
      </c>
      <c r="C30" s="380" t="s">
        <v>689</v>
      </c>
      <c r="D30" s="391" t="s">
        <v>101</v>
      </c>
      <c r="E30" s="553">
        <v>1564.9801341589266</v>
      </c>
      <c r="F30" s="517">
        <f>G30</f>
        <v>1491.2149999999999</v>
      </c>
      <c r="G30" s="517">
        <f>'F2.2'!K23</f>
        <v>1491.2149999999999</v>
      </c>
      <c r="H30" s="517">
        <f>G30-F30</f>
        <v>0</v>
      </c>
      <c r="I30" s="886">
        <v>2249.4455653981613</v>
      </c>
      <c r="J30" s="517">
        <f>K30</f>
        <v>1769.0330000000001</v>
      </c>
      <c r="K30" s="518">
        <f>'F2.2'!$S$23</f>
        <v>1769.0330000000001</v>
      </c>
      <c r="L30" s="517">
        <f>K30-J30</f>
        <v>0</v>
      </c>
      <c r="M30" s="892">
        <v>2243.2995392631933</v>
      </c>
      <c r="N30" s="518">
        <f>Q30</f>
        <v>2464.5359600000002</v>
      </c>
      <c r="O30" s="518">
        <f>'F2.2'!AA23</f>
        <v>1260.9499600000001</v>
      </c>
      <c r="P30" s="518">
        <f>'F2.2'!AD23</f>
        <v>1203.586</v>
      </c>
      <c r="Q30" s="548">
        <f>O30+P30</f>
        <v>2464.5359600000002</v>
      </c>
      <c r="R30" s="422">
        <f>Q30-N30</f>
        <v>0</v>
      </c>
      <c r="S30" s="1414">
        <f>'F2.2'!AK23</f>
        <v>2407.172</v>
      </c>
      <c r="T30" s="1414">
        <f>'F2.2'!AN23</f>
        <v>2407.172</v>
      </c>
      <c r="U30" s="1414">
        <f>'F2.2'!AQ23</f>
        <v>2413.768</v>
      </c>
      <c r="V30" s="1414">
        <f>'F2.2'!AT23</f>
        <v>2407.172</v>
      </c>
      <c r="W30" s="1414">
        <f>'F2.2'!AW23</f>
        <v>2407.172</v>
      </c>
      <c r="X30" s="393"/>
    </row>
    <row r="31" spans="1:24" s="36" customFormat="1" ht="15.5" x14ac:dyDescent="0.25">
      <c r="B31" s="360">
        <v>4.2</v>
      </c>
      <c r="C31" s="380" t="s">
        <v>694</v>
      </c>
      <c r="D31" s="391" t="s">
        <v>101</v>
      </c>
      <c r="E31" s="553"/>
      <c r="F31" s="539">
        <v>1559.4079953599999</v>
      </c>
      <c r="G31" s="539"/>
      <c r="H31" s="539"/>
      <c r="I31" s="677"/>
      <c r="J31" s="539">
        <v>1559.4079953599999</v>
      </c>
      <c r="K31" s="321"/>
      <c r="L31" s="517"/>
      <c r="M31" s="892"/>
      <c r="N31" s="321">
        <f>'F2.2'!V24</f>
        <v>0</v>
      </c>
      <c r="O31" s="321">
        <f>'F2.2'!AA24</f>
        <v>0</v>
      </c>
      <c r="P31" s="321">
        <f>'F2.2'!AD24</f>
        <v>0</v>
      </c>
      <c r="Q31" s="539">
        <f>O31+P31</f>
        <v>0</v>
      </c>
      <c r="R31" s="539">
        <f>Q31-N31</f>
        <v>0</v>
      </c>
      <c r="S31" s="422">
        <f>'F2.2'!AI24</f>
        <v>0</v>
      </c>
      <c r="T31" s="422">
        <f>'F2.2'!AL24</f>
        <v>0</v>
      </c>
      <c r="U31" s="422">
        <f>'F2.2'!AO24</f>
        <v>0</v>
      </c>
      <c r="V31" s="422">
        <f>'F2.2'!AR24</f>
        <v>0</v>
      </c>
      <c r="W31" s="422">
        <f>'F2.2'!AU24</f>
        <v>0</v>
      </c>
      <c r="X31" s="393"/>
    </row>
    <row r="32" spans="1:24" s="36" customFormat="1" ht="15.5" x14ac:dyDescent="0.25">
      <c r="B32" s="360"/>
      <c r="C32" s="419"/>
      <c r="D32" s="391"/>
      <c r="E32" s="391"/>
      <c r="F32" s="592"/>
      <c r="G32" s="593"/>
      <c r="H32" s="592"/>
      <c r="I32" s="592"/>
      <c r="J32" s="592"/>
      <c r="K32" s="593"/>
      <c r="L32" s="592"/>
      <c r="M32" s="505"/>
      <c r="N32" s="505"/>
      <c r="O32" s="593"/>
      <c r="P32" s="593"/>
      <c r="Q32" s="505"/>
      <c r="R32" s="505"/>
      <c r="S32" s="505"/>
      <c r="T32" s="505"/>
      <c r="U32" s="505"/>
      <c r="V32" s="505"/>
      <c r="W32" s="505"/>
      <c r="X32" s="393"/>
    </row>
    <row r="33" spans="1:24" s="36" customFormat="1" ht="15.5" x14ac:dyDescent="0.25">
      <c r="B33" s="390">
        <v>5</v>
      </c>
      <c r="C33" s="1415" t="s">
        <v>359</v>
      </c>
      <c r="D33" s="391"/>
      <c r="E33" s="391"/>
      <c r="F33" s="592"/>
      <c r="G33" s="593"/>
      <c r="H33" s="592"/>
      <c r="I33" s="592"/>
      <c r="J33" s="592"/>
      <c r="K33" s="593"/>
      <c r="L33" s="592"/>
      <c r="M33" s="505"/>
      <c r="N33" s="505"/>
      <c r="O33" s="593"/>
      <c r="P33" s="593"/>
      <c r="Q33" s="505"/>
      <c r="R33" s="505"/>
      <c r="S33" s="505"/>
      <c r="T33" s="505"/>
      <c r="U33" s="505"/>
      <c r="V33" s="505"/>
      <c r="W33" s="505"/>
      <c r="X33" s="393"/>
    </row>
    <row r="34" spans="1:24" s="552" customFormat="1" ht="15.5" x14ac:dyDescent="0.25">
      <c r="A34" s="420"/>
      <c r="B34" s="549">
        <f>B33+0.1</f>
        <v>5.0999999999999996</v>
      </c>
      <c r="C34" s="550" t="s">
        <v>989</v>
      </c>
      <c r="D34" s="547" t="s">
        <v>99</v>
      </c>
      <c r="E34" s="547">
        <v>3.1E-2</v>
      </c>
      <c r="F34" s="545">
        <f>'F2.2'!$F$25</f>
        <v>0.01</v>
      </c>
      <c r="G34" s="545">
        <f>F34</f>
        <v>0.01</v>
      </c>
      <c r="H34" s="545"/>
      <c r="I34" s="887">
        <v>3.1E-2</v>
      </c>
      <c r="J34" s="545">
        <f>I34</f>
        <v>3.1E-2</v>
      </c>
      <c r="K34" s="545"/>
      <c r="L34" s="545">
        <f t="shared" ref="L34:L40" si="6">K34-J34</f>
        <v>-3.1E-2</v>
      </c>
      <c r="M34" s="887">
        <v>3.1E-2</v>
      </c>
      <c r="N34" s="545">
        <f>M34</f>
        <v>3.1E-2</v>
      </c>
      <c r="O34" s="545"/>
      <c r="P34" s="545"/>
      <c r="Q34" s="545">
        <f>'F2.2'!AG25</f>
        <v>0</v>
      </c>
      <c r="R34" s="545">
        <f>Q34-N34</f>
        <v>-3.1E-2</v>
      </c>
      <c r="S34" s="597">
        <f>'F2.2'!AK25</f>
        <v>0</v>
      </c>
      <c r="T34" s="597">
        <f>'F2.2'!AN25</f>
        <v>0</v>
      </c>
      <c r="U34" s="597">
        <f>'F2.2'!AQ25</f>
        <v>0</v>
      </c>
      <c r="V34" s="597">
        <f>'F2.2'!AT25</f>
        <v>0</v>
      </c>
      <c r="W34" s="597">
        <f>'F2.2'!AW25</f>
        <v>0</v>
      </c>
      <c r="X34" s="551"/>
    </row>
    <row r="35" spans="1:24" s="36" customFormat="1" ht="15.5" x14ac:dyDescent="0.25">
      <c r="B35" s="360">
        <v>5.2</v>
      </c>
      <c r="C35" s="419" t="s">
        <v>690</v>
      </c>
      <c r="D35" s="391" t="s">
        <v>99</v>
      </c>
      <c r="E35" s="391"/>
      <c r="F35" s="545">
        <f>'F2.2'!F26</f>
        <v>0</v>
      </c>
      <c r="G35" s="545">
        <f>F35</f>
        <v>0</v>
      </c>
      <c r="H35" s="361"/>
      <c r="I35" s="888"/>
      <c r="J35" s="545">
        <f>'F2.2'!N26</f>
        <v>0</v>
      </c>
      <c r="K35" s="545"/>
      <c r="L35" s="545">
        <f t="shared" si="6"/>
        <v>0</v>
      </c>
      <c r="M35" s="887"/>
      <c r="N35" s="545">
        <f>'F2.2'!V26</f>
        <v>0</v>
      </c>
      <c r="O35" s="361"/>
      <c r="P35" s="361"/>
      <c r="Q35" s="597"/>
      <c r="R35" s="545"/>
      <c r="S35" s="597">
        <f>'F2.2'!AK26</f>
        <v>0</v>
      </c>
      <c r="T35" s="597">
        <f>'F2.2'!AN26</f>
        <v>0</v>
      </c>
      <c r="U35" s="597">
        <f>'F2.2'!AQ26</f>
        <v>0</v>
      </c>
      <c r="V35" s="597">
        <f>'F2.2'!AT26</f>
        <v>0</v>
      </c>
      <c r="W35" s="597">
        <f>'F2.2'!AW26</f>
        <v>0</v>
      </c>
      <c r="X35" s="393"/>
    </row>
    <row r="36" spans="1:24" s="36" customFormat="1" ht="31" x14ac:dyDescent="0.25">
      <c r="B36" s="360"/>
      <c r="C36" s="419" t="s">
        <v>980</v>
      </c>
      <c r="D36" s="391" t="s">
        <v>99</v>
      </c>
      <c r="E36" s="391"/>
      <c r="F36" s="545">
        <f>'F2.2'!F27</f>
        <v>0</v>
      </c>
      <c r="G36" s="545">
        <f>F36</f>
        <v>0</v>
      </c>
      <c r="H36" s="361"/>
      <c r="I36" s="888"/>
      <c r="J36" s="545">
        <f>'F2.2'!N27</f>
        <v>0</v>
      </c>
      <c r="K36" s="545"/>
      <c r="L36" s="545"/>
      <c r="M36" s="887"/>
      <c r="N36" s="545">
        <f>'F2.2'!V27</f>
        <v>0</v>
      </c>
      <c r="O36" s="361"/>
      <c r="P36" s="361"/>
      <c r="Q36" s="597"/>
      <c r="R36" s="545"/>
      <c r="S36" s="597">
        <f>'F2.2'!AK27</f>
        <v>0</v>
      </c>
      <c r="T36" s="597">
        <f>'F2.2'!AN27</f>
        <v>0</v>
      </c>
      <c r="U36" s="597">
        <f>'F2.2'!AQ27</f>
        <v>0</v>
      </c>
      <c r="V36" s="597">
        <f>'F2.2'!AT27</f>
        <v>0</v>
      </c>
      <c r="W36" s="597">
        <f>'F2.2'!AW27</f>
        <v>0</v>
      </c>
      <c r="X36" s="393"/>
    </row>
    <row r="37" spans="1:24" s="36" customFormat="1" ht="15.5" x14ac:dyDescent="0.25">
      <c r="B37" s="360"/>
      <c r="C37" s="419" t="s">
        <v>981</v>
      </c>
      <c r="D37" s="391" t="s">
        <v>99</v>
      </c>
      <c r="E37" s="1416">
        <f>SUM(E34:E36)</f>
        <v>3.1E-2</v>
      </c>
      <c r="F37" s="524">
        <f>SUM(F34:F36)</f>
        <v>0.01</v>
      </c>
      <c r="G37" s="524">
        <f>SUM(G34:G36)</f>
        <v>0.01</v>
      </c>
      <c r="H37" s="361"/>
      <c r="I37" s="459">
        <f>SUM(I34:I36)</f>
        <v>3.1E-2</v>
      </c>
      <c r="J37" s="524">
        <f>SUM(J34:J36)</f>
        <v>3.1E-2</v>
      </c>
      <c r="K37" s="524">
        <f>SUM(K34:K36)</f>
        <v>0</v>
      </c>
      <c r="L37" s="545"/>
      <c r="M37" s="459">
        <f>SUM(M34:M36)</f>
        <v>3.1E-2</v>
      </c>
      <c r="N37" s="459">
        <f>SUM(N34:N36)</f>
        <v>3.1E-2</v>
      </c>
      <c r="O37" s="361"/>
      <c r="P37" s="361"/>
      <c r="Q37" s="597"/>
      <c r="R37" s="545"/>
      <c r="S37" s="597">
        <f>'F2.2'!AK28</f>
        <v>0</v>
      </c>
      <c r="T37" s="597">
        <f>'F2.2'!AN28</f>
        <v>0</v>
      </c>
      <c r="U37" s="597">
        <f>'F2.2'!AQ28</f>
        <v>0</v>
      </c>
      <c r="V37" s="597">
        <f>'F2.2'!AT28</f>
        <v>0</v>
      </c>
      <c r="W37" s="597">
        <f>'F2.2'!AW28</f>
        <v>0</v>
      </c>
      <c r="X37" s="393"/>
    </row>
    <row r="38" spans="1:24" s="36" customFormat="1" ht="31" x14ac:dyDescent="0.25">
      <c r="B38" s="360">
        <v>5.3</v>
      </c>
      <c r="C38" s="419" t="s">
        <v>990</v>
      </c>
      <c r="D38" s="391" t="s">
        <v>99</v>
      </c>
      <c r="E38" s="1416"/>
      <c r="F38" s="547">
        <f>F34</f>
        <v>0.01</v>
      </c>
      <c r="G38" s="547">
        <f>'F2.2'!K29</f>
        <v>2.8345090479910535E-2</v>
      </c>
      <c r="H38" s="547">
        <f>G38-F38</f>
        <v>1.8345090479910536E-2</v>
      </c>
      <c r="I38" s="885"/>
      <c r="J38" s="547">
        <f>K38</f>
        <v>0</v>
      </c>
      <c r="K38" s="545">
        <f>K43/K30</f>
        <v>0</v>
      </c>
      <c r="L38" s="547">
        <f>K38-J38</f>
        <v>0</v>
      </c>
      <c r="M38" s="885"/>
      <c r="N38" s="547">
        <f>Q38</f>
        <v>2.9141362173510342E-2</v>
      </c>
      <c r="O38" s="547">
        <f t="shared" ref="O38:Q38" si="7">O42/O30</f>
        <v>2.7367278714216382E-2</v>
      </c>
      <c r="P38" s="547">
        <f t="shared" si="7"/>
        <v>3.1E-2</v>
      </c>
      <c r="Q38" s="547">
        <f t="shared" si="7"/>
        <v>2.9141362173510342E-2</v>
      </c>
      <c r="R38" s="547">
        <f t="shared" ref="R38:R45" si="8">Q38-N38</f>
        <v>0</v>
      </c>
      <c r="S38" s="597">
        <f>'F2.2'!AK29</f>
        <v>3.1E-2</v>
      </c>
      <c r="T38" s="597">
        <f>'F2.2'!AN29</f>
        <v>3.1E-2</v>
      </c>
      <c r="U38" s="597">
        <f>'F2.2'!AQ29</f>
        <v>3.1E-2</v>
      </c>
      <c r="V38" s="597">
        <f>'F2.2'!AT29</f>
        <v>3.1E-2</v>
      </c>
      <c r="W38" s="597">
        <f>'F2.2'!AW29</f>
        <v>3.1E-2</v>
      </c>
      <c r="X38" s="393"/>
    </row>
    <row r="39" spans="1:24" s="36" customFormat="1" ht="15.5" x14ac:dyDescent="0.25">
      <c r="B39" s="360">
        <v>5.4</v>
      </c>
      <c r="C39" s="419" t="s">
        <v>991</v>
      </c>
      <c r="D39" s="391" t="s">
        <v>99</v>
      </c>
      <c r="E39" s="391"/>
      <c r="F39" s="547">
        <f>F35</f>
        <v>0</v>
      </c>
      <c r="G39" s="547">
        <f>'F2.2'!K30</f>
        <v>0</v>
      </c>
      <c r="H39" s="547">
        <f t="shared" ref="H39:H41" si="9">G39-F39</f>
        <v>0</v>
      </c>
      <c r="I39" s="884"/>
      <c r="J39" s="547">
        <f t="shared" ref="J39:J40" si="10">J35</f>
        <v>0</v>
      </c>
      <c r="K39" s="361">
        <f>'F2.2'!Q30</f>
        <v>0</v>
      </c>
      <c r="L39" s="547">
        <f t="shared" si="6"/>
        <v>0</v>
      </c>
      <c r="M39" s="885"/>
      <c r="N39" s="547"/>
      <c r="O39" s="361"/>
      <c r="P39" s="361"/>
      <c r="Q39" s="596"/>
      <c r="R39" s="547"/>
      <c r="S39" s="597">
        <f>'F2.2'!AK30</f>
        <v>0</v>
      </c>
      <c r="T39" s="597">
        <f>'F2.2'!AN30</f>
        <v>0</v>
      </c>
      <c r="U39" s="597">
        <f>'F2.2'!AQ30</f>
        <v>0</v>
      </c>
      <c r="V39" s="597">
        <f>'F2.2'!AT30</f>
        <v>0</v>
      </c>
      <c r="W39" s="597">
        <f>'F2.2'!AW30</f>
        <v>0</v>
      </c>
      <c r="X39" s="393"/>
    </row>
    <row r="40" spans="1:24" s="36" customFormat="1" ht="31" x14ac:dyDescent="0.25">
      <c r="B40" s="360"/>
      <c r="C40" s="419" t="s">
        <v>992</v>
      </c>
      <c r="D40" s="391" t="s">
        <v>99</v>
      </c>
      <c r="E40" s="391"/>
      <c r="F40" s="547">
        <f t="shared" ref="F40" si="11">F36</f>
        <v>0</v>
      </c>
      <c r="G40" s="547">
        <f>'F2.2'!K31</f>
        <v>0</v>
      </c>
      <c r="H40" s="547">
        <f t="shared" si="9"/>
        <v>0</v>
      </c>
      <c r="I40" s="884"/>
      <c r="J40" s="547">
        <f t="shared" si="10"/>
        <v>0</v>
      </c>
      <c r="K40" s="361">
        <f>'F2.2'!Q31</f>
        <v>0</v>
      </c>
      <c r="L40" s="547">
        <f t="shared" si="6"/>
        <v>0</v>
      </c>
      <c r="M40" s="885"/>
      <c r="N40" s="547"/>
      <c r="O40" s="361"/>
      <c r="P40" s="361"/>
      <c r="Q40" s="596"/>
      <c r="R40" s="547"/>
      <c r="S40" s="597">
        <f>'F2.2'!AK31</f>
        <v>0</v>
      </c>
      <c r="T40" s="597">
        <f>'F2.2'!AN31</f>
        <v>0</v>
      </c>
      <c r="U40" s="597">
        <f>'F2.2'!AQ31</f>
        <v>0</v>
      </c>
      <c r="V40" s="597">
        <f>'F2.2'!AT31</f>
        <v>0</v>
      </c>
      <c r="W40" s="597">
        <f>'F2.2'!AW31</f>
        <v>0</v>
      </c>
      <c r="X40" s="393"/>
    </row>
    <row r="41" spans="1:24" s="36" customFormat="1" ht="15.5" x14ac:dyDescent="0.25">
      <c r="B41" s="360"/>
      <c r="C41" s="419" t="s">
        <v>993</v>
      </c>
      <c r="D41" s="391"/>
      <c r="E41" s="1416"/>
      <c r="F41" s="454">
        <f>SUM(F38:F40)</f>
        <v>0.01</v>
      </c>
      <c r="G41" s="454">
        <f>SUM(G38:G40)</f>
        <v>2.8345090479910535E-2</v>
      </c>
      <c r="H41" s="547">
        <f t="shared" si="9"/>
        <v>1.8345090479910536E-2</v>
      </c>
      <c r="I41" s="884"/>
      <c r="J41" s="454">
        <f>SUM(J38:J40)</f>
        <v>0</v>
      </c>
      <c r="K41" s="454">
        <f>SUM(K38:K40)</f>
        <v>0</v>
      </c>
      <c r="L41" s="454">
        <f>SUM(L38:L40)</f>
        <v>0</v>
      </c>
      <c r="M41" s="885"/>
      <c r="N41" s="547"/>
      <c r="O41" s="361"/>
      <c r="P41" s="361"/>
      <c r="Q41" s="596"/>
      <c r="R41" s="547"/>
      <c r="S41" s="597">
        <f>'F2.2'!AK32</f>
        <v>3.1E-2</v>
      </c>
      <c r="T41" s="597">
        <f>'F2.2'!AN32</f>
        <v>3.1E-2</v>
      </c>
      <c r="U41" s="597">
        <f>'F2.2'!AQ32</f>
        <v>3.1E-2</v>
      </c>
      <c r="V41" s="597">
        <f>'F2.2'!AT32</f>
        <v>3.1E-2</v>
      </c>
      <c r="W41" s="597">
        <f>'F2.2'!AW32</f>
        <v>3.1E-2</v>
      </c>
      <c r="X41" s="393"/>
    </row>
    <row r="42" spans="1:24" s="420" customFormat="1" ht="31" x14ac:dyDescent="0.25">
      <c r="A42" s="36"/>
      <c r="B42" s="391">
        <v>5.5</v>
      </c>
      <c r="C42" s="419" t="s">
        <v>994</v>
      </c>
      <c r="D42" s="391" t="s">
        <v>101</v>
      </c>
      <c r="E42" s="886">
        <f>E37*E30</f>
        <v>48.514384158926724</v>
      </c>
      <c r="F42" s="517">
        <f>F$30*F38</f>
        <v>14.912149999999999</v>
      </c>
      <c r="G42" s="517">
        <f>G$30*G38</f>
        <v>42.268624099999784</v>
      </c>
      <c r="H42" s="517">
        <f t="shared" ref="H42:H45" si="12">G42-F42</f>
        <v>27.356474099999787</v>
      </c>
      <c r="I42" s="886">
        <f>I37*I30</f>
        <v>69.732812527343</v>
      </c>
      <c r="J42" s="517">
        <f>K42</f>
        <v>51.699907399999994</v>
      </c>
      <c r="K42" s="517">
        <f>'F2.2'!$S$36</f>
        <v>51.699907399999994</v>
      </c>
      <c r="L42" s="517">
        <f t="shared" ref="L42:L45" si="13">K42-J42</f>
        <v>0</v>
      </c>
      <c r="M42" s="886">
        <f>M37*M30</f>
        <v>69.54228571715899</v>
      </c>
      <c r="N42" s="517">
        <f>Q42</f>
        <v>71.819935000000001</v>
      </c>
      <c r="O42" s="517">
        <f>'F2.2'!$AA$33</f>
        <v>34.508769000000001</v>
      </c>
      <c r="P42" s="517">
        <f>'F2.2'!$AD$33</f>
        <v>37.311166</v>
      </c>
      <c r="Q42" s="598">
        <f t="shared" ref="Q42:Q45" si="14">O42+P42</f>
        <v>71.819935000000001</v>
      </c>
      <c r="R42" s="517">
        <f t="shared" si="8"/>
        <v>0</v>
      </c>
      <c r="S42" s="517">
        <f>S$30*S38</f>
        <v>74.622332</v>
      </c>
      <c r="T42" s="517">
        <f t="shared" ref="T42:W42" si="15">T$30*T38</f>
        <v>74.622332</v>
      </c>
      <c r="U42" s="517">
        <f t="shared" si="15"/>
        <v>74.826808</v>
      </c>
      <c r="V42" s="517">
        <f t="shared" si="15"/>
        <v>74.622332</v>
      </c>
      <c r="W42" s="517">
        <f t="shared" si="15"/>
        <v>74.622332</v>
      </c>
      <c r="X42" s="393"/>
    </row>
    <row r="43" spans="1:24" s="420" customFormat="1" ht="31" x14ac:dyDescent="0.25">
      <c r="A43" s="36"/>
      <c r="B43" s="391"/>
      <c r="C43" s="419" t="s">
        <v>995</v>
      </c>
      <c r="D43" s="391" t="s">
        <v>101</v>
      </c>
      <c r="E43" s="391"/>
      <c r="F43" s="517">
        <f>F$30*F39</f>
        <v>0</v>
      </c>
      <c r="G43" s="517">
        <f t="shared" ref="F43:G44" si="16">G$30*G39</f>
        <v>0</v>
      </c>
      <c r="H43" s="517">
        <f t="shared" si="12"/>
        <v>0</v>
      </c>
      <c r="I43" s="886"/>
      <c r="J43" s="517">
        <f>J$30*J39</f>
        <v>0</v>
      </c>
      <c r="K43" s="517"/>
      <c r="L43" s="517">
        <f t="shared" si="13"/>
        <v>0</v>
      </c>
      <c r="M43" s="886"/>
      <c r="N43" s="517">
        <f t="shared" ref="N43:P43" si="17">N$30*N39</f>
        <v>0</v>
      </c>
      <c r="O43" s="517">
        <f t="shared" si="17"/>
        <v>0</v>
      </c>
      <c r="P43" s="517">
        <f t="shared" si="17"/>
        <v>0</v>
      </c>
      <c r="Q43" s="598">
        <f t="shared" si="14"/>
        <v>0</v>
      </c>
      <c r="R43" s="517">
        <f t="shared" si="8"/>
        <v>0</v>
      </c>
      <c r="S43" s="517">
        <f t="shared" ref="S43:W43" si="18">S$30*S39</f>
        <v>0</v>
      </c>
      <c r="T43" s="517">
        <f t="shared" si="18"/>
        <v>0</v>
      </c>
      <c r="U43" s="517">
        <f t="shared" si="18"/>
        <v>0</v>
      </c>
      <c r="V43" s="517">
        <f t="shared" si="18"/>
        <v>0</v>
      </c>
      <c r="W43" s="517">
        <f t="shared" si="18"/>
        <v>0</v>
      </c>
      <c r="X43" s="393"/>
    </row>
    <row r="44" spans="1:24" s="420" customFormat="1" ht="31" x14ac:dyDescent="0.25">
      <c r="A44" s="36"/>
      <c r="B44" s="391"/>
      <c r="C44" s="419" t="s">
        <v>996</v>
      </c>
      <c r="D44" s="391" t="s">
        <v>101</v>
      </c>
      <c r="E44" s="391"/>
      <c r="F44" s="517">
        <f t="shared" si="16"/>
        <v>0</v>
      </c>
      <c r="G44" s="517">
        <f t="shared" si="16"/>
        <v>0</v>
      </c>
      <c r="H44" s="517">
        <f t="shared" si="12"/>
        <v>0</v>
      </c>
      <c r="I44" s="886"/>
      <c r="J44" s="517">
        <f t="shared" ref="J44:K44" si="19">J$30*J40</f>
        <v>0</v>
      </c>
      <c r="K44" s="517">
        <f t="shared" si="19"/>
        <v>0</v>
      </c>
      <c r="L44" s="517">
        <f t="shared" si="13"/>
        <v>0</v>
      </c>
      <c r="M44" s="886"/>
      <c r="N44" s="517">
        <f t="shared" ref="N44:P44" si="20">N$30*N40</f>
        <v>0</v>
      </c>
      <c r="O44" s="517">
        <f t="shared" si="20"/>
        <v>0</v>
      </c>
      <c r="P44" s="517">
        <f t="shared" si="20"/>
        <v>0</v>
      </c>
      <c r="Q44" s="598">
        <f t="shared" si="14"/>
        <v>0</v>
      </c>
      <c r="R44" s="517">
        <f t="shared" si="8"/>
        <v>0</v>
      </c>
      <c r="S44" s="517">
        <f t="shared" ref="S44:W44" si="21">S$30*S40</f>
        <v>0</v>
      </c>
      <c r="T44" s="517">
        <f t="shared" si="21"/>
        <v>0</v>
      </c>
      <c r="U44" s="517">
        <f t="shared" si="21"/>
        <v>0</v>
      </c>
      <c r="V44" s="517">
        <f t="shared" si="21"/>
        <v>0</v>
      </c>
      <c r="W44" s="517">
        <f t="shared" si="21"/>
        <v>0</v>
      </c>
      <c r="X44" s="393"/>
    </row>
    <row r="45" spans="1:24" s="36" customFormat="1" ht="15.5" x14ac:dyDescent="0.25">
      <c r="B45" s="360">
        <v>5.6</v>
      </c>
      <c r="C45" s="419" t="s">
        <v>997</v>
      </c>
      <c r="D45" s="391" t="s">
        <v>101</v>
      </c>
      <c r="E45" s="539">
        <f>SUM(E42:E44)</f>
        <v>48.514384158926724</v>
      </c>
      <c r="F45" s="539">
        <f>SUM(F42:F44)</f>
        <v>14.912149999999999</v>
      </c>
      <c r="G45" s="539">
        <f>SUM(G42:G44)</f>
        <v>42.268624099999784</v>
      </c>
      <c r="H45" s="517">
        <f t="shared" si="12"/>
        <v>27.356474099999787</v>
      </c>
      <c r="I45" s="539">
        <f>SUM(I42:I44)</f>
        <v>69.732812527343</v>
      </c>
      <c r="J45" s="539">
        <f>SUM(J42:J44)</f>
        <v>51.699907399999994</v>
      </c>
      <c r="K45" s="539">
        <f>SUM(K42:K44)</f>
        <v>51.699907399999994</v>
      </c>
      <c r="L45" s="517">
        <f t="shared" si="13"/>
        <v>0</v>
      </c>
      <c r="M45" s="539">
        <f>SUM(M42:M44)</f>
        <v>69.54228571715899</v>
      </c>
      <c r="N45" s="539">
        <f>SUM(N42:N44)</f>
        <v>71.819935000000001</v>
      </c>
      <c r="O45" s="539">
        <f>SUM(O42:O44)</f>
        <v>34.508769000000001</v>
      </c>
      <c r="P45" s="539">
        <f>SUM(P42:P44)</f>
        <v>37.311166</v>
      </c>
      <c r="Q45" s="598">
        <f t="shared" si="14"/>
        <v>71.819935000000001</v>
      </c>
      <c r="R45" s="517">
        <f t="shared" si="8"/>
        <v>0</v>
      </c>
      <c r="S45" s="539">
        <f t="shared" ref="S45:W45" si="22">SUM(S42:S44)</f>
        <v>74.622332</v>
      </c>
      <c r="T45" s="539">
        <f t="shared" si="22"/>
        <v>74.622332</v>
      </c>
      <c r="U45" s="539">
        <f t="shared" si="22"/>
        <v>74.826808</v>
      </c>
      <c r="V45" s="539">
        <f t="shared" si="22"/>
        <v>74.622332</v>
      </c>
      <c r="W45" s="539">
        <f t="shared" si="22"/>
        <v>74.622332</v>
      </c>
      <c r="X45" s="393"/>
    </row>
    <row r="46" spans="1:24" s="36" customFormat="1" ht="15.5" x14ac:dyDescent="0.25">
      <c r="B46" s="360"/>
      <c r="C46" s="419"/>
      <c r="D46" s="391"/>
      <c r="E46" s="391"/>
      <c r="F46" s="517"/>
      <c r="G46" s="517"/>
      <c r="H46" s="517"/>
      <c r="I46" s="886"/>
      <c r="J46" s="517"/>
      <c r="K46" s="518"/>
      <c r="L46" s="517"/>
      <c r="M46" s="886"/>
      <c r="N46" s="517"/>
      <c r="O46" s="518"/>
      <c r="P46" s="518"/>
      <c r="Q46" s="517"/>
      <c r="R46" s="517"/>
      <c r="S46" s="517"/>
      <c r="T46" s="517"/>
      <c r="U46" s="517"/>
      <c r="V46" s="517"/>
      <c r="W46" s="517"/>
      <c r="X46" s="393"/>
    </row>
    <row r="47" spans="1:24" s="36" customFormat="1" ht="15.5" x14ac:dyDescent="0.25">
      <c r="B47" s="390">
        <v>6</v>
      </c>
      <c r="C47" s="1415" t="s">
        <v>102</v>
      </c>
      <c r="D47" s="391"/>
      <c r="E47" s="391"/>
      <c r="F47" s="517"/>
      <c r="G47" s="517"/>
      <c r="H47" s="517"/>
      <c r="I47" s="886"/>
      <c r="J47" s="517"/>
      <c r="K47" s="518"/>
      <c r="L47" s="517"/>
      <c r="M47" s="886"/>
      <c r="N47" s="517"/>
      <c r="O47" s="518"/>
      <c r="P47" s="518"/>
      <c r="Q47" s="517"/>
      <c r="R47" s="517"/>
      <c r="S47" s="517"/>
      <c r="T47" s="517"/>
      <c r="U47" s="517"/>
      <c r="V47" s="517"/>
      <c r="W47" s="517"/>
      <c r="X47" s="393"/>
    </row>
    <row r="48" spans="1:24" s="420" customFormat="1" ht="15.5" x14ac:dyDescent="0.25">
      <c r="A48" s="36"/>
      <c r="B48" s="391">
        <v>6.1</v>
      </c>
      <c r="C48" s="380" t="s">
        <v>692</v>
      </c>
      <c r="D48" s="391" t="s">
        <v>101</v>
      </c>
      <c r="E48" s="553">
        <f>E30*(1-E37)</f>
        <v>1516.4657499999998</v>
      </c>
      <c r="F48" s="517">
        <f>F30-F45</f>
        <v>1476.3028499999998</v>
      </c>
      <c r="G48" s="517">
        <f>G30-G45</f>
        <v>1448.9463759</v>
      </c>
      <c r="H48" s="517">
        <f>G48-F48</f>
        <v>-27.356474099999787</v>
      </c>
      <c r="I48" s="886">
        <f>I30*(1-I37)</f>
        <v>2179.7127528708183</v>
      </c>
      <c r="J48" s="517">
        <f>J30-J45</f>
        <v>1717.3330926000001</v>
      </c>
      <c r="K48" s="517">
        <f>'F2.2'!$S$37</f>
        <v>1717.3330926000001</v>
      </c>
      <c r="L48" s="517">
        <f>K48-J48</f>
        <v>0</v>
      </c>
      <c r="M48" s="886">
        <f>M30*(1-M37)</f>
        <v>2173.7572535460345</v>
      </c>
      <c r="N48" s="517">
        <f>N30-N45</f>
        <v>2392.7160250000002</v>
      </c>
      <c r="O48" s="517">
        <f t="shared" ref="O48:P48" si="23">O30-O45</f>
        <v>1226.4411910000001</v>
      </c>
      <c r="P48" s="517">
        <f t="shared" si="23"/>
        <v>1166.2748340000001</v>
      </c>
      <c r="Q48" s="598">
        <f>O48+P48</f>
        <v>2392.7160250000002</v>
      </c>
      <c r="R48" s="517">
        <f>Q48-N48</f>
        <v>0</v>
      </c>
      <c r="S48" s="517">
        <f t="shared" ref="S48:W48" si="24">S30-S45</f>
        <v>2332.5496680000001</v>
      </c>
      <c r="T48" s="517">
        <f t="shared" si="24"/>
        <v>2332.5496680000001</v>
      </c>
      <c r="U48" s="517">
        <f t="shared" si="24"/>
        <v>2338.9411920000002</v>
      </c>
      <c r="V48" s="517">
        <f t="shared" si="24"/>
        <v>2332.5496680000001</v>
      </c>
      <c r="W48" s="517">
        <f t="shared" si="24"/>
        <v>2332.5496680000001</v>
      </c>
      <c r="X48" s="393"/>
    </row>
    <row r="49" spans="2:24" s="36" customFormat="1" ht="15.5" x14ac:dyDescent="0.25">
      <c r="B49" s="360">
        <v>6.2</v>
      </c>
      <c r="C49" s="380" t="s">
        <v>693</v>
      </c>
      <c r="D49" s="391" t="s">
        <v>101</v>
      </c>
      <c r="E49" s="391"/>
      <c r="F49" s="539"/>
      <c r="G49" s="539"/>
      <c r="H49" s="539">
        <f>G49-F49</f>
        <v>0</v>
      </c>
      <c r="I49" s="677"/>
      <c r="J49" s="517"/>
      <c r="K49" s="321"/>
      <c r="L49" s="517">
        <f>K49-J49</f>
        <v>0</v>
      </c>
      <c r="M49" s="886"/>
      <c r="N49" s="517"/>
      <c r="O49" s="321"/>
      <c r="P49" s="321"/>
      <c r="Q49" s="539">
        <f>O49+P49</f>
        <v>0</v>
      </c>
      <c r="R49" s="539">
        <f>Q49-N49</f>
        <v>0</v>
      </c>
      <c r="S49" s="539"/>
      <c r="T49" s="539"/>
      <c r="U49" s="539"/>
      <c r="V49" s="539"/>
      <c r="W49" s="539"/>
      <c r="X49" s="393"/>
    </row>
    <row r="50" spans="2:24" s="36" customFormat="1" ht="15.5" x14ac:dyDescent="0.25">
      <c r="B50" s="360"/>
      <c r="C50" s="419"/>
      <c r="D50" s="391"/>
      <c r="E50" s="391"/>
      <c r="F50" s="518"/>
      <c r="G50" s="518"/>
      <c r="H50" s="518"/>
      <c r="I50" s="593"/>
      <c r="J50" s="518"/>
      <c r="K50" s="518"/>
      <c r="L50" s="518"/>
      <c r="M50" s="593"/>
      <c r="N50" s="518"/>
      <c r="O50" s="518"/>
      <c r="P50" s="518"/>
      <c r="Q50" s="518"/>
      <c r="R50" s="518"/>
      <c r="S50" s="518"/>
      <c r="T50" s="518"/>
      <c r="U50" s="518"/>
      <c r="V50" s="518"/>
      <c r="W50" s="518"/>
      <c r="X50" s="393"/>
    </row>
    <row r="51" spans="2:24" s="36" customFormat="1" ht="15.5" x14ac:dyDescent="0.25">
      <c r="B51" s="390">
        <v>7</v>
      </c>
      <c r="C51" s="1415" t="s">
        <v>448</v>
      </c>
      <c r="D51" s="391"/>
      <c r="E51" s="391"/>
      <c r="F51" s="518"/>
      <c r="G51" s="518"/>
      <c r="H51" s="518"/>
      <c r="I51" s="593"/>
      <c r="J51" s="518"/>
      <c r="K51" s="518"/>
      <c r="L51" s="518"/>
      <c r="M51" s="593"/>
      <c r="N51" s="518"/>
      <c r="O51" s="518"/>
      <c r="P51" s="518"/>
      <c r="Q51" s="518"/>
      <c r="R51" s="518"/>
      <c r="S51" s="518"/>
      <c r="T51" s="518"/>
      <c r="U51" s="518"/>
      <c r="V51" s="518"/>
      <c r="W51" s="518"/>
      <c r="X51" s="393"/>
    </row>
    <row r="52" spans="2:24" s="36" customFormat="1" ht="15.5" x14ac:dyDescent="0.25">
      <c r="B52" s="360">
        <f>B51+0.1</f>
        <v>7.1</v>
      </c>
      <c r="C52" s="419" t="s">
        <v>103</v>
      </c>
      <c r="D52" s="391" t="s">
        <v>104</v>
      </c>
      <c r="E52" s="553">
        <v>2035</v>
      </c>
      <c r="F52" s="518">
        <f>E52</f>
        <v>2035</v>
      </c>
      <c r="G52" s="518"/>
      <c r="H52" s="518"/>
      <c r="I52" s="593">
        <v>2035</v>
      </c>
      <c r="J52" s="518">
        <f>I52</f>
        <v>2035</v>
      </c>
      <c r="K52" s="518"/>
      <c r="L52" s="518"/>
      <c r="M52" s="593">
        <v>2035</v>
      </c>
      <c r="N52" s="518">
        <f>M52</f>
        <v>2035</v>
      </c>
      <c r="O52" s="518"/>
      <c r="P52" s="518"/>
      <c r="Q52" s="518">
        <f>'F2.2'!AG39</f>
        <v>0</v>
      </c>
      <c r="R52" s="518">
        <f>Q52-N52</f>
        <v>-2035</v>
      </c>
      <c r="S52" s="518">
        <f>'F2.2'!AI39</f>
        <v>0</v>
      </c>
      <c r="T52" s="518">
        <f>'F2.2'!AL39</f>
        <v>0</v>
      </c>
      <c r="U52" s="518">
        <f>'F2.2'!AO39</f>
        <v>0</v>
      </c>
      <c r="V52" s="518">
        <f>'F2.2'!AR39</f>
        <v>0</v>
      </c>
      <c r="W52" s="518">
        <f>'F2.2'!AU39</f>
        <v>0</v>
      </c>
      <c r="X52" s="393"/>
    </row>
    <row r="53" spans="2:24" s="36" customFormat="1" ht="15.5" x14ac:dyDescent="0.25">
      <c r="B53" s="360">
        <f>B52+0.1</f>
        <v>7.1999999999999993</v>
      </c>
      <c r="C53" s="380" t="s">
        <v>317</v>
      </c>
      <c r="D53" s="391" t="s">
        <v>104</v>
      </c>
      <c r="E53" s="553"/>
      <c r="F53" s="518"/>
      <c r="G53" s="518">
        <f>'F2.2'!$K$40</f>
        <v>2371.7699054290056</v>
      </c>
      <c r="H53" s="518">
        <f>G53-F52</f>
        <v>336.76990542900558</v>
      </c>
      <c r="I53" s="593"/>
      <c r="J53" s="518"/>
      <c r="K53" s="518">
        <f>'F2.2'!$S$40</f>
        <v>2137.1946265556608</v>
      </c>
      <c r="L53" s="782">
        <f>K53-J52</f>
        <v>102.19462655566076</v>
      </c>
      <c r="M53" s="593"/>
      <c r="N53" s="518"/>
      <c r="O53" s="518">
        <f>'F2.2'!$AA$40</f>
        <v>0</v>
      </c>
      <c r="P53" s="518">
        <f>'F2.2'!$AD$40</f>
        <v>0</v>
      </c>
      <c r="Q53" s="518">
        <f>'F2.2'!AG40</f>
        <v>2123.9888532980372</v>
      </c>
      <c r="R53" s="518">
        <f>Q53-N53</f>
        <v>2123.9888532980372</v>
      </c>
      <c r="S53" s="1417">
        <f>'F2.2'!AK40</f>
        <v>2035</v>
      </c>
      <c r="T53" s="1417">
        <f>'F2.2'!AN40</f>
        <v>2034.9999999999998</v>
      </c>
      <c r="U53" s="1417">
        <f>'F2.2'!AQ40</f>
        <v>2035</v>
      </c>
      <c r="V53" s="1417">
        <f>'F2.2'!AT40</f>
        <v>2034.9999999999998</v>
      </c>
      <c r="W53" s="1417">
        <f>'F2.2'!AW40</f>
        <v>2034.9999999999998</v>
      </c>
      <c r="X53" s="393"/>
    </row>
    <row r="54" spans="2:24" s="36" customFormat="1" ht="15.5" x14ac:dyDescent="0.25">
      <c r="B54" s="360"/>
      <c r="C54" s="380"/>
      <c r="D54" s="391"/>
      <c r="E54" s="391"/>
      <c r="F54" s="518"/>
      <c r="G54" s="518"/>
      <c r="H54" s="518"/>
      <c r="I54" s="593"/>
      <c r="J54" s="518"/>
      <c r="K54" s="518"/>
      <c r="L54" s="518"/>
      <c r="M54" s="593"/>
      <c r="N54" s="518"/>
      <c r="O54" s="518"/>
      <c r="P54" s="518"/>
      <c r="Q54" s="518"/>
      <c r="R54" s="518"/>
      <c r="S54" s="518"/>
      <c r="T54" s="518"/>
      <c r="U54" s="518"/>
      <c r="V54" s="518"/>
      <c r="W54" s="518"/>
      <c r="X54" s="393"/>
    </row>
    <row r="55" spans="2:24" s="36" customFormat="1" ht="15.5" x14ac:dyDescent="0.25">
      <c r="B55" s="390">
        <v>8</v>
      </c>
      <c r="C55" s="465" t="s">
        <v>376</v>
      </c>
      <c r="D55" s="391"/>
      <c r="E55" s="391"/>
      <c r="F55" s="518"/>
      <c r="G55" s="518"/>
      <c r="H55" s="518"/>
      <c r="I55" s="593"/>
      <c r="J55" s="518"/>
      <c r="K55" s="518"/>
      <c r="L55" s="518"/>
      <c r="M55" s="593"/>
      <c r="N55" s="518"/>
      <c r="O55" s="518"/>
      <c r="P55" s="518"/>
      <c r="Q55" s="518"/>
      <c r="R55" s="518"/>
      <c r="S55" s="518"/>
      <c r="T55" s="518"/>
      <c r="U55" s="518"/>
      <c r="V55" s="518"/>
      <c r="W55" s="518"/>
      <c r="X55" s="393"/>
    </row>
    <row r="56" spans="2:24" s="36" customFormat="1" ht="15.5" x14ac:dyDescent="0.25">
      <c r="B56" s="360">
        <f>B55+0.1</f>
        <v>8.1</v>
      </c>
      <c r="C56" s="380" t="s">
        <v>105</v>
      </c>
      <c r="D56" s="391" t="s">
        <v>106</v>
      </c>
      <c r="E56" s="553">
        <v>0</v>
      </c>
      <c r="F56" s="518">
        <f>'F2.2'!$F$41</f>
        <v>0</v>
      </c>
      <c r="G56" s="518"/>
      <c r="H56" s="518"/>
      <c r="I56" s="593">
        <v>0</v>
      </c>
      <c r="J56" s="518">
        <f>K56</f>
        <v>0</v>
      </c>
      <c r="K56" s="518">
        <f>'F2.2'!$Q$41</f>
        <v>0</v>
      </c>
      <c r="L56" s="518">
        <f>K56-J56</f>
        <v>0</v>
      </c>
      <c r="M56" s="593">
        <v>0</v>
      </c>
      <c r="N56" s="518">
        <f>'F2.2'!$V$41</f>
        <v>0</v>
      </c>
      <c r="O56" s="518">
        <f>'F2.2'!AA41</f>
        <v>0</v>
      </c>
      <c r="P56" s="518">
        <f>'F2.2'!AD41</f>
        <v>0</v>
      </c>
      <c r="Q56" s="518">
        <f>'F2.2'!AG41</f>
        <v>0</v>
      </c>
      <c r="R56" s="518">
        <f>Q56-N56</f>
        <v>0</v>
      </c>
      <c r="S56" s="518">
        <f>'F2.2'!AI41</f>
        <v>0</v>
      </c>
      <c r="T56" s="518">
        <f>'F2.2'!AL41</f>
        <v>0</v>
      </c>
      <c r="U56" s="518">
        <f>'F2.2'!AO41</f>
        <v>0</v>
      </c>
      <c r="V56" s="518">
        <f>'F2.2'!AR41</f>
        <v>0</v>
      </c>
      <c r="W56" s="518">
        <f>'F2.2'!AU41</f>
        <v>0</v>
      </c>
      <c r="X56" s="393"/>
    </row>
    <row r="57" spans="2:24" s="36" customFormat="1" ht="15.5" x14ac:dyDescent="0.25">
      <c r="B57" s="360">
        <f>B56+0.1</f>
        <v>8.1999999999999993</v>
      </c>
      <c r="C57" s="380" t="s">
        <v>318</v>
      </c>
      <c r="D57" s="391" t="s">
        <v>106</v>
      </c>
      <c r="E57" s="553">
        <v>0</v>
      </c>
      <c r="F57" s="518"/>
      <c r="G57" s="518">
        <f>'F2.2'!$I$42</f>
        <v>0</v>
      </c>
      <c r="H57" s="518">
        <f>G57-F56</f>
        <v>0</v>
      </c>
      <c r="I57" s="518"/>
      <c r="J57" s="518">
        <f>J56</f>
        <v>0</v>
      </c>
      <c r="K57" s="518">
        <f>'F2.2'!$Q$42</f>
        <v>0</v>
      </c>
      <c r="L57" s="518">
        <f>K57-J57</f>
        <v>0</v>
      </c>
      <c r="M57" s="518"/>
      <c r="N57" s="518">
        <f>N56</f>
        <v>0</v>
      </c>
      <c r="O57" s="518">
        <f>'F2.2'!AA42</f>
        <v>0</v>
      </c>
      <c r="P57" s="518">
        <f>'F2.2'!AD42</f>
        <v>0</v>
      </c>
      <c r="Q57" s="518">
        <f>'F2.2'!AG42</f>
        <v>0</v>
      </c>
      <c r="R57" s="518">
        <f>Q57-N57</f>
        <v>0</v>
      </c>
      <c r="S57" s="1418">
        <f>'F2.2'!AK42</f>
        <v>0.5</v>
      </c>
      <c r="T57" s="1418">
        <f>'F2.2'!AN42</f>
        <v>0.5</v>
      </c>
      <c r="U57" s="1418">
        <f>'F2.2'!AQ42</f>
        <v>0.5</v>
      </c>
      <c r="V57" s="1418">
        <f>'F2.2'!AT42</f>
        <v>0.5</v>
      </c>
      <c r="W57" s="1418">
        <f>'F2.2'!AW42</f>
        <v>0.5</v>
      </c>
      <c r="X57" s="393"/>
    </row>
    <row r="58" spans="2:24" s="36" customFormat="1" ht="15.5" x14ac:dyDescent="0.25">
      <c r="B58" s="360"/>
      <c r="C58" s="380"/>
      <c r="D58" s="391"/>
      <c r="E58" s="391"/>
      <c r="F58" s="592"/>
      <c r="G58" s="592"/>
      <c r="H58" s="592"/>
      <c r="I58" s="592"/>
      <c r="J58" s="592"/>
      <c r="K58" s="592"/>
      <c r="L58" s="592"/>
      <c r="M58" s="505"/>
      <c r="N58" s="592"/>
      <c r="O58" s="592"/>
      <c r="P58" s="592"/>
      <c r="Q58" s="505"/>
      <c r="R58" s="505"/>
      <c r="S58" s="505"/>
      <c r="T58" s="505"/>
      <c r="U58" s="505"/>
      <c r="V58" s="505"/>
      <c r="W58" s="505"/>
      <c r="X58" s="393"/>
    </row>
    <row r="59" spans="2:24" s="36" customFormat="1" ht="15.5" x14ac:dyDescent="0.25">
      <c r="B59" s="390">
        <v>9</v>
      </c>
      <c r="C59" s="465" t="s">
        <v>143</v>
      </c>
      <c r="D59" s="391"/>
      <c r="E59" s="391"/>
      <c r="F59" s="592"/>
      <c r="G59" s="592"/>
      <c r="H59" s="592"/>
      <c r="I59" s="592"/>
      <c r="J59" s="592"/>
      <c r="K59" s="592"/>
      <c r="L59" s="592"/>
      <c r="M59" s="505"/>
      <c r="N59" s="592"/>
      <c r="O59" s="592"/>
      <c r="P59" s="592"/>
      <c r="Q59" s="505"/>
      <c r="R59" s="505"/>
      <c r="S59" s="505"/>
      <c r="T59" s="505"/>
      <c r="U59" s="505"/>
      <c r="V59" s="505"/>
      <c r="W59" s="505"/>
      <c r="X59" s="393"/>
    </row>
    <row r="60" spans="2:24" s="36" customFormat="1" ht="15.5" x14ac:dyDescent="0.25">
      <c r="B60" s="360">
        <f>B59+0.1</f>
        <v>9.1</v>
      </c>
      <c r="C60" s="380" t="s">
        <v>107</v>
      </c>
      <c r="D60" s="391" t="s">
        <v>99</v>
      </c>
      <c r="E60" s="547">
        <v>8.0000000000000002E-3</v>
      </c>
      <c r="F60" s="545">
        <f>E60</f>
        <v>8.0000000000000002E-3</v>
      </c>
      <c r="G60" s="518"/>
      <c r="H60" s="545"/>
      <c r="I60" s="547">
        <v>8.0000000000000002E-3</v>
      </c>
      <c r="J60" s="545">
        <f>I60</f>
        <v>8.0000000000000002E-3</v>
      </c>
      <c r="K60" s="518"/>
      <c r="L60" s="545"/>
      <c r="M60" s="547">
        <v>8.0000000000000002E-3</v>
      </c>
      <c r="N60" s="545">
        <f>M60</f>
        <v>8.0000000000000002E-3</v>
      </c>
      <c r="O60" s="518"/>
      <c r="P60" s="545"/>
      <c r="Q60" s="545"/>
      <c r="R60" s="597"/>
      <c r="S60" s="1419">
        <f>'F2.2'!AK43</f>
        <v>0</v>
      </c>
      <c r="T60" s="1419">
        <f>'F2.2'!AN43</f>
        <v>0</v>
      </c>
      <c r="U60" s="1419">
        <f>'F2.2'!AQ43</f>
        <v>0</v>
      </c>
      <c r="V60" s="1419">
        <f>'F2.2'!AT43</f>
        <v>0</v>
      </c>
      <c r="W60" s="1419">
        <f>'F2.2'!AW43</f>
        <v>0</v>
      </c>
      <c r="X60" s="551"/>
    </row>
    <row r="61" spans="2:24" s="36" customFormat="1" ht="15.5" x14ac:dyDescent="0.25">
      <c r="B61" s="360">
        <f>B60+0.1</f>
        <v>9.1999999999999993</v>
      </c>
      <c r="C61" s="380" t="s">
        <v>319</v>
      </c>
      <c r="D61" s="391" t="s">
        <v>99</v>
      </c>
      <c r="E61" s="547"/>
      <c r="F61" s="545"/>
      <c r="G61" s="545">
        <v>0</v>
      </c>
      <c r="H61" s="545">
        <f>G61-F60</f>
        <v>-8.0000000000000002E-3</v>
      </c>
      <c r="I61" s="545"/>
      <c r="J61" s="545"/>
      <c r="K61" s="545">
        <v>0</v>
      </c>
      <c r="L61" s="545">
        <f>K61-J60</f>
        <v>-8.0000000000000002E-3</v>
      </c>
      <c r="M61" s="545"/>
      <c r="N61" s="545"/>
      <c r="O61" s="545">
        <f>'F2.2'!AA44</f>
        <v>0</v>
      </c>
      <c r="P61" s="545">
        <f>'F2.2'!AD44</f>
        <v>0</v>
      </c>
      <c r="Q61" s="545">
        <f>'F2.2'!AG44</f>
        <v>8.0000000000000002E-3</v>
      </c>
      <c r="R61" s="597">
        <f>Q61-N60</f>
        <v>0</v>
      </c>
      <c r="S61" s="1419">
        <f>'F2.2'!AK44</f>
        <v>0</v>
      </c>
      <c r="T61" s="1419">
        <f>'F2.2'!AN44</f>
        <v>0</v>
      </c>
      <c r="U61" s="1419">
        <f>'F2.2'!AQ44</f>
        <v>0</v>
      </c>
      <c r="V61" s="1419">
        <f>'F2.2'!AT44</f>
        <v>0</v>
      </c>
      <c r="W61" s="1419">
        <f>'F2.2'!AW44</f>
        <v>0</v>
      </c>
      <c r="X61" s="551"/>
    </row>
    <row r="62" spans="2:24" s="36" customFormat="1" x14ac:dyDescent="0.25">
      <c r="B62" s="171"/>
      <c r="C62" s="1420"/>
      <c r="D62" s="1411"/>
      <c r="E62" s="1411"/>
      <c r="F62" s="1411"/>
      <c r="G62" s="1411"/>
      <c r="H62" s="1411"/>
      <c r="I62" s="1411"/>
      <c r="J62" s="1411"/>
      <c r="K62" s="1411"/>
      <c r="L62" s="1411"/>
      <c r="M62" s="1412"/>
      <c r="N62" s="1412"/>
      <c r="O62" s="1412"/>
      <c r="P62" s="1412"/>
      <c r="Q62" s="1412"/>
      <c r="R62" s="1412"/>
      <c r="S62" s="1412"/>
      <c r="T62" s="1412"/>
      <c r="U62" s="1412"/>
      <c r="V62" s="1412"/>
      <c r="W62" s="1412"/>
      <c r="X62" s="420"/>
    </row>
    <row r="63" spans="2:24" s="1" customFormat="1" ht="16" x14ac:dyDescent="0.3">
      <c r="D63" s="46"/>
      <c r="E63" s="46"/>
      <c r="F63" s="46"/>
      <c r="G63" s="46"/>
      <c r="H63" s="46"/>
      <c r="I63" s="46"/>
      <c r="J63" s="46"/>
      <c r="K63" s="46"/>
      <c r="L63" s="46"/>
      <c r="M63" s="43"/>
      <c r="N63" s="43"/>
      <c r="O63" s="43"/>
      <c r="P63" s="43"/>
      <c r="Q63" s="43"/>
      <c r="R63" s="43"/>
      <c r="S63" s="43"/>
      <c r="T63" s="43"/>
      <c r="U63" s="43"/>
      <c r="V63" s="43"/>
      <c r="W63" s="43"/>
    </row>
    <row r="64" spans="2:24" ht="16" x14ac:dyDescent="0.3">
      <c r="B64" s="14"/>
      <c r="M64" s="43"/>
      <c r="N64" s="43"/>
      <c r="O64" s="43"/>
      <c r="P64" s="43"/>
      <c r="Q64" s="43"/>
      <c r="R64" s="43"/>
      <c r="S64" s="43"/>
      <c r="T64" s="43"/>
      <c r="U64" s="43"/>
      <c r="V64" s="43"/>
      <c r="W64" s="43"/>
    </row>
    <row r="65" spans="3:23" ht="16" x14ac:dyDescent="0.3">
      <c r="C65" s="44"/>
      <c r="M65" s="43"/>
      <c r="N65" s="43"/>
      <c r="O65" s="43"/>
      <c r="P65" s="43"/>
      <c r="Q65" s="43"/>
      <c r="R65" s="43"/>
      <c r="S65" s="43"/>
      <c r="T65" s="43"/>
      <c r="U65" s="43"/>
      <c r="V65" s="43"/>
      <c r="W65" s="43"/>
    </row>
    <row r="66" spans="3:23" x14ac:dyDescent="0.3">
      <c r="M66" s="48"/>
      <c r="N66" s="48"/>
      <c r="O66" s="48"/>
      <c r="P66" s="48"/>
      <c r="Q66" s="48"/>
      <c r="R66" s="48"/>
      <c r="S66" s="48"/>
      <c r="T66" s="48"/>
      <c r="U66" s="48"/>
      <c r="V66" s="48"/>
      <c r="W66" s="48"/>
    </row>
    <row r="67" spans="3:23" x14ac:dyDescent="0.3">
      <c r="P67" s="49"/>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BA170"/>
  <sheetViews>
    <sheetView showGridLines="0" zoomScale="80" zoomScaleNormal="80" zoomScaleSheetLayoutView="66" workbookViewId="0">
      <pane xSplit="4" ySplit="8" topLeftCell="H94" activePane="bottomRight" state="frozen"/>
      <selection activeCell="H30" sqref="H30"/>
      <selection pane="topRight" activeCell="H30" sqref="H30"/>
      <selection pane="bottomLeft" activeCell="H30" sqref="H30"/>
      <selection pane="bottomRight" activeCell="H104" sqref="H104:H106"/>
    </sheetView>
  </sheetViews>
  <sheetFormatPr defaultColWidth="9.36328125" defaultRowHeight="14" x14ac:dyDescent="0.3"/>
  <cols>
    <col min="1" max="1" width="10.36328125" style="5" bestFit="1" customWidth="1"/>
    <col min="2" max="2" width="10.453125" style="35" bestFit="1" customWidth="1"/>
    <col min="3" max="3" width="27.54296875" style="5" customWidth="1"/>
    <col min="4" max="4" width="13.1796875" style="47" bestFit="1" customWidth="1"/>
    <col min="5" max="5" width="13.1796875" style="47" customWidth="1"/>
    <col min="6" max="8" width="15.1796875" style="47" customWidth="1"/>
    <col min="9" max="9" width="30.36328125" style="47" bestFit="1" customWidth="1"/>
    <col min="10" max="11" width="30.1796875" style="47" customWidth="1"/>
    <col min="12" max="12" width="14.6328125" style="47" bestFit="1" customWidth="1"/>
    <col min="13" max="13" width="14.6328125" style="47" customWidth="1"/>
    <col min="14" max="14" width="15.54296875" style="47" bestFit="1" customWidth="1"/>
    <col min="15" max="15" width="21.08984375" style="47" customWidth="1"/>
    <col min="16" max="16" width="14.36328125" style="47" customWidth="1"/>
    <col min="17" max="17" width="16.36328125" style="47" bestFit="1" customWidth="1"/>
    <col min="18" max="18" width="18.08984375" style="47" bestFit="1" customWidth="1"/>
    <col min="19" max="19" width="19.1796875" style="47" customWidth="1"/>
    <col min="20" max="20" width="13.08984375" style="47" bestFit="1" customWidth="1"/>
    <col min="21" max="21" width="16.453125" style="5" customWidth="1"/>
    <col min="22" max="22" width="22.36328125" style="6" customWidth="1"/>
    <col min="23" max="26" width="15" style="6" customWidth="1"/>
    <col min="27" max="28" width="12.54296875" style="5" customWidth="1"/>
    <col min="29" max="29" width="13.453125" style="5" bestFit="1" customWidth="1"/>
    <col min="30" max="30" width="16.1796875" style="5" bestFit="1" customWidth="1"/>
    <col min="31" max="31" width="14.90625" style="5" customWidth="1"/>
    <col min="32" max="32" width="18" style="5" customWidth="1"/>
    <col min="33" max="33" width="15.6328125" style="5" customWidth="1"/>
    <col min="34" max="34" width="22.36328125" style="5" bestFit="1" customWidth="1"/>
    <col min="35" max="49" width="22.36328125" style="5" customWidth="1"/>
    <col min="50" max="50" width="11.453125" style="5" bestFit="1" customWidth="1"/>
    <col min="51" max="16384" width="9.36328125" style="5"/>
  </cols>
  <sheetData>
    <row r="2" spans="2:50" x14ac:dyDescent="0.3">
      <c r="B2" s="1616" t="str">
        <f>Index!B2</f>
        <v xml:space="preserve">      Maharashtra State Power Generation Company Ltd.</v>
      </c>
      <c r="C2" s="1616"/>
      <c r="D2" s="1616"/>
      <c r="E2" s="1616"/>
      <c r="F2" s="1616"/>
      <c r="G2" s="1616"/>
      <c r="H2" s="1616"/>
      <c r="I2" s="1616"/>
      <c r="J2" s="1616"/>
      <c r="K2" s="1616"/>
      <c r="L2" s="1616"/>
      <c r="M2" s="1616"/>
      <c r="N2" s="1616"/>
      <c r="O2" s="1616"/>
      <c r="P2" s="1616"/>
      <c r="Q2" s="1616"/>
      <c r="R2" s="1616"/>
      <c r="S2" s="1616"/>
      <c r="T2" s="1616"/>
      <c r="U2" s="647"/>
      <c r="V2" s="1642" t="str">
        <f>B2</f>
        <v xml:space="preserve">      Maharashtra State Power Generation Company Ltd.</v>
      </c>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row>
    <row r="3" spans="2:50" x14ac:dyDescent="0.3">
      <c r="B3" s="1616" t="str">
        <f>Index!B3</f>
        <v>MYT Petition Formats for Uran</v>
      </c>
      <c r="C3" s="1616"/>
      <c r="D3" s="1616"/>
      <c r="E3" s="1616"/>
      <c r="F3" s="1616"/>
      <c r="G3" s="1616"/>
      <c r="H3" s="1616"/>
      <c r="I3" s="1616"/>
      <c r="J3" s="1616"/>
      <c r="K3" s="1616"/>
      <c r="L3" s="1616"/>
      <c r="M3" s="1616"/>
      <c r="N3" s="1616"/>
      <c r="O3" s="1616"/>
      <c r="P3" s="1616"/>
      <c r="Q3" s="1616"/>
      <c r="R3" s="1616"/>
      <c r="S3" s="1616"/>
      <c r="T3" s="1616"/>
      <c r="U3" s="647"/>
      <c r="V3" s="1642" t="str">
        <f>B3</f>
        <v>MYT Petition Formats for Uran</v>
      </c>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row>
    <row r="4" spans="2:50" x14ac:dyDescent="0.3">
      <c r="B4" s="1616" t="s">
        <v>383</v>
      </c>
      <c r="C4" s="1616"/>
      <c r="D4" s="1616"/>
      <c r="E4" s="1616"/>
      <c r="F4" s="1616"/>
      <c r="G4" s="1616"/>
      <c r="H4" s="1616"/>
      <c r="I4" s="1616"/>
      <c r="J4" s="1616"/>
      <c r="K4" s="1616"/>
      <c r="L4" s="1616"/>
      <c r="M4" s="1616"/>
      <c r="N4" s="1616"/>
      <c r="O4" s="1616"/>
      <c r="P4" s="1616"/>
      <c r="Q4" s="1616"/>
      <c r="R4" s="1616"/>
      <c r="S4" s="1616"/>
      <c r="T4" s="1616"/>
      <c r="U4" s="647"/>
      <c r="V4" s="1642" t="str">
        <f>B4</f>
        <v>Form 2.2: Energy Charges for Thermal Generation</v>
      </c>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row>
    <row r="5" spans="2:50" s="14" customFormat="1" x14ac:dyDescent="0.3">
      <c r="B5" s="172"/>
      <c r="C5" s="8"/>
      <c r="D5" s="34"/>
      <c r="E5" s="34"/>
      <c r="F5" s="34"/>
      <c r="G5" s="34"/>
      <c r="H5" s="34"/>
      <c r="I5" s="34"/>
      <c r="J5" s="34"/>
      <c r="K5" s="34"/>
      <c r="L5" s="34"/>
      <c r="M5" s="34"/>
      <c r="N5" s="34"/>
      <c r="O5" s="34"/>
      <c r="P5" s="34"/>
      <c r="Q5" s="34"/>
      <c r="R5" s="34"/>
      <c r="S5" s="34"/>
      <c r="T5" s="34"/>
      <c r="U5" s="16"/>
      <c r="V5" s="15"/>
      <c r="W5" s="15"/>
      <c r="X5" s="15"/>
      <c r="Y5" s="15"/>
      <c r="Z5" s="15"/>
      <c r="AA5" s="16"/>
      <c r="AB5" s="16"/>
      <c r="AC5" s="16"/>
      <c r="AD5" s="16"/>
      <c r="AE5" s="16"/>
      <c r="AF5" s="16"/>
      <c r="AG5" s="33"/>
      <c r="AH5" s="33"/>
      <c r="AI5" s="33"/>
      <c r="AJ5" s="33"/>
      <c r="AK5" s="33"/>
      <c r="AL5" s="33"/>
      <c r="AM5" s="33"/>
      <c r="AN5" s="33"/>
      <c r="AO5" s="33"/>
      <c r="AP5" s="33"/>
      <c r="AQ5" s="33"/>
      <c r="AR5" s="33"/>
      <c r="AS5" s="33"/>
      <c r="AT5" s="33"/>
      <c r="AU5" s="33"/>
      <c r="AV5" s="33"/>
      <c r="AW5" s="33"/>
    </row>
    <row r="6" spans="2:50" s="87" customFormat="1" ht="21" customHeight="1" x14ac:dyDescent="0.25">
      <c r="B6" s="1610" t="s">
        <v>341</v>
      </c>
      <c r="C6" s="1643" t="s">
        <v>37</v>
      </c>
      <c r="D6" s="1643" t="s">
        <v>94</v>
      </c>
      <c r="E6" s="1612" t="s">
        <v>509</v>
      </c>
      <c r="F6" s="1613"/>
      <c r="G6" s="1613"/>
      <c r="H6" s="1613"/>
      <c r="I6" s="1613"/>
      <c r="J6" s="1613"/>
      <c r="K6" s="1613"/>
      <c r="L6" s="1614"/>
      <c r="M6" s="1612" t="s">
        <v>510</v>
      </c>
      <c r="N6" s="1613"/>
      <c r="O6" s="1613"/>
      <c r="P6" s="1613"/>
      <c r="Q6" s="1613"/>
      <c r="R6" s="1613"/>
      <c r="S6" s="1613"/>
      <c r="T6" s="1614"/>
      <c r="U6" s="1644" t="s">
        <v>511</v>
      </c>
      <c r="V6" s="1645"/>
      <c r="W6" s="1645"/>
      <c r="X6" s="1645"/>
      <c r="Y6" s="1645"/>
      <c r="Z6" s="1645"/>
      <c r="AA6" s="1645"/>
      <c r="AB6" s="1645"/>
      <c r="AC6" s="1645"/>
      <c r="AD6" s="1645"/>
      <c r="AE6" s="1645"/>
      <c r="AF6" s="1645"/>
      <c r="AG6" s="1645"/>
      <c r="AH6" s="1646"/>
      <c r="AI6" s="1615" t="s">
        <v>958</v>
      </c>
      <c r="AJ6" s="1615"/>
      <c r="AK6" s="1615"/>
      <c r="AL6" s="1615"/>
      <c r="AM6" s="1615"/>
      <c r="AN6" s="1615"/>
      <c r="AO6" s="1615"/>
      <c r="AP6" s="1615"/>
      <c r="AQ6" s="1615"/>
      <c r="AR6" s="1615"/>
      <c r="AS6" s="1615"/>
      <c r="AT6" s="1615"/>
      <c r="AU6" s="1615"/>
      <c r="AV6" s="1146"/>
      <c r="AW6" s="1146"/>
      <c r="AX6" s="1610" t="s">
        <v>27</v>
      </c>
    </row>
    <row r="7" spans="2:50" s="87" customFormat="1" ht="43.5" customHeight="1" x14ac:dyDescent="0.25">
      <c r="B7" s="1643"/>
      <c r="C7" s="1643"/>
      <c r="D7" s="1643"/>
      <c r="E7" s="646" t="s">
        <v>957</v>
      </c>
      <c r="F7" s="859" t="s">
        <v>1046</v>
      </c>
      <c r="G7" s="859" t="s">
        <v>1047</v>
      </c>
      <c r="H7" s="859" t="s">
        <v>1048</v>
      </c>
      <c r="I7" s="851" t="s">
        <v>1041</v>
      </c>
      <c r="J7" s="851" t="s">
        <v>1042</v>
      </c>
      <c r="K7" s="851" t="s">
        <v>1043</v>
      </c>
      <c r="L7" s="371" t="s">
        <v>452</v>
      </c>
      <c r="M7" s="763" t="s">
        <v>957</v>
      </c>
      <c r="N7" s="864" t="s">
        <v>1046</v>
      </c>
      <c r="O7" s="864" t="s">
        <v>1047</v>
      </c>
      <c r="P7" s="864" t="s">
        <v>1048</v>
      </c>
      <c r="Q7" s="864" t="s">
        <v>1041</v>
      </c>
      <c r="R7" s="864" t="s">
        <v>1042</v>
      </c>
      <c r="S7" s="864" t="s">
        <v>1043</v>
      </c>
      <c r="T7" s="371" t="s">
        <v>452</v>
      </c>
      <c r="U7" s="646" t="s">
        <v>957</v>
      </c>
      <c r="V7" s="1222" t="s">
        <v>1046</v>
      </c>
      <c r="W7" s="1222" t="s">
        <v>1047</v>
      </c>
      <c r="X7" s="1232" t="s">
        <v>1530</v>
      </c>
      <c r="Y7" s="1234" t="s">
        <v>1524</v>
      </c>
      <c r="Z7" s="1234" t="s">
        <v>1526</v>
      </c>
      <c r="AA7" s="1235" t="s">
        <v>1531</v>
      </c>
      <c r="AB7" s="1236" t="s">
        <v>1525</v>
      </c>
      <c r="AC7" s="1236" t="s">
        <v>1527</v>
      </c>
      <c r="AD7" s="1237" t="s">
        <v>1532</v>
      </c>
      <c r="AE7" s="1238" t="s">
        <v>1534</v>
      </c>
      <c r="AF7" s="1238" t="s">
        <v>1533</v>
      </c>
      <c r="AG7" s="1238" t="s">
        <v>1535</v>
      </c>
      <c r="AH7" s="396" t="s">
        <v>453</v>
      </c>
      <c r="AI7" s="1146" t="s">
        <v>1473</v>
      </c>
      <c r="AJ7" s="1146" t="s">
        <v>1050</v>
      </c>
      <c r="AK7" s="1146" t="s">
        <v>1474</v>
      </c>
      <c r="AL7" s="1146" t="s">
        <v>1473</v>
      </c>
      <c r="AM7" s="1146" t="s">
        <v>1050</v>
      </c>
      <c r="AN7" s="1146" t="s">
        <v>1475</v>
      </c>
      <c r="AO7" s="1146" t="s">
        <v>1473</v>
      </c>
      <c r="AP7" s="1146" t="s">
        <v>1050</v>
      </c>
      <c r="AQ7" s="1146" t="s">
        <v>1476</v>
      </c>
      <c r="AR7" s="1146" t="s">
        <v>1473</v>
      </c>
      <c r="AS7" s="1146" t="s">
        <v>1050</v>
      </c>
      <c r="AT7" s="1146" t="s">
        <v>1477</v>
      </c>
      <c r="AU7" s="1146" t="s">
        <v>1473</v>
      </c>
      <c r="AV7" s="1146" t="s">
        <v>1050</v>
      </c>
      <c r="AW7" s="1146" t="s">
        <v>1478</v>
      </c>
      <c r="AX7" s="1610"/>
    </row>
    <row r="8" spans="2:50" s="89" customFormat="1" ht="24" customHeight="1" x14ac:dyDescent="0.25">
      <c r="B8" s="1643"/>
      <c r="C8" s="1643"/>
      <c r="D8" s="1643"/>
      <c r="E8" s="875"/>
      <c r="F8" s="876" t="s">
        <v>81</v>
      </c>
      <c r="G8" s="876" t="s">
        <v>82</v>
      </c>
      <c r="H8" s="876" t="s">
        <v>462</v>
      </c>
      <c r="I8" s="876" t="s">
        <v>392</v>
      </c>
      <c r="J8" s="876" t="s">
        <v>410</v>
      </c>
      <c r="K8" s="876" t="s">
        <v>512</v>
      </c>
      <c r="L8" s="865" t="s">
        <v>1045</v>
      </c>
      <c r="M8" s="865" t="s">
        <v>412</v>
      </c>
      <c r="N8" s="865" t="s">
        <v>592</v>
      </c>
      <c r="O8" s="865" t="s">
        <v>655</v>
      </c>
      <c r="P8" s="865" t="s">
        <v>593</v>
      </c>
      <c r="Q8" s="865" t="s">
        <v>655</v>
      </c>
      <c r="R8" s="865" t="s">
        <v>593</v>
      </c>
      <c r="S8" s="865" t="s">
        <v>594</v>
      </c>
      <c r="T8" s="865" t="s">
        <v>1049</v>
      </c>
      <c r="U8" s="865"/>
      <c r="V8" s="865" t="s">
        <v>655</v>
      </c>
      <c r="W8" s="1217"/>
      <c r="X8" s="1233"/>
      <c r="Y8" s="1147"/>
      <c r="Z8" s="1147"/>
      <c r="AA8" s="865" t="s">
        <v>593</v>
      </c>
      <c r="AB8" s="1147"/>
      <c r="AC8" s="1147"/>
      <c r="AD8" s="865" t="s">
        <v>594</v>
      </c>
      <c r="AE8" s="1233"/>
      <c r="AF8" s="1233"/>
      <c r="AG8" s="865" t="s">
        <v>678</v>
      </c>
      <c r="AH8" s="865" t="s">
        <v>679</v>
      </c>
      <c r="AI8" s="1647" t="s">
        <v>21</v>
      </c>
      <c r="AJ8" s="1648"/>
      <c r="AK8" s="1649"/>
      <c r="AL8" s="1647" t="s">
        <v>21</v>
      </c>
      <c r="AM8" s="1648"/>
      <c r="AN8" s="1649"/>
      <c r="AO8" s="1647" t="s">
        <v>21</v>
      </c>
      <c r="AP8" s="1648"/>
      <c r="AQ8" s="1649"/>
      <c r="AR8" s="1647" t="s">
        <v>21</v>
      </c>
      <c r="AS8" s="1648"/>
      <c r="AT8" s="1649"/>
      <c r="AU8" s="1647" t="s">
        <v>21</v>
      </c>
      <c r="AV8" s="1648"/>
      <c r="AW8" s="1649"/>
      <c r="AX8" s="1611"/>
    </row>
    <row r="9" spans="2:50" s="36" customFormat="1" x14ac:dyDescent="0.3">
      <c r="B9" s="173"/>
      <c r="C9" s="139"/>
      <c r="D9" s="139"/>
      <c r="E9" s="139"/>
      <c r="F9" s="139"/>
      <c r="G9" s="139"/>
      <c r="H9" s="139"/>
      <c r="I9" s="139"/>
      <c r="J9" s="139"/>
      <c r="K9" s="139"/>
      <c r="L9" s="139"/>
      <c r="M9" s="139"/>
      <c r="N9" s="139"/>
      <c r="O9" s="139"/>
      <c r="P9" s="139"/>
      <c r="Q9" s="139"/>
      <c r="R9" s="139"/>
      <c r="S9" s="139"/>
      <c r="T9" s="1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7"/>
    </row>
    <row r="10" spans="2:50" s="36" customFormat="1" ht="15.5" x14ac:dyDescent="0.3">
      <c r="B10" s="373">
        <v>1</v>
      </c>
      <c r="C10" s="374" t="s">
        <v>95</v>
      </c>
      <c r="D10" s="375"/>
      <c r="E10" s="375"/>
      <c r="F10" s="141"/>
      <c r="G10" s="141"/>
      <c r="H10" s="141"/>
      <c r="I10" s="141"/>
      <c r="J10" s="141"/>
      <c r="K10" s="141"/>
      <c r="L10" s="141"/>
      <c r="M10" s="141"/>
      <c r="N10" s="141"/>
      <c r="O10" s="141"/>
      <c r="P10" s="141"/>
      <c r="Q10" s="141"/>
      <c r="R10" s="141"/>
      <c r="S10" s="141"/>
      <c r="T10" s="141"/>
      <c r="U10" s="37"/>
      <c r="V10" s="70"/>
      <c r="W10" s="70"/>
      <c r="X10" s="70"/>
      <c r="Y10" s="70"/>
      <c r="Z10" s="70"/>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row>
    <row r="11" spans="2:50" s="87" customFormat="1" ht="15.5" x14ac:dyDescent="0.25">
      <c r="B11" s="1250">
        <f>B10+0.1</f>
        <v>1.1000000000000001</v>
      </c>
      <c r="C11" s="381" t="s">
        <v>96</v>
      </c>
      <c r="D11" s="1250" t="s">
        <v>97</v>
      </c>
      <c r="E11" s="1251">
        <v>672</v>
      </c>
      <c r="F11" s="1652">
        <v>672</v>
      </c>
      <c r="G11" s="1653"/>
      <c r="H11" s="1251">
        <v>672</v>
      </c>
      <c r="I11" s="1252"/>
      <c r="J11" s="1252"/>
      <c r="K11" s="1252">
        <v>672</v>
      </c>
      <c r="L11" s="1253"/>
      <c r="M11" s="1251">
        <v>672</v>
      </c>
      <c r="N11" s="1652">
        <v>672</v>
      </c>
      <c r="O11" s="1653"/>
      <c r="P11" s="1251">
        <v>672</v>
      </c>
      <c r="Q11" s="1252"/>
      <c r="R11" s="1252"/>
      <c r="S11" s="1252">
        <v>672</v>
      </c>
      <c r="T11" s="1253"/>
      <c r="U11" s="1251">
        <v>672</v>
      </c>
      <c r="V11" s="1652">
        <v>672</v>
      </c>
      <c r="W11" s="1653"/>
      <c r="X11" s="1251">
        <v>672</v>
      </c>
      <c r="Y11" s="1252"/>
      <c r="Z11" s="1252"/>
      <c r="AA11" s="1252">
        <v>672</v>
      </c>
      <c r="AB11" s="1252"/>
      <c r="AC11" s="1252"/>
      <c r="AD11" s="1252">
        <v>672</v>
      </c>
      <c r="AE11" s="1252"/>
      <c r="AF11" s="1252"/>
      <c r="AG11" s="539">
        <f>AVERAGE(AA11:AD11)</f>
        <v>672</v>
      </c>
      <c r="AH11" s="1255">
        <f t="shared" ref="AH11:AH41" si="0">AG11-V11</f>
        <v>0</v>
      </c>
      <c r="AI11" s="1656">
        <v>672</v>
      </c>
      <c r="AJ11" s="1657"/>
      <c r="AK11" s="1254">
        <v>672</v>
      </c>
      <c r="AL11" s="1656">
        <v>672</v>
      </c>
      <c r="AM11" s="1657"/>
      <c r="AN11" s="1254">
        <v>672</v>
      </c>
      <c r="AO11" s="1656">
        <v>672</v>
      </c>
      <c r="AP11" s="1657"/>
      <c r="AQ11" s="1254">
        <v>672</v>
      </c>
      <c r="AR11" s="1656">
        <v>672</v>
      </c>
      <c r="AS11" s="1657"/>
      <c r="AT11" s="1254">
        <v>672</v>
      </c>
      <c r="AU11" s="1656">
        <v>672</v>
      </c>
      <c r="AV11" s="1657"/>
      <c r="AW11" s="1254">
        <v>672</v>
      </c>
      <c r="AX11" s="1256"/>
    </row>
    <row r="12" spans="2:50" s="420" customFormat="1" ht="31" x14ac:dyDescent="0.35">
      <c r="B12" s="483">
        <f>B11+0.1</f>
        <v>1.2000000000000002</v>
      </c>
      <c r="C12" s="380" t="s">
        <v>98</v>
      </c>
      <c r="D12" s="391" t="s">
        <v>99</v>
      </c>
      <c r="E12" s="664">
        <v>0.85</v>
      </c>
      <c r="F12" s="1249">
        <v>0.85</v>
      </c>
      <c r="G12" s="1249">
        <v>0.85</v>
      </c>
      <c r="H12" s="1249">
        <v>0.85</v>
      </c>
      <c r="I12" s="555"/>
      <c r="J12" s="555"/>
      <c r="K12" s="556"/>
      <c r="L12" s="555">
        <f>I12-F12</f>
        <v>-0.85</v>
      </c>
      <c r="M12" s="459">
        <f>'F2.1'!I15</f>
        <v>0.85</v>
      </c>
      <c r="N12" s="1249">
        <v>0.85</v>
      </c>
      <c r="O12" s="1249">
        <v>0.85</v>
      </c>
      <c r="P12" s="1249">
        <v>0</v>
      </c>
      <c r="Q12" s="555"/>
      <c r="R12" s="555"/>
      <c r="S12" s="555"/>
      <c r="T12" s="555">
        <f t="shared" ref="T12:T38" si="1">Q12-N12</f>
        <v>-0.85</v>
      </c>
      <c r="U12" s="459">
        <f>'F2.1'!M15</f>
        <v>0.85</v>
      </c>
      <c r="V12" s="1249">
        <v>0.85</v>
      </c>
      <c r="W12" s="1249">
        <v>0.85</v>
      </c>
      <c r="X12" s="1249">
        <v>0.85</v>
      </c>
      <c r="Y12" s="555"/>
      <c r="Z12" s="555"/>
      <c r="AA12" s="556"/>
      <c r="AB12" s="556"/>
      <c r="AC12" s="556"/>
      <c r="AD12" s="556"/>
      <c r="AE12" s="556"/>
      <c r="AF12" s="556"/>
      <c r="AG12" s="554"/>
      <c r="AH12" s="557"/>
      <c r="AI12" s="1167">
        <v>0.85</v>
      </c>
      <c r="AJ12" s="1167">
        <v>0.85</v>
      </c>
      <c r="AK12" s="1167">
        <v>0.85</v>
      </c>
      <c r="AL12" s="1167">
        <v>0.85</v>
      </c>
      <c r="AM12" s="1167">
        <v>0.85</v>
      </c>
      <c r="AN12" s="1167">
        <v>0.85</v>
      </c>
      <c r="AO12" s="1167">
        <v>0.85</v>
      </c>
      <c r="AP12" s="1167">
        <v>0.85</v>
      </c>
      <c r="AQ12" s="1167">
        <v>0.85</v>
      </c>
      <c r="AR12" s="1167">
        <v>0.85</v>
      </c>
      <c r="AS12" s="1167">
        <v>0.85</v>
      </c>
      <c r="AT12" s="1167">
        <v>0.85</v>
      </c>
      <c r="AU12" s="1167">
        <v>0.85</v>
      </c>
      <c r="AV12" s="1167">
        <v>0.85</v>
      </c>
      <c r="AW12" s="1167">
        <v>0.85</v>
      </c>
      <c r="AX12" s="551"/>
    </row>
    <row r="13" spans="2:50" s="420" customFormat="1" ht="31" x14ac:dyDescent="0.35">
      <c r="B13" s="483">
        <v>1.3</v>
      </c>
      <c r="C13" s="380" t="s">
        <v>685</v>
      </c>
      <c r="D13" s="391" t="s">
        <v>99</v>
      </c>
      <c r="E13" s="661"/>
      <c r="F13" s="1654">
        <f>I13</f>
        <v>0.26179000000000002</v>
      </c>
      <c r="G13" s="1655"/>
      <c r="H13" s="862">
        <f>K13</f>
        <v>0.26179000000000002</v>
      </c>
      <c r="I13" s="556">
        <v>0.26179000000000002</v>
      </c>
      <c r="J13" s="556">
        <f>I13</f>
        <v>0.26179000000000002</v>
      </c>
      <c r="K13" s="556">
        <f>J13</f>
        <v>0.26179000000000002</v>
      </c>
      <c r="L13" s="556">
        <f>I13-F13</f>
        <v>0</v>
      </c>
      <c r="M13" s="661"/>
      <c r="N13" s="556">
        <v>0.34820000000000001</v>
      </c>
      <c r="O13" s="556">
        <f>N13</f>
        <v>0.34820000000000001</v>
      </c>
      <c r="P13" s="556">
        <f>AVERAGE(N13:O13)</f>
        <v>0.34820000000000001</v>
      </c>
      <c r="Q13" s="555">
        <v>0.34820000000000001</v>
      </c>
      <c r="R13" s="555">
        <v>0.34820000000000001</v>
      </c>
      <c r="S13" s="555">
        <f>AVERAGE(Q13:R13)</f>
        <v>0.34820000000000001</v>
      </c>
      <c r="T13" s="556">
        <f t="shared" si="1"/>
        <v>0</v>
      </c>
      <c r="U13" s="661"/>
      <c r="V13" s="556" t="e">
        <v>#DIV/0!</v>
      </c>
      <c r="W13" s="556" t="e">
        <v>#DIV/0!</v>
      </c>
      <c r="X13" s="556"/>
      <c r="Y13" s="556">
        <v>0.52811995511408794</v>
      </c>
      <c r="Z13" s="556">
        <v>0.52811995511408794</v>
      </c>
      <c r="AA13" s="556">
        <v>0.52811995511408794</v>
      </c>
      <c r="AB13" s="556"/>
      <c r="AC13" s="556"/>
      <c r="AD13" s="556">
        <v>0.40779840510885595</v>
      </c>
      <c r="AE13" s="555"/>
      <c r="AF13" s="555"/>
      <c r="AG13" s="554">
        <v>0.41866029979343339</v>
      </c>
      <c r="AH13" s="557">
        <f>'F2.1'!R16</f>
        <v>-0.10945965532065455</v>
      </c>
      <c r="AI13" s="1168">
        <v>0.40891566101326376</v>
      </c>
      <c r="AJ13" s="1168">
        <v>0.40891566101326376</v>
      </c>
      <c r="AK13" s="557">
        <v>0.40891566101326376</v>
      </c>
      <c r="AL13" s="1168">
        <v>0.40891566101326376</v>
      </c>
      <c r="AM13" s="1168">
        <v>0.40891566101326376</v>
      </c>
      <c r="AN13" s="557">
        <v>0.40891566101326376</v>
      </c>
      <c r="AO13" s="1168">
        <v>0.41003614916286152</v>
      </c>
      <c r="AP13" s="1168">
        <v>0.41003614916286152</v>
      </c>
      <c r="AQ13" s="557">
        <v>0.41003614916286152</v>
      </c>
      <c r="AR13" s="1168">
        <v>0.40891566101326376</v>
      </c>
      <c r="AS13" s="1168">
        <v>0.40891566101326376</v>
      </c>
      <c r="AT13" s="557">
        <v>0.40891566101326376</v>
      </c>
      <c r="AU13" s="1168">
        <v>0.40891566101326376</v>
      </c>
      <c r="AV13" s="1168">
        <v>0.40891566101326376</v>
      </c>
      <c r="AW13" s="557">
        <v>0.40891566101326376</v>
      </c>
      <c r="AX13" s="551"/>
    </row>
    <row r="14" spans="2:50" s="36" customFormat="1" ht="15.5" x14ac:dyDescent="0.35">
      <c r="B14" s="376" t="s">
        <v>686</v>
      </c>
      <c r="C14" s="378" t="s">
        <v>645</v>
      </c>
      <c r="D14" s="360"/>
      <c r="E14" s="661"/>
      <c r="F14" s="554"/>
      <c r="G14" s="554"/>
      <c r="H14" s="554"/>
      <c r="I14" s="554"/>
      <c r="J14" s="554"/>
      <c r="K14" s="554"/>
      <c r="L14" s="556"/>
      <c r="M14" s="661"/>
      <c r="N14" s="554"/>
      <c r="O14" s="554"/>
      <c r="P14" s="554"/>
      <c r="Q14" s="554"/>
      <c r="R14" s="554"/>
      <c r="S14" s="554"/>
      <c r="T14" s="554"/>
      <c r="U14" s="661"/>
      <c r="V14" s="554"/>
      <c r="W14" s="554"/>
      <c r="X14" s="554"/>
      <c r="Y14" s="554"/>
      <c r="Z14" s="554"/>
      <c r="AA14" s="554"/>
      <c r="AB14" s="554"/>
      <c r="AC14" s="554"/>
      <c r="AD14" s="554"/>
      <c r="AE14" s="554"/>
      <c r="AF14" s="554"/>
      <c r="AG14" s="554"/>
      <c r="AH14" s="557"/>
      <c r="AI14" s="557"/>
      <c r="AJ14" s="557"/>
      <c r="AK14" s="557"/>
      <c r="AL14" s="557"/>
      <c r="AM14" s="557"/>
      <c r="AN14" s="557"/>
      <c r="AO14" s="557"/>
      <c r="AP14" s="557"/>
      <c r="AQ14" s="557"/>
      <c r="AR14" s="557"/>
      <c r="AS14" s="557"/>
      <c r="AT14" s="557"/>
      <c r="AU14" s="557"/>
      <c r="AV14" s="557"/>
      <c r="AW14" s="557"/>
      <c r="AX14" s="388"/>
    </row>
    <row r="15" spans="2:50" s="36" customFormat="1" ht="15.5" x14ac:dyDescent="0.35">
      <c r="B15" s="376"/>
      <c r="C15" s="379" t="s">
        <v>646</v>
      </c>
      <c r="D15" s="360" t="s">
        <v>99</v>
      </c>
      <c r="E15" s="661"/>
      <c r="F15" s="554">
        <f>I15</f>
        <v>0</v>
      </c>
      <c r="G15" s="554">
        <f>J15</f>
        <v>0.33617000000000002</v>
      </c>
      <c r="H15" s="860"/>
      <c r="I15" s="554"/>
      <c r="J15" s="1394">
        <v>0.33617000000000002</v>
      </c>
      <c r="K15" s="556"/>
      <c r="L15" s="556">
        <f>I15-F15</f>
        <v>0</v>
      </c>
      <c r="M15" s="661"/>
      <c r="N15" s="554">
        <f>Q15</f>
        <v>0.35089999999999999</v>
      </c>
      <c r="O15" s="554">
        <f>R15</f>
        <v>0</v>
      </c>
      <c r="P15" s="554"/>
      <c r="Q15" s="554">
        <v>0.35089999999999999</v>
      </c>
      <c r="R15" s="1399">
        <v>0</v>
      </c>
      <c r="S15" s="554">
        <f>Q15</f>
        <v>0.35089999999999999</v>
      </c>
      <c r="T15" s="554">
        <f t="shared" si="1"/>
        <v>0</v>
      </c>
      <c r="U15" s="661"/>
      <c r="V15" s="554">
        <f t="shared" ref="V15:V16" si="2">AE15</f>
        <v>0</v>
      </c>
      <c r="W15" s="554">
        <f t="shared" ref="W15:W16" si="3">AF15</f>
        <v>0</v>
      </c>
      <c r="X15" s="554"/>
      <c r="Y15" s="554"/>
      <c r="Z15" s="554"/>
      <c r="AA15" s="554"/>
      <c r="AB15" s="554"/>
      <c r="AC15" s="554"/>
      <c r="AD15" s="554"/>
      <c r="AE15" s="554"/>
      <c r="AF15" s="554"/>
      <c r="AG15" s="554">
        <f>AA15+AD15</f>
        <v>0</v>
      </c>
      <c r="AH15" s="557"/>
      <c r="AI15" s="557"/>
      <c r="AJ15" s="557"/>
      <c r="AK15" s="557"/>
      <c r="AL15" s="557"/>
      <c r="AM15" s="557"/>
      <c r="AN15" s="557"/>
      <c r="AO15" s="557"/>
      <c r="AP15" s="557"/>
      <c r="AQ15" s="557"/>
      <c r="AR15" s="557"/>
      <c r="AS15" s="557"/>
      <c r="AT15" s="557"/>
      <c r="AU15" s="557"/>
      <c r="AV15" s="557"/>
      <c r="AW15" s="557"/>
      <c r="AX15" s="388"/>
    </row>
    <row r="16" spans="2:50" s="36" customFormat="1" ht="15.5" x14ac:dyDescent="0.35">
      <c r="B16" s="376"/>
      <c r="C16" s="379" t="s">
        <v>647</v>
      </c>
      <c r="D16" s="360" t="s">
        <v>99</v>
      </c>
      <c r="E16" s="661"/>
      <c r="F16" s="554">
        <f>I16</f>
        <v>0</v>
      </c>
      <c r="G16" s="554">
        <f>J16</f>
        <v>0.34501999999999999</v>
      </c>
      <c r="H16" s="860"/>
      <c r="I16" s="554"/>
      <c r="J16" s="1394">
        <v>0.34501999999999999</v>
      </c>
      <c r="K16" s="556"/>
      <c r="L16" s="556">
        <f>I16-F16</f>
        <v>0</v>
      </c>
      <c r="M16" s="661"/>
      <c r="N16" s="554">
        <f t="shared" ref="N16:O19" si="4">Q16</f>
        <v>0.36926999999999999</v>
      </c>
      <c r="O16" s="554">
        <f t="shared" si="4"/>
        <v>0</v>
      </c>
      <c r="P16" s="554"/>
      <c r="Q16" s="554">
        <v>0.36926999999999999</v>
      </c>
      <c r="R16" s="1399">
        <v>0</v>
      </c>
      <c r="S16" s="554">
        <f>Q16</f>
        <v>0.36926999999999999</v>
      </c>
      <c r="T16" s="554">
        <f t="shared" si="1"/>
        <v>0</v>
      </c>
      <c r="U16" s="661"/>
      <c r="V16" s="554">
        <f t="shared" si="2"/>
        <v>0</v>
      </c>
      <c r="W16" s="554">
        <f t="shared" si="3"/>
        <v>0</v>
      </c>
      <c r="X16" s="554"/>
      <c r="Y16" s="554"/>
      <c r="Z16" s="554"/>
      <c r="AA16" s="554"/>
      <c r="AB16" s="554"/>
      <c r="AC16" s="554"/>
      <c r="AD16" s="554"/>
      <c r="AE16" s="554"/>
      <c r="AF16" s="554"/>
      <c r="AG16" s="554">
        <f>AA16+AD16</f>
        <v>0</v>
      </c>
      <c r="AH16" s="557"/>
      <c r="AI16" s="557"/>
      <c r="AJ16" s="557"/>
      <c r="AK16" s="557"/>
      <c r="AL16" s="557"/>
      <c r="AM16" s="557"/>
      <c r="AN16" s="557"/>
      <c r="AO16" s="557"/>
      <c r="AP16" s="557"/>
      <c r="AQ16" s="557"/>
      <c r="AR16" s="557"/>
      <c r="AS16" s="557"/>
      <c r="AT16" s="557"/>
      <c r="AU16" s="557"/>
      <c r="AV16" s="557"/>
      <c r="AW16" s="557"/>
      <c r="AX16" s="388"/>
    </row>
    <row r="17" spans="2:51" s="36" customFormat="1" ht="15.5" x14ac:dyDescent="0.35">
      <c r="B17" s="376" t="s">
        <v>687</v>
      </c>
      <c r="C17" s="378" t="s">
        <v>648</v>
      </c>
      <c r="D17" s="360"/>
      <c r="E17" s="661"/>
      <c r="F17" s="554"/>
      <c r="G17" s="554"/>
      <c r="H17" s="554"/>
      <c r="I17" s="554"/>
      <c r="J17" s="1394"/>
      <c r="K17" s="554"/>
      <c r="L17" s="556"/>
      <c r="M17" s="661"/>
      <c r="N17" s="554"/>
      <c r="O17" s="554"/>
      <c r="P17" s="554"/>
      <c r="Q17" s="554"/>
      <c r="R17" s="554"/>
      <c r="S17" s="554"/>
      <c r="T17" s="554"/>
      <c r="U17" s="661"/>
      <c r="V17" s="554"/>
      <c r="W17" s="554"/>
      <c r="X17" s="554"/>
      <c r="Y17" s="554"/>
      <c r="Z17" s="554"/>
      <c r="AA17" s="554"/>
      <c r="AB17" s="554"/>
      <c r="AC17" s="554"/>
      <c r="AD17" s="554"/>
      <c r="AE17" s="554"/>
      <c r="AF17" s="554"/>
      <c r="AG17" s="554"/>
      <c r="AH17" s="557"/>
      <c r="AI17" s="557"/>
      <c r="AJ17" s="557"/>
      <c r="AK17" s="557"/>
      <c r="AL17" s="557"/>
      <c r="AM17" s="557"/>
      <c r="AN17" s="557"/>
      <c r="AO17" s="557"/>
      <c r="AP17" s="557"/>
      <c r="AQ17" s="557"/>
      <c r="AR17" s="557"/>
      <c r="AS17" s="557"/>
      <c r="AT17" s="557"/>
      <c r="AU17" s="557"/>
      <c r="AV17" s="557"/>
      <c r="AW17" s="557"/>
      <c r="AX17" s="388"/>
    </row>
    <row r="18" spans="2:51" s="36" customFormat="1" ht="15.5" x14ac:dyDescent="0.35">
      <c r="B18" s="376"/>
      <c r="C18" s="379" t="s">
        <v>646</v>
      </c>
      <c r="D18" s="360" t="s">
        <v>99</v>
      </c>
      <c r="E18" s="661"/>
      <c r="F18" s="554">
        <f>I18</f>
        <v>0</v>
      </c>
      <c r="G18" s="554">
        <f>J18</f>
        <v>0.23244000000000001</v>
      </c>
      <c r="H18" s="860"/>
      <c r="I18" s="554"/>
      <c r="J18" s="1394">
        <v>0.23244000000000001</v>
      </c>
      <c r="K18" s="556"/>
      <c r="L18" s="556">
        <f t="shared" ref="L18:L23" si="5">I18-F18</f>
        <v>0</v>
      </c>
      <c r="M18" s="661"/>
      <c r="N18" s="554">
        <f t="shared" si="4"/>
        <v>0.3367</v>
      </c>
      <c r="O18" s="554">
        <f t="shared" si="4"/>
        <v>0</v>
      </c>
      <c r="P18" s="554"/>
      <c r="Q18" s="554">
        <v>0.3367</v>
      </c>
      <c r="R18" s="1399">
        <v>0</v>
      </c>
      <c r="S18" s="554">
        <f>Q18</f>
        <v>0.3367</v>
      </c>
      <c r="T18" s="554">
        <f t="shared" si="1"/>
        <v>0</v>
      </c>
      <c r="U18" s="661"/>
      <c r="V18" s="554">
        <f t="shared" ref="V18:V19" si="6">AE18</f>
        <v>0</v>
      </c>
      <c r="W18" s="554">
        <f t="shared" ref="W18:W19" si="7">AF18</f>
        <v>0</v>
      </c>
      <c r="X18" s="554"/>
      <c r="Y18" s="554"/>
      <c r="Z18" s="554"/>
      <c r="AA18" s="554"/>
      <c r="AB18" s="554"/>
      <c r="AC18" s="554"/>
      <c r="AD18" s="554"/>
      <c r="AE18" s="554"/>
      <c r="AF18" s="554"/>
      <c r="AG18" s="554">
        <f>AA18+AD18</f>
        <v>0</v>
      </c>
      <c r="AH18" s="557"/>
      <c r="AI18" s="557"/>
      <c r="AJ18" s="557"/>
      <c r="AK18" s="557"/>
      <c r="AL18" s="557"/>
      <c r="AM18" s="557"/>
      <c r="AN18" s="557"/>
      <c r="AO18" s="557"/>
      <c r="AP18" s="557"/>
      <c r="AQ18" s="557"/>
      <c r="AR18" s="557"/>
      <c r="AS18" s="557"/>
      <c r="AT18" s="557"/>
      <c r="AU18" s="557"/>
      <c r="AV18" s="557"/>
      <c r="AW18" s="557"/>
      <c r="AX18" s="388"/>
    </row>
    <row r="19" spans="2:51" s="36" customFormat="1" ht="15.5" x14ac:dyDescent="0.35">
      <c r="B19" s="376"/>
      <c r="C19" s="379" t="s">
        <v>647</v>
      </c>
      <c r="D19" s="360" t="s">
        <v>99</v>
      </c>
      <c r="E19" s="661"/>
      <c r="F19" s="554">
        <f t="shared" ref="F19" si="8">I19</f>
        <v>0</v>
      </c>
      <c r="G19" s="554">
        <f>J19</f>
        <v>0.23507</v>
      </c>
      <c r="H19" s="860"/>
      <c r="I19" s="554"/>
      <c r="J19" s="1394">
        <v>0.23507</v>
      </c>
      <c r="K19" s="556"/>
      <c r="L19" s="556">
        <f>K19-F19</f>
        <v>0</v>
      </c>
      <c r="M19" s="661"/>
      <c r="N19" s="554">
        <f t="shared" si="4"/>
        <v>0.34323999999999999</v>
      </c>
      <c r="O19" s="554">
        <f t="shared" si="4"/>
        <v>0</v>
      </c>
      <c r="P19" s="554"/>
      <c r="Q19" s="554">
        <v>0.34323999999999999</v>
      </c>
      <c r="R19" s="1399">
        <v>0</v>
      </c>
      <c r="S19" s="554">
        <f>Q19</f>
        <v>0.34323999999999999</v>
      </c>
      <c r="T19" s="554">
        <f t="shared" si="1"/>
        <v>0</v>
      </c>
      <c r="U19" s="661"/>
      <c r="V19" s="554">
        <f t="shared" si="6"/>
        <v>0</v>
      </c>
      <c r="W19" s="554">
        <f t="shared" si="7"/>
        <v>0</v>
      </c>
      <c r="X19" s="554"/>
      <c r="Y19" s="554"/>
      <c r="Z19" s="554"/>
      <c r="AA19" s="554"/>
      <c r="AB19" s="554"/>
      <c r="AC19" s="554"/>
      <c r="AD19" s="554"/>
      <c r="AE19" s="554"/>
      <c r="AF19" s="554"/>
      <c r="AG19" s="554"/>
      <c r="AH19" s="554">
        <f t="shared" ref="AH19" si="9">AD19+AG19</f>
        <v>0</v>
      </c>
      <c r="AI19" s="557"/>
      <c r="AJ19" s="557"/>
      <c r="AK19" s="557"/>
      <c r="AL19" s="557"/>
      <c r="AM19" s="557"/>
      <c r="AN19" s="557"/>
      <c r="AO19" s="557"/>
      <c r="AP19" s="557"/>
      <c r="AQ19" s="557"/>
      <c r="AR19" s="557"/>
      <c r="AS19" s="557"/>
      <c r="AT19" s="557"/>
      <c r="AU19" s="557"/>
      <c r="AV19" s="557"/>
      <c r="AW19" s="557"/>
      <c r="AX19" s="557"/>
      <c r="AY19" s="388"/>
    </row>
    <row r="20" spans="2:51" s="420" customFormat="1" ht="15.5" x14ac:dyDescent="0.35">
      <c r="B20" s="483">
        <v>1.4</v>
      </c>
      <c r="C20" s="380" t="s">
        <v>100</v>
      </c>
      <c r="D20" s="391" t="s">
        <v>99</v>
      </c>
      <c r="E20" s="824">
        <f>'F2.1'!E25</f>
        <v>0.85</v>
      </c>
      <c r="F20" s="1650">
        <f>E20</f>
        <v>0.85</v>
      </c>
      <c r="G20" s="1651"/>
      <c r="H20" s="861"/>
      <c r="I20" s="658">
        <v>0.85</v>
      </c>
      <c r="J20" s="658">
        <v>0.85</v>
      </c>
      <c r="K20" s="556"/>
      <c r="L20" s="658">
        <f t="shared" si="5"/>
        <v>0</v>
      </c>
      <c r="M20" s="662">
        <f>'F2.1'!I25</f>
        <v>0.85</v>
      </c>
      <c r="N20" s="658">
        <v>0.85</v>
      </c>
      <c r="O20" s="658">
        <v>0.85</v>
      </c>
      <c r="P20" s="658">
        <f>AVERAGE(N20:O20)</f>
        <v>0.85</v>
      </c>
      <c r="Q20" s="657">
        <f>N20</f>
        <v>0.85</v>
      </c>
      <c r="R20" s="657">
        <f>O20</f>
        <v>0.85</v>
      </c>
      <c r="S20" s="658">
        <f>AVERAGE(Q20:R20)</f>
        <v>0.85</v>
      </c>
      <c r="T20" s="658">
        <f>Q20-N20</f>
        <v>0</v>
      </c>
      <c r="U20" s="662">
        <f>'F2.1'!M25</f>
        <v>0.85</v>
      </c>
      <c r="V20" s="658">
        <v>0.85</v>
      </c>
      <c r="W20" s="658">
        <v>0.85</v>
      </c>
      <c r="X20" s="658"/>
      <c r="Y20" s="658"/>
      <c r="Z20" s="658"/>
      <c r="AA20" s="657"/>
      <c r="AB20" s="657"/>
      <c r="AC20" s="657"/>
      <c r="AD20" s="657"/>
      <c r="AE20" s="657"/>
      <c r="AF20" s="657"/>
      <c r="AG20" s="659">
        <f>IFERROR(AVERAGE(AA20:AD20),0)</f>
        <v>0</v>
      </c>
      <c r="AH20" s="659">
        <f t="shared" si="0"/>
        <v>-0.85</v>
      </c>
      <c r="AI20" s="1169">
        <v>0.85</v>
      </c>
      <c r="AJ20" s="1169">
        <v>0.85</v>
      </c>
      <c r="AK20" s="1169">
        <v>0.85</v>
      </c>
      <c r="AL20" s="1169">
        <v>0.85</v>
      </c>
      <c r="AM20" s="1169">
        <v>0.85</v>
      </c>
      <c r="AN20" s="1169">
        <v>0.85</v>
      </c>
      <c r="AO20" s="1169">
        <v>0.85</v>
      </c>
      <c r="AP20" s="1169">
        <v>0.85</v>
      </c>
      <c r="AQ20" s="1169">
        <v>0.85</v>
      </c>
      <c r="AR20" s="1169">
        <v>0.85</v>
      </c>
      <c r="AS20" s="1169">
        <v>0.85</v>
      </c>
      <c r="AT20" s="1169">
        <v>0.85</v>
      </c>
      <c r="AU20" s="1169">
        <v>0.85</v>
      </c>
      <c r="AV20" s="1169">
        <v>0.85</v>
      </c>
      <c r="AW20" s="1169">
        <v>0.85</v>
      </c>
      <c r="AX20" s="660"/>
    </row>
    <row r="21" spans="2:51" s="420" customFormat="1" ht="31" x14ac:dyDescent="0.35">
      <c r="B21" s="483">
        <v>1.5</v>
      </c>
      <c r="C21" s="380" t="s">
        <v>688</v>
      </c>
      <c r="D21" s="391" t="s">
        <v>99</v>
      </c>
      <c r="E21" s="673">
        <v>0.28058144934671647</v>
      </c>
      <c r="F21" s="1650">
        <f>I21</f>
        <v>0.25538</v>
      </c>
      <c r="G21" s="1651"/>
      <c r="H21" s="861"/>
      <c r="I21" s="658">
        <v>0.25538</v>
      </c>
      <c r="J21" s="658">
        <v>0.25538</v>
      </c>
      <c r="K21" s="856">
        <f>AVERAGE(I21:J21)</f>
        <v>0.25538</v>
      </c>
      <c r="L21" s="658">
        <f t="shared" si="5"/>
        <v>0</v>
      </c>
      <c r="M21" s="673"/>
      <c r="N21" s="658"/>
      <c r="O21" s="658"/>
      <c r="P21" s="658"/>
      <c r="Q21" s="657">
        <v>0.30227999999999999</v>
      </c>
      <c r="R21" s="657">
        <v>0.30227999999999999</v>
      </c>
      <c r="S21" s="657">
        <f>AVERAGE(Q21:R21)</f>
        <v>0.30227999999999999</v>
      </c>
      <c r="T21" s="658">
        <f t="shared" si="1"/>
        <v>0.30227999999999999</v>
      </c>
      <c r="U21" s="673"/>
      <c r="V21" s="658"/>
      <c r="W21" s="658"/>
      <c r="X21" s="658"/>
      <c r="Y21" s="657">
        <v>0.43446369042977145</v>
      </c>
      <c r="Z21" s="657">
        <v>0.43446369042977145</v>
      </c>
      <c r="AA21" s="657"/>
      <c r="AB21" s="657">
        <v>0.40779840510885595</v>
      </c>
      <c r="AC21" s="657">
        <v>0.40779840510885595</v>
      </c>
      <c r="AD21" s="657"/>
      <c r="AE21" s="657" t="e">
        <v>#DIV/0!</v>
      </c>
      <c r="AF21" s="657" t="e">
        <v>#DIV/0!</v>
      </c>
      <c r="AG21" s="655">
        <f>AG23/(672*8.76)</f>
        <v>0.41866029979343339</v>
      </c>
      <c r="AH21" s="659">
        <f t="shared" si="0"/>
        <v>0.41866029979343339</v>
      </c>
      <c r="AI21" s="1169">
        <v>0</v>
      </c>
      <c r="AJ21" s="1169">
        <v>0</v>
      </c>
      <c r="AK21" s="659">
        <v>0.40891566101326376</v>
      </c>
      <c r="AL21" s="1169">
        <v>0</v>
      </c>
      <c r="AM21" s="1169">
        <v>0</v>
      </c>
      <c r="AN21" s="659">
        <v>0.40891566101326376</v>
      </c>
      <c r="AO21" s="1169">
        <v>0</v>
      </c>
      <c r="AP21" s="1169">
        <v>0</v>
      </c>
      <c r="AQ21" s="659">
        <v>0.41003614916286152</v>
      </c>
      <c r="AR21" s="1169">
        <v>0</v>
      </c>
      <c r="AS21" s="1169">
        <v>0</v>
      </c>
      <c r="AT21" s="659">
        <v>0.40891566101326376</v>
      </c>
      <c r="AU21" s="1169">
        <v>0</v>
      </c>
      <c r="AV21" s="1169">
        <v>0</v>
      </c>
      <c r="AW21" s="659">
        <v>0.40891566101326376</v>
      </c>
      <c r="AX21" s="660"/>
    </row>
    <row r="22" spans="2:51" s="36" customFormat="1" ht="15.5" x14ac:dyDescent="0.35">
      <c r="B22" s="376">
        <v>1.6</v>
      </c>
      <c r="C22" s="380" t="s">
        <v>681</v>
      </c>
      <c r="D22" s="360" t="s">
        <v>99</v>
      </c>
      <c r="E22" s="661"/>
      <c r="F22" s="554">
        <f>SUM('F2.2'!I107:I110)/365</f>
        <v>0</v>
      </c>
      <c r="G22" s="554"/>
      <c r="H22" s="554"/>
      <c r="I22" s="554"/>
      <c r="J22" s="554"/>
      <c r="K22" s="554"/>
      <c r="L22" s="556">
        <f t="shared" si="5"/>
        <v>0</v>
      </c>
      <c r="M22" s="661"/>
      <c r="N22" s="554"/>
      <c r="O22" s="554"/>
      <c r="P22" s="556"/>
      <c r="Q22" s="556"/>
      <c r="R22" s="556"/>
      <c r="S22" s="556"/>
      <c r="T22" s="556">
        <f t="shared" si="1"/>
        <v>0</v>
      </c>
      <c r="U22" s="661"/>
      <c r="V22" s="554"/>
      <c r="W22" s="554"/>
      <c r="X22" s="556"/>
      <c r="Y22" s="556"/>
      <c r="Z22" s="556"/>
      <c r="AA22" s="556"/>
      <c r="AB22" s="556"/>
      <c r="AC22" s="556"/>
      <c r="AD22" s="556"/>
      <c r="AE22" s="556"/>
      <c r="AF22" s="556"/>
      <c r="AG22" s="557">
        <f>IFERROR(AVERAGE(AA22:AD22),0)</f>
        <v>0</v>
      </c>
      <c r="AH22" s="556">
        <f t="shared" si="0"/>
        <v>0</v>
      </c>
      <c r="AI22" s="1168"/>
      <c r="AJ22" s="1168"/>
      <c r="AK22" s="556"/>
      <c r="AL22" s="1168"/>
      <c r="AM22" s="1168"/>
      <c r="AN22" s="556"/>
      <c r="AO22" s="1168"/>
      <c r="AP22" s="1168"/>
      <c r="AQ22" s="556"/>
      <c r="AR22" s="1168"/>
      <c r="AS22" s="1168"/>
      <c r="AT22" s="556"/>
      <c r="AU22" s="1168"/>
      <c r="AV22" s="1168"/>
      <c r="AW22" s="556"/>
      <c r="AX22" s="388"/>
    </row>
    <row r="23" spans="2:51" s="36" customFormat="1" ht="31" x14ac:dyDescent="0.35">
      <c r="B23" s="376">
        <v>1.7</v>
      </c>
      <c r="C23" s="381" t="s">
        <v>689</v>
      </c>
      <c r="D23" s="360" t="s">
        <v>101</v>
      </c>
      <c r="E23" s="663">
        <v>1560.798</v>
      </c>
      <c r="F23" s="559">
        <f>I23</f>
        <v>322.30099999999999</v>
      </c>
      <c r="G23" s="559">
        <f>J23</f>
        <v>1168.914</v>
      </c>
      <c r="H23" s="559">
        <f>SUM(F23,G23)</f>
        <v>1491.2149999999999</v>
      </c>
      <c r="I23" s="559">
        <v>322.30099999999999</v>
      </c>
      <c r="J23" s="559">
        <v>1168.914</v>
      </c>
      <c r="K23" s="518">
        <f>SUM(I23:J23)</f>
        <v>1491.2149999999999</v>
      </c>
      <c r="L23" s="559">
        <f t="shared" si="5"/>
        <v>0</v>
      </c>
      <c r="M23" s="663"/>
      <c r="N23" s="559">
        <v>66.510999999999996</v>
      </c>
      <c r="O23" s="559">
        <v>1702.5220000000002</v>
      </c>
      <c r="P23" s="559"/>
      <c r="Q23" s="559">
        <v>66.510999999999996</v>
      </c>
      <c r="R23" s="559">
        <v>1702.5220000000002</v>
      </c>
      <c r="S23" s="518">
        <f>SUM(Q23:R23)</f>
        <v>1769.0330000000001</v>
      </c>
      <c r="T23" s="559">
        <f t="shared" si="1"/>
        <v>0</v>
      </c>
      <c r="U23" s="663"/>
      <c r="V23" s="559">
        <v>74.585999999999984</v>
      </c>
      <c r="W23" s="559">
        <v>2389.9499599999999</v>
      </c>
      <c r="X23" s="559"/>
      <c r="Y23" s="559">
        <v>74.585999999999984</v>
      </c>
      <c r="Z23" s="559">
        <v>1186.3639600000001</v>
      </c>
      <c r="AA23" s="558">
        <f>SUM(Y23:Z23)</f>
        <v>1260.9499600000001</v>
      </c>
      <c r="AB23" s="559">
        <v>0</v>
      </c>
      <c r="AC23" s="559">
        <v>1203.586</v>
      </c>
      <c r="AD23" s="558">
        <f>SUM(AB23:AC23)</f>
        <v>1203.586</v>
      </c>
      <c r="AE23" s="558">
        <f>SUM(Y23,AB23)</f>
        <v>74.585999999999984</v>
      </c>
      <c r="AF23" s="558">
        <f>SUM(Z23,AC23)</f>
        <v>2389.9499599999999</v>
      </c>
      <c r="AG23" s="564">
        <f>AA23+AD23</f>
        <v>2464.5359600000002</v>
      </c>
      <c r="AH23" s="559">
        <f t="shared" si="0"/>
        <v>2389.9499600000004</v>
      </c>
      <c r="AI23" s="1170">
        <v>0</v>
      </c>
      <c r="AJ23" s="1170">
        <v>2407.172</v>
      </c>
      <c r="AK23" s="559">
        <f>SUM(AI23:AJ23)</f>
        <v>2407.172</v>
      </c>
      <c r="AL23" s="1170">
        <v>0</v>
      </c>
      <c r="AM23" s="1170">
        <v>2407.172</v>
      </c>
      <c r="AN23" s="559">
        <f>SUM(AL23:AM23)</f>
        <v>2407.172</v>
      </c>
      <c r="AO23" s="1170">
        <v>0</v>
      </c>
      <c r="AP23" s="1170">
        <v>2413.768</v>
      </c>
      <c r="AQ23" s="559">
        <f>SUM(AO23:AP23)</f>
        <v>2413.768</v>
      </c>
      <c r="AR23" s="1170">
        <v>0</v>
      </c>
      <c r="AS23" s="1170">
        <v>2407.172</v>
      </c>
      <c r="AT23" s="559">
        <f>SUM(AR23:AS23)</f>
        <v>2407.172</v>
      </c>
      <c r="AU23" s="1170">
        <v>0</v>
      </c>
      <c r="AV23" s="1170">
        <v>2407.172</v>
      </c>
      <c r="AW23" s="559">
        <f>SUM(AU23:AV23)</f>
        <v>2407.172</v>
      </c>
      <c r="AX23" s="393"/>
    </row>
    <row r="24" spans="2:51" s="36" customFormat="1" ht="15.5" x14ac:dyDescent="0.35">
      <c r="B24" s="376">
        <v>1.8</v>
      </c>
      <c r="C24" s="377" t="s">
        <v>694</v>
      </c>
      <c r="D24" s="360" t="s">
        <v>101</v>
      </c>
      <c r="E24" s="663"/>
      <c r="F24" s="564">
        <v>325.03809599999994</v>
      </c>
      <c r="G24" s="564">
        <v>1234.3698993599999</v>
      </c>
      <c r="H24" s="518">
        <f>SUM(F24:G24)</f>
        <v>1559.4079953599999</v>
      </c>
      <c r="I24" s="564"/>
      <c r="J24" s="564"/>
      <c r="K24" s="518"/>
      <c r="L24" s="564"/>
      <c r="M24" s="663"/>
      <c r="N24" s="564">
        <v>325.03809599999994</v>
      </c>
      <c r="O24" s="564">
        <v>1234.3698993599999</v>
      </c>
      <c r="P24" s="564">
        <f>SUM(N24:O24)</f>
        <v>1559.4079953599999</v>
      </c>
      <c r="Q24" s="563"/>
      <c r="R24" s="563"/>
      <c r="S24" s="563"/>
      <c r="T24" s="559"/>
      <c r="U24" s="663"/>
      <c r="V24" s="564">
        <v>0</v>
      </c>
      <c r="W24" s="564">
        <v>0</v>
      </c>
      <c r="X24" s="559"/>
      <c r="Y24" s="563"/>
      <c r="Z24" s="563"/>
      <c r="AA24" s="559">
        <f>AA38/(1-AA29)</f>
        <v>0</v>
      </c>
      <c r="AB24" s="563"/>
      <c r="AC24" s="563"/>
      <c r="AD24" s="559">
        <f>AD38/(1-AD29)</f>
        <v>0</v>
      </c>
      <c r="AE24" s="559"/>
      <c r="AF24" s="559"/>
      <c r="AG24" s="564">
        <f>AA24+AD24</f>
        <v>0</v>
      </c>
      <c r="AH24" s="559">
        <f t="shared" si="0"/>
        <v>0</v>
      </c>
      <c r="AI24" s="895"/>
      <c r="AJ24" s="895"/>
      <c r="AK24" s="559"/>
      <c r="AL24" s="895"/>
      <c r="AM24" s="895"/>
      <c r="AN24" s="559"/>
      <c r="AO24" s="895"/>
      <c r="AP24" s="895"/>
      <c r="AQ24" s="559"/>
      <c r="AR24" s="895"/>
      <c r="AS24" s="895"/>
      <c r="AT24" s="559"/>
      <c r="AU24" s="895"/>
      <c r="AV24" s="895"/>
      <c r="AW24" s="559"/>
      <c r="AX24" s="388"/>
    </row>
    <row r="25" spans="2:51" s="36" customFormat="1" ht="31" x14ac:dyDescent="0.35">
      <c r="B25" s="382">
        <v>1.9</v>
      </c>
      <c r="C25" s="381" t="s">
        <v>979</v>
      </c>
      <c r="D25" s="360" t="s">
        <v>99</v>
      </c>
      <c r="E25" s="664">
        <f>'F2.1'!E34</f>
        <v>3.1E-2</v>
      </c>
      <c r="F25" s="561">
        <v>0.01</v>
      </c>
      <c r="G25" s="870">
        <v>3.1E-2</v>
      </c>
      <c r="H25" s="561">
        <f>E25</f>
        <v>3.1E-2</v>
      </c>
      <c r="I25" s="775"/>
      <c r="J25" s="775"/>
      <c r="K25" s="775"/>
      <c r="L25" s="775"/>
      <c r="M25" s="664">
        <f>'F2.1'!I34</f>
        <v>3.1E-2</v>
      </c>
      <c r="N25" s="561">
        <v>0.01</v>
      </c>
      <c r="O25" s="870">
        <v>3.1E-2</v>
      </c>
      <c r="P25" s="561">
        <f>M25</f>
        <v>3.1E-2</v>
      </c>
      <c r="Q25" s="775"/>
      <c r="R25" s="775"/>
      <c r="S25" s="775"/>
      <c r="T25" s="775"/>
      <c r="U25" s="664">
        <f>'F2.1'!M34</f>
        <v>3.1E-2</v>
      </c>
      <c r="V25" s="561">
        <v>0.01</v>
      </c>
      <c r="W25" s="870">
        <v>3.1E-2</v>
      </c>
      <c r="X25" s="561">
        <f>U25</f>
        <v>3.1E-2</v>
      </c>
      <c r="Y25" s="775"/>
      <c r="Z25" s="775"/>
      <c r="AA25" s="775"/>
      <c r="AB25" s="775"/>
      <c r="AC25" s="775"/>
      <c r="AD25" s="775"/>
      <c r="AE25" s="775"/>
      <c r="AF25" s="775"/>
      <c r="AG25" s="775"/>
      <c r="AH25" s="775"/>
      <c r="AI25" s="893">
        <v>0.01</v>
      </c>
      <c r="AJ25" s="893">
        <v>3.1E-2</v>
      </c>
      <c r="AK25" s="893">
        <v>0</v>
      </c>
      <c r="AL25" s="893">
        <v>0.01</v>
      </c>
      <c r="AM25" s="893">
        <v>3.1E-2</v>
      </c>
      <c r="AN25" s="893">
        <v>0</v>
      </c>
      <c r="AO25" s="893">
        <v>0.01</v>
      </c>
      <c r="AP25" s="893">
        <v>3.1E-2</v>
      </c>
      <c r="AQ25" s="893">
        <v>0</v>
      </c>
      <c r="AR25" s="893">
        <v>0.01</v>
      </c>
      <c r="AS25" s="893">
        <v>3.1E-2</v>
      </c>
      <c r="AT25" s="893">
        <v>0</v>
      </c>
      <c r="AU25" s="893">
        <v>0.01</v>
      </c>
      <c r="AV25" s="893">
        <v>3.1E-2</v>
      </c>
      <c r="AW25" s="893">
        <v>0</v>
      </c>
      <c r="AX25" s="388"/>
    </row>
    <row r="26" spans="2:51" s="36" customFormat="1" ht="31" x14ac:dyDescent="0.25">
      <c r="B26" s="383">
        <v>1.1000000000000001</v>
      </c>
      <c r="C26" s="381" t="s">
        <v>690</v>
      </c>
      <c r="D26" s="360" t="s">
        <v>99</v>
      </c>
      <c r="E26" s="664">
        <f>'F2.1'!E35</f>
        <v>0</v>
      </c>
      <c r="F26" s="561">
        <f t="shared" ref="F26:F27" si="10">E26</f>
        <v>0</v>
      </c>
      <c r="G26" s="561">
        <f>E26</f>
        <v>0</v>
      </c>
      <c r="H26" s="561">
        <f t="shared" ref="H26:H27" si="11">E26</f>
        <v>0</v>
      </c>
      <c r="I26" s="774"/>
      <c r="J26" s="774"/>
      <c r="K26" s="774"/>
      <c r="L26" s="774"/>
      <c r="M26" s="665"/>
      <c r="N26" s="561"/>
      <c r="O26" s="561"/>
      <c r="P26" s="561"/>
      <c r="Q26" s="774"/>
      <c r="R26" s="774"/>
      <c r="S26" s="774"/>
      <c r="T26" s="774"/>
      <c r="U26" s="665"/>
      <c r="V26" s="561"/>
      <c r="W26" s="561"/>
      <c r="X26" s="561"/>
      <c r="Y26" s="774"/>
      <c r="Z26" s="774"/>
      <c r="AA26" s="774"/>
      <c r="AB26" s="774"/>
      <c r="AC26" s="774"/>
      <c r="AD26" s="774"/>
      <c r="AE26" s="774"/>
      <c r="AF26" s="774"/>
      <c r="AG26" s="774"/>
      <c r="AH26" s="774"/>
      <c r="AI26" s="893">
        <v>0</v>
      </c>
      <c r="AJ26" s="893">
        <v>0</v>
      </c>
      <c r="AK26" s="560"/>
      <c r="AL26" s="893">
        <v>0</v>
      </c>
      <c r="AM26" s="893">
        <v>0</v>
      </c>
      <c r="AN26" s="560"/>
      <c r="AO26" s="893">
        <v>0</v>
      </c>
      <c r="AP26" s="893">
        <v>0</v>
      </c>
      <c r="AQ26" s="560"/>
      <c r="AR26" s="893">
        <v>0</v>
      </c>
      <c r="AS26" s="893">
        <v>0</v>
      </c>
      <c r="AT26" s="560"/>
      <c r="AU26" s="893">
        <v>0</v>
      </c>
      <c r="AV26" s="893">
        <v>0</v>
      </c>
      <c r="AW26" s="560"/>
      <c r="AX26" s="388"/>
    </row>
    <row r="27" spans="2:51" s="36" customFormat="1" ht="46.5" x14ac:dyDescent="0.25">
      <c r="B27" s="383">
        <f>B26+0.01</f>
        <v>1.1100000000000001</v>
      </c>
      <c r="C27" s="381" t="s">
        <v>980</v>
      </c>
      <c r="D27" s="360" t="s">
        <v>99</v>
      </c>
      <c r="E27" s="664">
        <f>'F2.1'!E36</f>
        <v>0</v>
      </c>
      <c r="F27" s="561">
        <f t="shared" si="10"/>
        <v>0</v>
      </c>
      <c r="G27" s="561">
        <f>E27</f>
        <v>0</v>
      </c>
      <c r="H27" s="561">
        <f t="shared" si="11"/>
        <v>0</v>
      </c>
      <c r="I27" s="774"/>
      <c r="J27" s="774"/>
      <c r="K27" s="774"/>
      <c r="L27" s="774"/>
      <c r="M27" s="665"/>
      <c r="N27" s="561"/>
      <c r="O27" s="561"/>
      <c r="P27" s="561"/>
      <c r="Q27" s="774"/>
      <c r="R27" s="774"/>
      <c r="S27" s="774"/>
      <c r="T27" s="774"/>
      <c r="U27" s="665"/>
      <c r="V27" s="561"/>
      <c r="W27" s="561"/>
      <c r="X27" s="561"/>
      <c r="Y27" s="774"/>
      <c r="Z27" s="774"/>
      <c r="AA27" s="774"/>
      <c r="AB27" s="774"/>
      <c r="AC27" s="774"/>
      <c r="AD27" s="774"/>
      <c r="AE27" s="774"/>
      <c r="AF27" s="774"/>
      <c r="AG27" s="774"/>
      <c r="AH27" s="774"/>
      <c r="AI27" s="893">
        <v>0</v>
      </c>
      <c r="AJ27" s="893">
        <v>0</v>
      </c>
      <c r="AK27" s="560"/>
      <c r="AL27" s="893">
        <v>0</v>
      </c>
      <c r="AM27" s="893">
        <v>0</v>
      </c>
      <c r="AN27" s="560"/>
      <c r="AO27" s="893">
        <v>0</v>
      </c>
      <c r="AP27" s="893">
        <v>0</v>
      </c>
      <c r="AQ27" s="560"/>
      <c r="AR27" s="893">
        <v>0</v>
      </c>
      <c r="AS27" s="893">
        <v>0</v>
      </c>
      <c r="AT27" s="560"/>
      <c r="AU27" s="893">
        <v>0</v>
      </c>
      <c r="AV27" s="893">
        <v>0</v>
      </c>
      <c r="AW27" s="560"/>
      <c r="AX27" s="388"/>
    </row>
    <row r="28" spans="2:51" s="36" customFormat="1" ht="31" x14ac:dyDescent="0.25">
      <c r="B28" s="383">
        <f>B27+0.01</f>
        <v>1.1200000000000001</v>
      </c>
      <c r="C28" s="381" t="s">
        <v>984</v>
      </c>
      <c r="D28" s="360" t="s">
        <v>99</v>
      </c>
      <c r="E28" s="560">
        <f>SUM(E25:E27)</f>
        <v>3.1E-2</v>
      </c>
      <c r="F28" s="560">
        <f>SUM(F25:F27)</f>
        <v>0.01</v>
      </c>
      <c r="G28" s="560">
        <f>SUM(G25:G27)</f>
        <v>3.1E-2</v>
      </c>
      <c r="H28" s="560">
        <f>SUM(H25:H27)</f>
        <v>3.1E-2</v>
      </c>
      <c r="I28" s="774"/>
      <c r="J28" s="774"/>
      <c r="K28" s="774"/>
      <c r="L28" s="774"/>
      <c r="M28" s="893">
        <f>SUM(M25:M27)</f>
        <v>3.1E-2</v>
      </c>
      <c r="N28" s="560">
        <f>SUM(N25:N27)</f>
        <v>0.01</v>
      </c>
      <c r="O28" s="560">
        <f>SUM(O25:O27)</f>
        <v>3.1E-2</v>
      </c>
      <c r="P28" s="560">
        <f>SUM(P25:P27)</f>
        <v>3.1E-2</v>
      </c>
      <c r="Q28" s="774"/>
      <c r="R28" s="774"/>
      <c r="S28" s="774"/>
      <c r="T28" s="774"/>
      <c r="U28" s="893">
        <f>SUM(U25:U27)</f>
        <v>3.1E-2</v>
      </c>
      <c r="V28" s="560">
        <f>SUM(V25:V27)</f>
        <v>0.01</v>
      </c>
      <c r="W28" s="560">
        <f>SUM(W25:W27)</f>
        <v>3.1E-2</v>
      </c>
      <c r="X28" s="560">
        <f>SUM(X25:X27)</f>
        <v>3.1E-2</v>
      </c>
      <c r="Y28" s="774"/>
      <c r="Z28" s="774"/>
      <c r="AA28" s="774"/>
      <c r="AB28" s="774"/>
      <c r="AC28" s="774"/>
      <c r="AD28" s="774"/>
      <c r="AE28" s="774"/>
      <c r="AF28" s="774"/>
      <c r="AG28" s="774"/>
      <c r="AH28" s="774"/>
      <c r="AI28" s="560">
        <f t="shared" ref="AI28:AW28" si="12">SUM(AI25:AI27)</f>
        <v>0.01</v>
      </c>
      <c r="AJ28" s="560">
        <f t="shared" si="12"/>
        <v>3.1E-2</v>
      </c>
      <c r="AK28" s="560">
        <f t="shared" si="12"/>
        <v>0</v>
      </c>
      <c r="AL28" s="560">
        <f t="shared" si="12"/>
        <v>0.01</v>
      </c>
      <c r="AM28" s="560">
        <f t="shared" si="12"/>
        <v>3.1E-2</v>
      </c>
      <c r="AN28" s="560">
        <f t="shared" si="12"/>
        <v>0</v>
      </c>
      <c r="AO28" s="560">
        <f t="shared" si="12"/>
        <v>0.01</v>
      </c>
      <c r="AP28" s="560">
        <f t="shared" si="12"/>
        <v>3.1E-2</v>
      </c>
      <c r="AQ28" s="560">
        <f t="shared" si="12"/>
        <v>0</v>
      </c>
      <c r="AR28" s="560">
        <f t="shared" si="12"/>
        <v>0.01</v>
      </c>
      <c r="AS28" s="560">
        <f t="shared" si="12"/>
        <v>3.1E-2</v>
      </c>
      <c r="AT28" s="560">
        <f t="shared" si="12"/>
        <v>0</v>
      </c>
      <c r="AU28" s="560">
        <f t="shared" si="12"/>
        <v>0.01</v>
      </c>
      <c r="AV28" s="560">
        <f t="shared" si="12"/>
        <v>3.1E-2</v>
      </c>
      <c r="AW28" s="560">
        <f t="shared" si="12"/>
        <v>0</v>
      </c>
      <c r="AX28" s="388"/>
    </row>
    <row r="29" spans="2:51" s="420" customFormat="1" ht="46.5" x14ac:dyDescent="0.25">
      <c r="B29" s="391">
        <v>1.1100000000000001</v>
      </c>
      <c r="C29" s="419" t="s">
        <v>985</v>
      </c>
      <c r="D29" s="391" t="s">
        <v>99</v>
      </c>
      <c r="E29" s="774"/>
      <c r="F29" s="774"/>
      <c r="G29" s="774"/>
      <c r="H29" s="774"/>
      <c r="I29" s="560">
        <v>1.8187582104926676E-2</v>
      </c>
      <c r="J29" s="560">
        <v>3.1145788484011495E-2</v>
      </c>
      <c r="K29" s="1257">
        <f>K33/K23</f>
        <v>2.8345090479910535E-2</v>
      </c>
      <c r="L29" s="857">
        <f>I29-F29</f>
        <v>1.8187582104926676E-2</v>
      </c>
      <c r="M29" s="894"/>
      <c r="N29" s="774"/>
      <c r="O29" s="774"/>
      <c r="P29" s="774"/>
      <c r="Q29" s="560">
        <v>2.7360081790981941E-2</v>
      </c>
      <c r="R29" s="560">
        <v>2.9297807018059084E-2</v>
      </c>
      <c r="S29" s="1257">
        <f>S33/S23</f>
        <v>2.9224953632860432E-2</v>
      </c>
      <c r="T29" s="560">
        <f t="shared" si="1"/>
        <v>2.7360081790981941E-2</v>
      </c>
      <c r="U29" s="894"/>
      <c r="V29" s="774"/>
      <c r="W29" s="774"/>
      <c r="X29" s="774"/>
      <c r="Y29" s="560">
        <v>6.0466106239776916E-3</v>
      </c>
      <c r="Z29" s="560">
        <v>2.8707696498130302E-2</v>
      </c>
      <c r="AA29" s="1220"/>
      <c r="AB29" s="560">
        <v>0.01</v>
      </c>
      <c r="AC29" s="560">
        <v>3.1E-2</v>
      </c>
      <c r="AD29" s="1220"/>
      <c r="AE29" s="1220"/>
      <c r="AF29" s="1220"/>
      <c r="AG29" s="562">
        <f>AG36/AG23</f>
        <v>4.4280587814997836E-2</v>
      </c>
      <c r="AH29" s="560">
        <f t="shared" si="0"/>
        <v>4.4280587814997836E-2</v>
      </c>
      <c r="AI29" s="893">
        <v>0.01</v>
      </c>
      <c r="AJ29" s="893">
        <v>3.1E-2</v>
      </c>
      <c r="AK29" s="893">
        <v>3.1E-2</v>
      </c>
      <c r="AL29" s="893">
        <v>0.01</v>
      </c>
      <c r="AM29" s="893">
        <v>3.1E-2</v>
      </c>
      <c r="AN29" s="893">
        <v>3.1E-2</v>
      </c>
      <c r="AO29" s="893">
        <v>0.01</v>
      </c>
      <c r="AP29" s="893">
        <v>3.1E-2</v>
      </c>
      <c r="AQ29" s="893">
        <v>3.1E-2</v>
      </c>
      <c r="AR29" s="893">
        <v>0.01</v>
      </c>
      <c r="AS29" s="893">
        <v>3.1E-2</v>
      </c>
      <c r="AT29" s="893">
        <v>3.1E-2</v>
      </c>
      <c r="AU29" s="893">
        <v>0.01</v>
      </c>
      <c r="AV29" s="893">
        <v>3.1E-2</v>
      </c>
      <c r="AW29" s="893">
        <v>3.1E-2</v>
      </c>
      <c r="AX29" s="393"/>
    </row>
    <row r="30" spans="2:51" s="36" customFormat="1" ht="46.5" x14ac:dyDescent="0.25">
      <c r="B30" s="360">
        <v>1.1200000000000001</v>
      </c>
      <c r="C30" s="381" t="s">
        <v>691</v>
      </c>
      <c r="D30" s="360" t="s">
        <v>99</v>
      </c>
      <c r="E30" s="774"/>
      <c r="F30" s="774"/>
      <c r="G30" s="774"/>
      <c r="H30" s="774"/>
      <c r="I30" s="560"/>
      <c r="J30" s="560"/>
      <c r="K30" s="560"/>
      <c r="L30" s="560">
        <f>I30-F30</f>
        <v>0</v>
      </c>
      <c r="M30" s="894"/>
      <c r="N30" s="774"/>
      <c r="O30" s="774"/>
      <c r="P30" s="774"/>
      <c r="Q30" s="560"/>
      <c r="R30" s="560"/>
      <c r="S30" s="560"/>
      <c r="T30" s="560">
        <f t="shared" si="1"/>
        <v>0</v>
      </c>
      <c r="U30" s="894"/>
      <c r="V30" s="774"/>
      <c r="W30" s="774"/>
      <c r="X30" s="774"/>
      <c r="Y30" s="560"/>
      <c r="Z30" s="560"/>
      <c r="AA30" s="560"/>
      <c r="AB30" s="560"/>
      <c r="AC30" s="560"/>
      <c r="AD30" s="560"/>
      <c r="AE30" s="560"/>
      <c r="AF30" s="560"/>
      <c r="AG30" s="560">
        <f>AA30+AD30</f>
        <v>0</v>
      </c>
      <c r="AH30" s="560">
        <f t="shared" si="0"/>
        <v>0</v>
      </c>
      <c r="AI30" s="893">
        <v>0</v>
      </c>
      <c r="AJ30" s="893">
        <v>0</v>
      </c>
      <c r="AK30" s="560"/>
      <c r="AL30" s="893">
        <v>0</v>
      </c>
      <c r="AM30" s="893">
        <v>0</v>
      </c>
      <c r="AN30" s="560"/>
      <c r="AO30" s="893">
        <v>0</v>
      </c>
      <c r="AP30" s="893">
        <v>0</v>
      </c>
      <c r="AQ30" s="560"/>
      <c r="AR30" s="893">
        <v>0</v>
      </c>
      <c r="AS30" s="893">
        <v>0</v>
      </c>
      <c r="AT30" s="560"/>
      <c r="AU30" s="893">
        <v>0</v>
      </c>
      <c r="AV30" s="893">
        <v>0</v>
      </c>
      <c r="AW30" s="560"/>
      <c r="AX30" s="388"/>
    </row>
    <row r="31" spans="2:51" s="36" customFormat="1" ht="46.5" x14ac:dyDescent="0.25">
      <c r="B31" s="360"/>
      <c r="C31" s="381" t="s">
        <v>982</v>
      </c>
      <c r="D31" s="360" t="s">
        <v>99</v>
      </c>
      <c r="E31" s="774"/>
      <c r="F31" s="774"/>
      <c r="G31" s="774"/>
      <c r="H31" s="774"/>
      <c r="I31" s="560"/>
      <c r="J31" s="560"/>
      <c r="K31" s="560"/>
      <c r="L31" s="560">
        <f>I31-F31</f>
        <v>0</v>
      </c>
      <c r="M31" s="894"/>
      <c r="N31" s="774"/>
      <c r="O31" s="774"/>
      <c r="P31" s="774"/>
      <c r="Q31" s="560"/>
      <c r="R31" s="560"/>
      <c r="S31" s="560"/>
      <c r="T31" s="560">
        <f t="shared" si="1"/>
        <v>0</v>
      </c>
      <c r="U31" s="894"/>
      <c r="V31" s="774"/>
      <c r="W31" s="774"/>
      <c r="X31" s="774"/>
      <c r="Y31" s="560"/>
      <c r="Z31" s="560"/>
      <c r="AA31" s="560"/>
      <c r="AB31" s="560"/>
      <c r="AC31" s="560"/>
      <c r="AD31" s="560"/>
      <c r="AE31" s="560"/>
      <c r="AF31" s="560"/>
      <c r="AG31" s="560">
        <f>AA31+AD31</f>
        <v>0</v>
      </c>
      <c r="AH31" s="560">
        <f t="shared" si="0"/>
        <v>0</v>
      </c>
      <c r="AI31" s="893">
        <v>0</v>
      </c>
      <c r="AJ31" s="893">
        <v>0</v>
      </c>
      <c r="AK31" s="560"/>
      <c r="AL31" s="893">
        <v>0</v>
      </c>
      <c r="AM31" s="893">
        <v>0</v>
      </c>
      <c r="AN31" s="560"/>
      <c r="AO31" s="893">
        <v>0</v>
      </c>
      <c r="AP31" s="893">
        <v>0</v>
      </c>
      <c r="AQ31" s="560"/>
      <c r="AR31" s="893">
        <v>0</v>
      </c>
      <c r="AS31" s="893">
        <v>0</v>
      </c>
      <c r="AT31" s="560"/>
      <c r="AU31" s="893">
        <v>0</v>
      </c>
      <c r="AV31" s="893">
        <v>0</v>
      </c>
      <c r="AW31" s="560"/>
      <c r="AX31" s="388"/>
    </row>
    <row r="32" spans="2:51" s="36" customFormat="1" ht="31" x14ac:dyDescent="0.25">
      <c r="B32" s="360"/>
      <c r="C32" s="381" t="s">
        <v>983</v>
      </c>
      <c r="D32" s="360" t="s">
        <v>99</v>
      </c>
      <c r="E32" s="774"/>
      <c r="F32" s="774"/>
      <c r="G32" s="774"/>
      <c r="H32" s="774"/>
      <c r="I32" s="560">
        <f>SUM(I29:I31)</f>
        <v>1.8187582104926676E-2</v>
      </c>
      <c r="J32" s="560">
        <f>SUM(J29:J31)</f>
        <v>3.1145788484011495E-2</v>
      </c>
      <c r="K32" s="863">
        <f>SUM(K29:K31)</f>
        <v>2.8345090479910535E-2</v>
      </c>
      <c r="L32" s="560">
        <f>SUM(L29:L31)</f>
        <v>1.8187582104926676E-2</v>
      </c>
      <c r="M32" s="894"/>
      <c r="N32" s="774"/>
      <c r="O32" s="774"/>
      <c r="P32" s="774"/>
      <c r="Q32" s="560">
        <f>SUM(Q29:Q31)</f>
        <v>2.7360081790981941E-2</v>
      </c>
      <c r="R32" s="560">
        <f>SUM(R29:R31)</f>
        <v>2.9297807018059084E-2</v>
      </c>
      <c r="S32" s="560">
        <f>SUM(S29:S31)</f>
        <v>2.9224953632860432E-2</v>
      </c>
      <c r="T32" s="560">
        <f>SUM(T29:T31)</f>
        <v>2.7360081790981941E-2</v>
      </c>
      <c r="U32" s="894"/>
      <c r="V32" s="774"/>
      <c r="W32" s="774"/>
      <c r="X32" s="774"/>
      <c r="Y32" s="560">
        <f t="shared" ref="Y32:AI32" si="13">SUM(Y29:Y31)</f>
        <v>6.0466106239776916E-3</v>
      </c>
      <c r="Z32" s="560">
        <f t="shared" si="13"/>
        <v>2.8707696498130302E-2</v>
      </c>
      <c r="AA32" s="560">
        <f t="shared" si="13"/>
        <v>0</v>
      </c>
      <c r="AB32" s="560">
        <f t="shared" si="13"/>
        <v>0.01</v>
      </c>
      <c r="AC32" s="560">
        <f t="shared" si="13"/>
        <v>3.1E-2</v>
      </c>
      <c r="AD32" s="560">
        <f t="shared" si="13"/>
        <v>0</v>
      </c>
      <c r="AE32" s="560"/>
      <c r="AF32" s="560"/>
      <c r="AG32" s="560">
        <f t="shared" si="13"/>
        <v>4.4280587814997836E-2</v>
      </c>
      <c r="AH32" s="560">
        <f t="shared" si="13"/>
        <v>4.4280587814997836E-2</v>
      </c>
      <c r="AI32" s="560">
        <f t="shared" si="13"/>
        <v>0.01</v>
      </c>
      <c r="AJ32" s="560">
        <f t="shared" ref="AJ32:AW32" si="14">SUM(AJ29:AJ31)</f>
        <v>3.1E-2</v>
      </c>
      <c r="AK32" s="560">
        <f t="shared" si="14"/>
        <v>3.1E-2</v>
      </c>
      <c r="AL32" s="560">
        <f t="shared" si="14"/>
        <v>0.01</v>
      </c>
      <c r="AM32" s="560">
        <f t="shared" si="14"/>
        <v>3.1E-2</v>
      </c>
      <c r="AN32" s="560">
        <f t="shared" si="14"/>
        <v>3.1E-2</v>
      </c>
      <c r="AO32" s="560">
        <f t="shared" si="14"/>
        <v>0.01</v>
      </c>
      <c r="AP32" s="560">
        <f t="shared" si="14"/>
        <v>3.1E-2</v>
      </c>
      <c r="AQ32" s="560">
        <f t="shared" si="14"/>
        <v>3.1E-2</v>
      </c>
      <c r="AR32" s="560">
        <f t="shared" si="14"/>
        <v>0.01</v>
      </c>
      <c r="AS32" s="560">
        <f t="shared" si="14"/>
        <v>3.1E-2</v>
      </c>
      <c r="AT32" s="560">
        <f t="shared" si="14"/>
        <v>3.1E-2</v>
      </c>
      <c r="AU32" s="560">
        <f t="shared" si="14"/>
        <v>0.01</v>
      </c>
      <c r="AV32" s="560">
        <f t="shared" si="14"/>
        <v>3.1E-2</v>
      </c>
      <c r="AW32" s="560">
        <f t="shared" si="14"/>
        <v>3.1E-2</v>
      </c>
      <c r="AX32" s="388"/>
    </row>
    <row r="33" spans="2:50" ht="46.5" x14ac:dyDescent="0.3">
      <c r="B33" s="38"/>
      <c r="C33" s="419" t="s">
        <v>985</v>
      </c>
      <c r="D33" s="360" t="s">
        <v>101</v>
      </c>
      <c r="E33" s="559">
        <f>E$23*E25</f>
        <v>48.384737999999999</v>
      </c>
      <c r="F33" s="559">
        <f>F$23*F25</f>
        <v>3.2230099999999999</v>
      </c>
      <c r="G33" s="559">
        <f>G$23*G25</f>
        <v>36.236333999999999</v>
      </c>
      <c r="H33" s="559">
        <f>F33+G33</f>
        <v>39.459344000000002</v>
      </c>
      <c r="I33" s="559">
        <f t="shared" ref="I33:K35" si="15">I$23*I29</f>
        <v>5.8618758999999727</v>
      </c>
      <c r="J33" s="559">
        <f t="shared" si="15"/>
        <v>36.406748199999811</v>
      </c>
      <c r="K33" s="559">
        <f>SUM(I33:J33)</f>
        <v>42.268624099999784</v>
      </c>
      <c r="L33" s="559">
        <f>I33-F33</f>
        <v>2.6388658999999728</v>
      </c>
      <c r="M33" s="895">
        <f t="shared" ref="M33:M35" si="16">M$23*M25</f>
        <v>0</v>
      </c>
      <c r="N33" s="559">
        <f t="shared" ref="N33:O35" si="17">N$23*N25</f>
        <v>0.66510999999999998</v>
      </c>
      <c r="O33" s="559">
        <f t="shared" si="17"/>
        <v>52.778182000000008</v>
      </c>
      <c r="P33" s="559"/>
      <c r="Q33" s="559">
        <f t="shared" ref="Q33:R35" si="18">Q$23*Q29</f>
        <v>1.8197463999999997</v>
      </c>
      <c r="R33" s="559">
        <f t="shared" si="18"/>
        <v>49.880160999999994</v>
      </c>
      <c r="S33" s="559">
        <f>SUM(Q33:R33)</f>
        <v>51.699907399999994</v>
      </c>
      <c r="T33" s="559">
        <f t="shared" ref="T33:T35" si="19">Q33-N33</f>
        <v>1.1546363999999998</v>
      </c>
      <c r="U33" s="895">
        <f t="shared" ref="U33:W35" si="20">U$23*U25</f>
        <v>0</v>
      </c>
      <c r="V33" s="559">
        <f t="shared" si="20"/>
        <v>0.74585999999999986</v>
      </c>
      <c r="W33" s="559">
        <f t="shared" si="20"/>
        <v>74.088448759999991</v>
      </c>
      <c r="X33" s="559"/>
      <c r="Y33" s="559">
        <f t="shared" ref="Y33:Z33" si="21">Y$23*Y29</f>
        <v>0.45099250000000002</v>
      </c>
      <c r="Z33" s="559">
        <f t="shared" si="21"/>
        <v>34.057776500000003</v>
      </c>
      <c r="AA33" s="559">
        <f>SUM(Y33:Z33)</f>
        <v>34.508769000000001</v>
      </c>
      <c r="AB33" s="559">
        <f t="shared" ref="AA33:AD35" si="22">AB$23*AB29</f>
        <v>0</v>
      </c>
      <c r="AC33" s="559">
        <f t="shared" si="22"/>
        <v>37.311166</v>
      </c>
      <c r="AD33" s="559">
        <f>SUM(AB33:AC33)</f>
        <v>37.311166</v>
      </c>
      <c r="AE33" s="558">
        <f>Y33+AB33</f>
        <v>0.45099250000000002</v>
      </c>
      <c r="AF33" s="558">
        <f>Z33+AC33</f>
        <v>71.368942500000003</v>
      </c>
      <c r="AG33" s="559">
        <f>SUM(AA33,AD33)</f>
        <v>71.819935000000001</v>
      </c>
      <c r="AH33" s="559">
        <f>AG33-V33</f>
        <v>71.074075000000008</v>
      </c>
      <c r="AI33" s="559">
        <f>AI$23*AI29</f>
        <v>0</v>
      </c>
      <c r="AJ33" s="559">
        <f t="shared" ref="AJ33:AW33" si="23">AJ$23*AJ29</f>
        <v>74.622332</v>
      </c>
      <c r="AK33" s="559">
        <f t="shared" si="23"/>
        <v>74.622332</v>
      </c>
      <c r="AL33" s="559">
        <f t="shared" si="23"/>
        <v>0</v>
      </c>
      <c r="AM33" s="559">
        <f t="shared" si="23"/>
        <v>74.622332</v>
      </c>
      <c r="AN33" s="559">
        <f t="shared" si="23"/>
        <v>74.622332</v>
      </c>
      <c r="AO33" s="559">
        <f t="shared" si="23"/>
        <v>0</v>
      </c>
      <c r="AP33" s="559">
        <f t="shared" si="23"/>
        <v>74.826808</v>
      </c>
      <c r="AQ33" s="559">
        <f t="shared" si="23"/>
        <v>74.826808</v>
      </c>
      <c r="AR33" s="559">
        <f t="shared" si="23"/>
        <v>0</v>
      </c>
      <c r="AS33" s="559">
        <f t="shared" si="23"/>
        <v>74.622332</v>
      </c>
      <c r="AT33" s="559">
        <f t="shared" si="23"/>
        <v>74.622332</v>
      </c>
      <c r="AU33" s="559">
        <f t="shared" si="23"/>
        <v>0</v>
      </c>
      <c r="AV33" s="559">
        <f t="shared" si="23"/>
        <v>74.622332</v>
      </c>
      <c r="AW33" s="559">
        <f t="shared" si="23"/>
        <v>74.622332</v>
      </c>
      <c r="AX33" s="9"/>
    </row>
    <row r="34" spans="2:50" s="36" customFormat="1" ht="46.5" x14ac:dyDescent="0.25">
      <c r="B34" s="383">
        <v>1.1399999999999999</v>
      </c>
      <c r="C34" s="381" t="s">
        <v>987</v>
      </c>
      <c r="D34" s="360" t="s">
        <v>101</v>
      </c>
      <c r="E34" s="559">
        <f t="shared" ref="E34:F35" si="24">E$23*E26</f>
        <v>0</v>
      </c>
      <c r="F34" s="559">
        <f t="shared" si="24"/>
        <v>0</v>
      </c>
      <c r="G34" s="559">
        <f t="shared" ref="G34" si="25">G$23*G26</f>
        <v>0</v>
      </c>
      <c r="H34" s="559"/>
      <c r="I34" s="559">
        <f t="shared" si="15"/>
        <v>0</v>
      </c>
      <c r="J34" s="559">
        <f t="shared" si="15"/>
        <v>0</v>
      </c>
      <c r="K34" s="559">
        <f t="shared" si="15"/>
        <v>0</v>
      </c>
      <c r="L34" s="559">
        <f>I34-F34</f>
        <v>0</v>
      </c>
      <c r="M34" s="895">
        <f t="shared" si="16"/>
        <v>0</v>
      </c>
      <c r="N34" s="559">
        <f t="shared" si="17"/>
        <v>0</v>
      </c>
      <c r="O34" s="559"/>
      <c r="P34" s="559"/>
      <c r="Q34" s="559">
        <f t="shared" si="18"/>
        <v>0</v>
      </c>
      <c r="R34" s="559">
        <f t="shared" si="18"/>
        <v>0</v>
      </c>
      <c r="S34" s="559"/>
      <c r="T34" s="559">
        <f t="shared" si="19"/>
        <v>0</v>
      </c>
      <c r="U34" s="895">
        <f t="shared" si="20"/>
        <v>0</v>
      </c>
      <c r="V34" s="559">
        <f t="shared" si="20"/>
        <v>0</v>
      </c>
      <c r="W34" s="559">
        <f t="shared" si="20"/>
        <v>0</v>
      </c>
      <c r="X34" s="559"/>
      <c r="Y34" s="559">
        <f t="shared" ref="Y34:Z34" si="26">Y$23*Y30</f>
        <v>0</v>
      </c>
      <c r="Z34" s="559">
        <f t="shared" si="26"/>
        <v>0</v>
      </c>
      <c r="AA34" s="559">
        <f t="shared" si="22"/>
        <v>0</v>
      </c>
      <c r="AB34" s="559">
        <f t="shared" si="22"/>
        <v>0</v>
      </c>
      <c r="AC34" s="559">
        <f t="shared" si="22"/>
        <v>0</v>
      </c>
      <c r="AD34" s="559">
        <f t="shared" si="22"/>
        <v>0</v>
      </c>
      <c r="AE34" s="559"/>
      <c r="AF34" s="559"/>
      <c r="AG34" s="559">
        <f t="shared" ref="AG34:AG36" si="27">SUM(AA34:AD34)</f>
        <v>0</v>
      </c>
      <c r="AH34" s="559">
        <f t="shared" si="0"/>
        <v>0</v>
      </c>
      <c r="AI34" s="559">
        <f>AI$23*AI30</f>
        <v>0</v>
      </c>
      <c r="AJ34" s="559">
        <f t="shared" ref="AJ34:AW34" si="28">AJ$23*AJ30</f>
        <v>0</v>
      </c>
      <c r="AK34" s="559">
        <f t="shared" si="28"/>
        <v>0</v>
      </c>
      <c r="AL34" s="559">
        <f t="shared" si="28"/>
        <v>0</v>
      </c>
      <c r="AM34" s="559">
        <f t="shared" si="28"/>
        <v>0</v>
      </c>
      <c r="AN34" s="559">
        <f t="shared" si="28"/>
        <v>0</v>
      </c>
      <c r="AO34" s="559">
        <f t="shared" si="28"/>
        <v>0</v>
      </c>
      <c r="AP34" s="559">
        <f t="shared" si="28"/>
        <v>0</v>
      </c>
      <c r="AQ34" s="559">
        <f t="shared" si="28"/>
        <v>0</v>
      </c>
      <c r="AR34" s="559">
        <f t="shared" si="28"/>
        <v>0</v>
      </c>
      <c r="AS34" s="559">
        <f t="shared" si="28"/>
        <v>0</v>
      </c>
      <c r="AT34" s="559">
        <f t="shared" si="28"/>
        <v>0</v>
      </c>
      <c r="AU34" s="559">
        <f t="shared" si="28"/>
        <v>0</v>
      </c>
      <c r="AV34" s="559">
        <f t="shared" si="28"/>
        <v>0</v>
      </c>
      <c r="AW34" s="559">
        <f t="shared" si="28"/>
        <v>0</v>
      </c>
      <c r="AX34" s="388"/>
    </row>
    <row r="35" spans="2:50" s="36" customFormat="1" ht="46.5" x14ac:dyDescent="0.25">
      <c r="B35" s="383"/>
      <c r="C35" s="381" t="s">
        <v>982</v>
      </c>
      <c r="D35" s="360" t="s">
        <v>101</v>
      </c>
      <c r="E35" s="559">
        <f t="shared" si="24"/>
        <v>0</v>
      </c>
      <c r="F35" s="559">
        <f t="shared" si="24"/>
        <v>0</v>
      </c>
      <c r="G35" s="559">
        <f t="shared" ref="G35" si="29">G$23*G27</f>
        <v>0</v>
      </c>
      <c r="H35" s="559"/>
      <c r="I35" s="559">
        <f t="shared" si="15"/>
        <v>0</v>
      </c>
      <c r="J35" s="559">
        <f t="shared" si="15"/>
        <v>0</v>
      </c>
      <c r="K35" s="559">
        <f t="shared" si="15"/>
        <v>0</v>
      </c>
      <c r="L35" s="559">
        <f>I35-F35</f>
        <v>0</v>
      </c>
      <c r="M35" s="895">
        <f t="shared" si="16"/>
        <v>0</v>
      </c>
      <c r="N35" s="559">
        <f t="shared" si="17"/>
        <v>0</v>
      </c>
      <c r="O35" s="559"/>
      <c r="P35" s="559"/>
      <c r="Q35" s="559">
        <f t="shared" si="18"/>
        <v>0</v>
      </c>
      <c r="R35" s="559">
        <f t="shared" si="18"/>
        <v>0</v>
      </c>
      <c r="S35" s="559"/>
      <c r="T35" s="559">
        <f t="shared" si="19"/>
        <v>0</v>
      </c>
      <c r="U35" s="895">
        <f t="shared" si="20"/>
        <v>0</v>
      </c>
      <c r="V35" s="559">
        <f t="shared" si="20"/>
        <v>0</v>
      </c>
      <c r="W35" s="559">
        <f t="shared" si="20"/>
        <v>0</v>
      </c>
      <c r="X35" s="559"/>
      <c r="Y35" s="559">
        <f t="shared" ref="Y35:Z35" si="30">Y$23*Y31</f>
        <v>0</v>
      </c>
      <c r="Z35" s="559">
        <f t="shared" si="30"/>
        <v>0</v>
      </c>
      <c r="AA35" s="559">
        <f t="shared" si="22"/>
        <v>0</v>
      </c>
      <c r="AB35" s="559">
        <f t="shared" si="22"/>
        <v>0</v>
      </c>
      <c r="AC35" s="559">
        <f t="shared" si="22"/>
        <v>0</v>
      </c>
      <c r="AD35" s="559">
        <f t="shared" si="22"/>
        <v>0</v>
      </c>
      <c r="AE35" s="559"/>
      <c r="AF35" s="559"/>
      <c r="AG35" s="559">
        <f t="shared" si="27"/>
        <v>0</v>
      </c>
      <c r="AH35" s="559">
        <f t="shared" si="0"/>
        <v>0</v>
      </c>
      <c r="AI35" s="559">
        <f>AI$23*AI31</f>
        <v>0</v>
      </c>
      <c r="AJ35" s="559">
        <f t="shared" ref="AJ35:AW35" si="31">AJ$23*AJ31</f>
        <v>0</v>
      </c>
      <c r="AK35" s="559">
        <f t="shared" si="31"/>
        <v>0</v>
      </c>
      <c r="AL35" s="559">
        <f t="shared" si="31"/>
        <v>0</v>
      </c>
      <c r="AM35" s="559">
        <f t="shared" si="31"/>
        <v>0</v>
      </c>
      <c r="AN35" s="559">
        <f t="shared" si="31"/>
        <v>0</v>
      </c>
      <c r="AO35" s="559">
        <f t="shared" si="31"/>
        <v>0</v>
      </c>
      <c r="AP35" s="559">
        <f t="shared" si="31"/>
        <v>0</v>
      </c>
      <c r="AQ35" s="559">
        <f t="shared" si="31"/>
        <v>0</v>
      </c>
      <c r="AR35" s="559">
        <f t="shared" si="31"/>
        <v>0</v>
      </c>
      <c r="AS35" s="559">
        <f t="shared" si="31"/>
        <v>0</v>
      </c>
      <c r="AT35" s="559">
        <f t="shared" si="31"/>
        <v>0</v>
      </c>
      <c r="AU35" s="559">
        <f t="shared" si="31"/>
        <v>0</v>
      </c>
      <c r="AV35" s="559">
        <f t="shared" si="31"/>
        <v>0</v>
      </c>
      <c r="AW35" s="559">
        <f t="shared" si="31"/>
        <v>0</v>
      </c>
      <c r="AX35" s="388"/>
    </row>
    <row r="36" spans="2:50" s="36" customFormat="1" ht="46.5" x14ac:dyDescent="0.35">
      <c r="B36" s="384">
        <v>1.1299999999999999</v>
      </c>
      <c r="C36" s="381" t="s">
        <v>986</v>
      </c>
      <c r="D36" s="360" t="s">
        <v>101</v>
      </c>
      <c r="E36" s="559">
        <f>SUM(E33:E35)</f>
        <v>48.384737999999999</v>
      </c>
      <c r="F36" s="559">
        <f t="shared" ref="F36:L36" si="32">SUM(F33:F35)</f>
        <v>3.2230099999999999</v>
      </c>
      <c r="G36" s="559">
        <f t="shared" ref="G36" si="33">SUM(G33:G35)</f>
        <v>36.236333999999999</v>
      </c>
      <c r="H36" s="559">
        <f>SUM(H33:H35)</f>
        <v>39.459344000000002</v>
      </c>
      <c r="I36" s="559">
        <f t="shared" si="32"/>
        <v>5.8618758999999727</v>
      </c>
      <c r="J36" s="559">
        <f>SUM(J33:J35)</f>
        <v>36.406748199999811</v>
      </c>
      <c r="K36" s="559">
        <f>SUM(I36:J36)</f>
        <v>42.268624099999784</v>
      </c>
      <c r="L36" s="559">
        <f t="shared" si="32"/>
        <v>2.6388658999999728</v>
      </c>
      <c r="M36" s="895">
        <f>SUM(M33:M35)</f>
        <v>0</v>
      </c>
      <c r="N36" s="559">
        <f t="shared" ref="N36:O36" si="34">SUM(N33:N35)</f>
        <v>0.66510999999999998</v>
      </c>
      <c r="O36" s="559">
        <f t="shared" si="34"/>
        <v>52.778182000000008</v>
      </c>
      <c r="P36" s="559"/>
      <c r="Q36" s="559">
        <f t="shared" ref="Q36:R36" si="35">SUM(Q33:Q35)</f>
        <v>1.8197463999999997</v>
      </c>
      <c r="R36" s="559">
        <f t="shared" si="35"/>
        <v>49.880160999999994</v>
      </c>
      <c r="S36" s="559">
        <f>SUM(Q36:R36)</f>
        <v>51.699907399999994</v>
      </c>
      <c r="T36" s="559">
        <f t="shared" ref="T36" si="36">SUM(T33:T35)</f>
        <v>1.1546363999999998</v>
      </c>
      <c r="U36" s="895">
        <f>SUM(U33:U35)</f>
        <v>0</v>
      </c>
      <c r="V36" s="559">
        <f t="shared" ref="V36:W36" si="37">SUM(V33:V35)</f>
        <v>0.74585999999999986</v>
      </c>
      <c r="W36" s="559">
        <f t="shared" si="37"/>
        <v>74.088448759999991</v>
      </c>
      <c r="X36" s="559"/>
      <c r="Y36" s="559">
        <f t="shared" ref="Y36:Z36" si="38">SUM(Y33:Y35)</f>
        <v>0.45099250000000002</v>
      </c>
      <c r="Z36" s="559">
        <f t="shared" si="38"/>
        <v>34.057776500000003</v>
      </c>
      <c r="AA36" s="559">
        <f>SUM(AA33:AA35)</f>
        <v>34.508769000000001</v>
      </c>
      <c r="AB36" s="559">
        <f t="shared" ref="AB36:AD36" si="39">SUM(AB33:AB35)</f>
        <v>0</v>
      </c>
      <c r="AC36" s="559">
        <f t="shared" si="39"/>
        <v>37.311166</v>
      </c>
      <c r="AD36" s="559">
        <f t="shared" si="39"/>
        <v>37.311166</v>
      </c>
      <c r="AE36" s="558">
        <f>SUM(Y36,AB36)</f>
        <v>0.45099250000000002</v>
      </c>
      <c r="AF36" s="558">
        <f>SUM(Z36,AC36)</f>
        <v>71.368942500000003</v>
      </c>
      <c r="AG36" s="559">
        <f t="shared" si="27"/>
        <v>109.131101</v>
      </c>
      <c r="AH36" s="559">
        <f t="shared" ref="AH36" si="40">SUM(AH33:AH35)</f>
        <v>71.074075000000008</v>
      </c>
      <c r="AI36" s="559">
        <f t="shared" ref="AI36:AW36" si="41">SUM(AI33:AI35)</f>
        <v>0</v>
      </c>
      <c r="AJ36" s="559">
        <f t="shared" si="41"/>
        <v>74.622332</v>
      </c>
      <c r="AK36" s="559">
        <f t="shared" si="41"/>
        <v>74.622332</v>
      </c>
      <c r="AL36" s="559">
        <f t="shared" si="41"/>
        <v>0</v>
      </c>
      <c r="AM36" s="559">
        <f t="shared" si="41"/>
        <v>74.622332</v>
      </c>
      <c r="AN36" s="559">
        <f t="shared" si="41"/>
        <v>74.622332</v>
      </c>
      <c r="AO36" s="559">
        <f t="shared" si="41"/>
        <v>0</v>
      </c>
      <c r="AP36" s="559">
        <f t="shared" si="41"/>
        <v>74.826808</v>
      </c>
      <c r="AQ36" s="559">
        <f t="shared" si="41"/>
        <v>74.826808</v>
      </c>
      <c r="AR36" s="559">
        <f t="shared" si="41"/>
        <v>0</v>
      </c>
      <c r="AS36" s="559">
        <f t="shared" si="41"/>
        <v>74.622332</v>
      </c>
      <c r="AT36" s="559">
        <f t="shared" si="41"/>
        <v>74.622332</v>
      </c>
      <c r="AU36" s="559">
        <f t="shared" si="41"/>
        <v>0</v>
      </c>
      <c r="AV36" s="559">
        <f t="shared" si="41"/>
        <v>74.622332</v>
      </c>
      <c r="AW36" s="559">
        <f t="shared" si="41"/>
        <v>74.622332</v>
      </c>
      <c r="AX36" s="388"/>
    </row>
    <row r="37" spans="2:50" s="36" customFormat="1" ht="31" x14ac:dyDescent="0.35">
      <c r="B37" s="376">
        <v>1.1499999999999999</v>
      </c>
      <c r="C37" s="381" t="s">
        <v>988</v>
      </c>
      <c r="D37" s="360" t="s">
        <v>101</v>
      </c>
      <c r="E37" s="559">
        <f>E23-E36</f>
        <v>1512.413262</v>
      </c>
      <c r="F37" s="559">
        <f>F23-F36</f>
        <v>319.07799</v>
      </c>
      <c r="G37" s="559">
        <f>G23-G36</f>
        <v>1132.677666</v>
      </c>
      <c r="H37" s="559">
        <f>H23-H36</f>
        <v>1451.7556559999998</v>
      </c>
      <c r="I37" s="559">
        <f t="shared" ref="I37:AI37" si="42">I23-I36</f>
        <v>316.43912410000002</v>
      </c>
      <c r="J37" s="559">
        <f t="shared" ref="J37:K37" si="43">J23-J36</f>
        <v>1132.5072518000002</v>
      </c>
      <c r="K37" s="559">
        <f t="shared" si="43"/>
        <v>1448.9463759</v>
      </c>
      <c r="L37" s="559">
        <f t="shared" si="42"/>
        <v>-2.6388658999999728</v>
      </c>
      <c r="M37" s="895">
        <f t="shared" si="42"/>
        <v>0</v>
      </c>
      <c r="N37" s="559">
        <f t="shared" si="42"/>
        <v>65.845889999999997</v>
      </c>
      <c r="O37" s="559">
        <f t="shared" si="42"/>
        <v>1649.7438180000001</v>
      </c>
      <c r="P37" s="559"/>
      <c r="Q37" s="559">
        <f t="shared" si="42"/>
        <v>64.691253599999996</v>
      </c>
      <c r="R37" s="559">
        <f t="shared" ref="R37" si="44">R23-R36</f>
        <v>1652.6418390000001</v>
      </c>
      <c r="S37" s="559">
        <f>SUM(Q37:R37)</f>
        <v>1717.3330926000001</v>
      </c>
      <c r="T37" s="559">
        <f t="shared" si="42"/>
        <v>-1.1546363999999998</v>
      </c>
      <c r="U37" s="895">
        <f t="shared" si="42"/>
        <v>0</v>
      </c>
      <c r="V37" s="559">
        <f t="shared" ref="V37:W37" si="45">V23-V36</f>
        <v>73.840139999999991</v>
      </c>
      <c r="W37" s="559">
        <f t="shared" si="45"/>
        <v>2315.8615112399998</v>
      </c>
      <c r="X37" s="559"/>
      <c r="Y37" s="559">
        <f t="shared" ref="Y37:Z37" si="46">Y23-Y36</f>
        <v>74.135007499999986</v>
      </c>
      <c r="Z37" s="559">
        <f t="shared" si="46"/>
        <v>1152.3061835000001</v>
      </c>
      <c r="AA37" s="559">
        <f t="shared" si="42"/>
        <v>1226.4411910000001</v>
      </c>
      <c r="AB37" s="559">
        <f t="shared" ref="AB37:AC37" si="47">AB23-AB36</f>
        <v>0</v>
      </c>
      <c r="AC37" s="559">
        <f t="shared" si="47"/>
        <v>1166.2748340000001</v>
      </c>
      <c r="AD37" s="559">
        <f t="shared" si="42"/>
        <v>1166.2748340000001</v>
      </c>
      <c r="AE37" s="558">
        <f>SUM(Y37,AB37)</f>
        <v>74.135007499999986</v>
      </c>
      <c r="AF37" s="558">
        <f>SUM(Z37,AC37)</f>
        <v>2318.5810175000001</v>
      </c>
      <c r="AG37" s="559">
        <f t="shared" si="42"/>
        <v>2355.4048590000002</v>
      </c>
      <c r="AH37" s="559">
        <f t="shared" si="42"/>
        <v>2318.8758850000004</v>
      </c>
      <c r="AI37" s="559">
        <f t="shared" si="42"/>
        <v>0</v>
      </c>
      <c r="AJ37" s="559">
        <f t="shared" ref="AJ37:AV37" si="48">AJ23-AJ36</f>
        <v>2332.5496680000001</v>
      </c>
      <c r="AK37" s="559">
        <f>SUM(AI37:AJ37)</f>
        <v>2332.5496680000001</v>
      </c>
      <c r="AL37" s="559">
        <f t="shared" si="48"/>
        <v>0</v>
      </c>
      <c r="AM37" s="559">
        <f t="shared" si="48"/>
        <v>2332.5496680000001</v>
      </c>
      <c r="AN37" s="559">
        <f>SUM(AL37:AM37)</f>
        <v>2332.5496680000001</v>
      </c>
      <c r="AO37" s="559">
        <f t="shared" si="48"/>
        <v>0</v>
      </c>
      <c r="AP37" s="559">
        <f t="shared" si="48"/>
        <v>2338.9411920000002</v>
      </c>
      <c r="AQ37" s="559">
        <f>SUM(AO37:AP37)</f>
        <v>2338.9411920000002</v>
      </c>
      <c r="AR37" s="559">
        <f t="shared" si="48"/>
        <v>0</v>
      </c>
      <c r="AS37" s="559">
        <f t="shared" si="48"/>
        <v>2332.5496680000001</v>
      </c>
      <c r="AT37" s="559">
        <f>SUM(AR37:AS37)</f>
        <v>2332.5496680000001</v>
      </c>
      <c r="AU37" s="559">
        <f t="shared" si="48"/>
        <v>0</v>
      </c>
      <c r="AV37" s="559">
        <f t="shared" si="48"/>
        <v>2332.5496680000001</v>
      </c>
      <c r="AW37" s="559">
        <f>SUM(AU37:AV37)</f>
        <v>2332.5496680000001</v>
      </c>
      <c r="AX37" s="388"/>
    </row>
    <row r="38" spans="2:50" s="36" customFormat="1" ht="15.5" x14ac:dyDescent="0.35">
      <c r="B38" s="376">
        <v>1.1599999999999999</v>
      </c>
      <c r="C38" s="377" t="s">
        <v>693</v>
      </c>
      <c r="D38" s="360" t="s">
        <v>101</v>
      </c>
      <c r="E38" s="663"/>
      <c r="F38" s="564">
        <f>I38</f>
        <v>0</v>
      </c>
      <c r="G38" s="564">
        <f>J38</f>
        <v>0</v>
      </c>
      <c r="H38" s="564"/>
      <c r="I38" s="564">
        <v>0</v>
      </c>
      <c r="J38" s="564">
        <v>0</v>
      </c>
      <c r="K38" s="559"/>
      <c r="L38" s="559">
        <f>I38-F38</f>
        <v>0</v>
      </c>
      <c r="M38" s="663"/>
      <c r="N38" s="564">
        <v>0</v>
      </c>
      <c r="O38" s="564">
        <v>0</v>
      </c>
      <c r="P38" s="564"/>
      <c r="Q38" s="559"/>
      <c r="R38" s="559"/>
      <c r="S38" s="559"/>
      <c r="T38" s="559">
        <f t="shared" si="1"/>
        <v>0</v>
      </c>
      <c r="U38" s="663"/>
      <c r="V38" s="564">
        <v>0</v>
      </c>
      <c r="W38" s="564">
        <v>0</v>
      </c>
      <c r="X38" s="559"/>
      <c r="Y38" s="559"/>
      <c r="Z38" s="559"/>
      <c r="AA38" s="563"/>
      <c r="AB38" s="559"/>
      <c r="AC38" s="559"/>
      <c r="AD38" s="563"/>
      <c r="AE38" s="563"/>
      <c r="AF38" s="563"/>
      <c r="AG38" s="559">
        <f>AA38+AD38</f>
        <v>0</v>
      </c>
      <c r="AH38" s="559">
        <f t="shared" si="0"/>
        <v>0</v>
      </c>
      <c r="AI38" s="559"/>
      <c r="AJ38" s="559"/>
      <c r="AK38" s="559"/>
      <c r="AL38" s="559"/>
      <c r="AM38" s="559"/>
      <c r="AN38" s="559"/>
      <c r="AO38" s="559"/>
      <c r="AP38" s="559"/>
      <c r="AQ38" s="559"/>
      <c r="AR38" s="559"/>
      <c r="AS38" s="559"/>
      <c r="AT38" s="559"/>
      <c r="AU38" s="559"/>
      <c r="AV38" s="559"/>
      <c r="AW38" s="559"/>
      <c r="AX38" s="388"/>
    </row>
    <row r="39" spans="2:50" s="36" customFormat="1" ht="31" x14ac:dyDescent="0.35">
      <c r="B39" s="376">
        <v>1.17</v>
      </c>
      <c r="C39" s="381" t="s">
        <v>103</v>
      </c>
      <c r="D39" s="360" t="s">
        <v>104</v>
      </c>
      <c r="E39" s="666">
        <v>2035</v>
      </c>
      <c r="F39" s="868">
        <v>2900</v>
      </c>
      <c r="G39" s="558">
        <v>2035</v>
      </c>
      <c r="H39" s="558">
        <f>E39</f>
        <v>2035</v>
      </c>
      <c r="I39" s="776"/>
      <c r="J39" s="776"/>
      <c r="K39" s="776"/>
      <c r="L39" s="776"/>
      <c r="M39" s="666">
        <f>'F2.1'!$I$52</f>
        <v>2035</v>
      </c>
      <c r="N39" s="868">
        <v>2900</v>
      </c>
      <c r="O39" s="558">
        <v>2035</v>
      </c>
      <c r="P39" s="558">
        <f>M39</f>
        <v>2035</v>
      </c>
      <c r="Q39" s="776"/>
      <c r="R39" s="776"/>
      <c r="S39" s="776"/>
      <c r="T39" s="776"/>
      <c r="U39" s="666">
        <f>'F2.1'!M52</f>
        <v>2035</v>
      </c>
      <c r="V39" s="868">
        <v>2900</v>
      </c>
      <c r="W39" s="558">
        <v>2035</v>
      </c>
      <c r="X39" s="558">
        <f>U39</f>
        <v>2035</v>
      </c>
      <c r="Y39" s="776"/>
      <c r="Z39" s="776"/>
      <c r="AA39" s="776"/>
      <c r="AB39" s="776"/>
      <c r="AC39" s="776"/>
      <c r="AD39" s="776"/>
      <c r="AE39" s="776"/>
      <c r="AF39" s="776"/>
      <c r="AG39" s="778"/>
      <c r="AH39" s="778"/>
      <c r="AI39" s="895">
        <v>0</v>
      </c>
      <c r="AJ39" s="895">
        <v>0</v>
      </c>
      <c r="AK39" s="895">
        <v>0</v>
      </c>
      <c r="AL39" s="895">
        <v>0</v>
      </c>
      <c r="AM39" s="895">
        <v>0</v>
      </c>
      <c r="AN39" s="559"/>
      <c r="AO39" s="895">
        <v>0</v>
      </c>
      <c r="AP39" s="895">
        <v>0</v>
      </c>
      <c r="AQ39" s="559"/>
      <c r="AR39" s="895">
        <v>0</v>
      </c>
      <c r="AS39" s="895">
        <v>0</v>
      </c>
      <c r="AT39" s="559"/>
      <c r="AU39" s="895">
        <v>0</v>
      </c>
      <c r="AV39" s="895">
        <v>0</v>
      </c>
      <c r="AW39" s="559"/>
      <c r="AX39" s="388"/>
    </row>
    <row r="40" spans="2:50" s="420" customFormat="1" ht="31" x14ac:dyDescent="0.25">
      <c r="B40" s="391">
        <v>1.18</v>
      </c>
      <c r="C40" s="380" t="s">
        <v>695</v>
      </c>
      <c r="D40" s="391" t="s">
        <v>104</v>
      </c>
      <c r="E40" s="777"/>
      <c r="F40" s="776"/>
      <c r="G40" s="776"/>
      <c r="H40" s="776"/>
      <c r="I40" s="558">
        <f>I101/I23</f>
        <v>3153.7484861237317</v>
      </c>
      <c r="J40" s="558">
        <f>J101/J23</f>
        <v>2156.1573979763693</v>
      </c>
      <c r="K40" s="558">
        <f>K101/K23</f>
        <v>2371.7699054290056</v>
      </c>
      <c r="L40" s="558">
        <f>I40-F39</f>
        <v>253.74848612373171</v>
      </c>
      <c r="M40" s="777"/>
      <c r="N40" s="776"/>
      <c r="O40" s="776"/>
      <c r="P40" s="776"/>
      <c r="Q40" s="558">
        <f>Q101/Q23</f>
        <v>3343.2589259761417</v>
      </c>
      <c r="R40" s="558">
        <f>R101/R23</f>
        <v>2090.0783234366672</v>
      </c>
      <c r="S40" s="558">
        <f>S101/S23</f>
        <v>2137.1946265556608</v>
      </c>
      <c r="T40" s="558">
        <f>Q40-N39</f>
        <v>443.25892597614165</v>
      </c>
      <c r="U40" s="777"/>
      <c r="V40" s="776"/>
      <c r="W40" s="776"/>
      <c r="X40" s="776"/>
      <c r="Y40" s="558">
        <f>Y101/Y23</f>
        <v>3234.3840923521607</v>
      </c>
      <c r="Z40" s="558">
        <f>Z101/Z23</f>
        <v>2073.8902435811056</v>
      </c>
      <c r="AA40" s="558">
        <f>AA101/AA23</f>
        <v>0</v>
      </c>
      <c r="AB40" s="558" t="e">
        <f t="shared" ref="AB40:AC40" si="49">AB101/AB23</f>
        <v>#DIV/0!</v>
      </c>
      <c r="AC40" s="558">
        <f t="shared" si="49"/>
        <v>2034.9999999999998</v>
      </c>
      <c r="AD40" s="558">
        <f t="shared" ref="AD40" si="50">AD101/AD23</f>
        <v>0</v>
      </c>
      <c r="AE40" s="558">
        <f>AE101/AE23</f>
        <v>3234.3840923521607</v>
      </c>
      <c r="AF40" s="558">
        <f>AF101/AF23</f>
        <v>2054.304999749972</v>
      </c>
      <c r="AG40" s="868">
        <f>SUMPRODUCT(AE40:AF40,AE37:AF37)/AG37</f>
        <v>2123.9888532980372</v>
      </c>
      <c r="AH40" s="559">
        <f>AG40-V39</f>
        <v>-776.01114670196284</v>
      </c>
      <c r="AI40" s="558">
        <v>2900</v>
      </c>
      <c r="AJ40" s="558">
        <v>2035</v>
      </c>
      <c r="AK40" s="558">
        <v>2035</v>
      </c>
      <c r="AL40" s="558">
        <v>2900</v>
      </c>
      <c r="AM40" s="558">
        <v>2035</v>
      </c>
      <c r="AN40" s="558">
        <f>AN101/AN23</f>
        <v>2034.9999999999998</v>
      </c>
      <c r="AO40" s="558">
        <v>2900</v>
      </c>
      <c r="AP40" s="558">
        <v>2035</v>
      </c>
      <c r="AQ40" s="558">
        <f>AQ101/AQ23</f>
        <v>2035</v>
      </c>
      <c r="AR40" s="558">
        <v>2900</v>
      </c>
      <c r="AS40" s="558">
        <v>2035</v>
      </c>
      <c r="AT40" s="558">
        <f>AT101/AT23</f>
        <v>2034.9999999999998</v>
      </c>
      <c r="AU40" s="558">
        <v>2900</v>
      </c>
      <c r="AV40" s="558">
        <v>2035</v>
      </c>
      <c r="AW40" s="558">
        <f>AW101/AW23</f>
        <v>2034.9999999999998</v>
      </c>
      <c r="AX40" s="393"/>
    </row>
    <row r="41" spans="2:50" s="420" customFormat="1" ht="31" x14ac:dyDescent="0.35">
      <c r="B41" s="483">
        <v>1.19</v>
      </c>
      <c r="C41" s="380" t="s">
        <v>105</v>
      </c>
      <c r="D41" s="391" t="s">
        <v>106</v>
      </c>
      <c r="E41" s="663">
        <v>0</v>
      </c>
      <c r="F41" s="559">
        <v>0</v>
      </c>
      <c r="G41" s="559">
        <v>0</v>
      </c>
      <c r="H41" s="559"/>
      <c r="I41" s="776"/>
      <c r="J41" s="776"/>
      <c r="K41" s="776"/>
      <c r="L41" s="778"/>
      <c r="M41" s="896">
        <f>'F2.1'!I56</f>
        <v>0</v>
      </c>
      <c r="N41" s="559">
        <v>0</v>
      </c>
      <c r="O41" s="559">
        <v>0</v>
      </c>
      <c r="P41" s="559"/>
      <c r="Q41" s="776"/>
      <c r="R41" s="776"/>
      <c r="S41" s="776"/>
      <c r="T41" s="778"/>
      <c r="U41" s="896">
        <f>'F2.1'!M56</f>
        <v>0</v>
      </c>
      <c r="V41" s="559">
        <v>0</v>
      </c>
      <c r="W41" s="559">
        <v>0</v>
      </c>
      <c r="X41" s="559"/>
      <c r="Y41" s="776"/>
      <c r="Z41" s="776"/>
      <c r="AA41" s="776"/>
      <c r="AB41" s="776"/>
      <c r="AC41" s="776"/>
      <c r="AD41" s="776"/>
      <c r="AE41" s="776"/>
      <c r="AF41" s="776"/>
      <c r="AG41" s="776"/>
      <c r="AH41" s="559">
        <f t="shared" si="0"/>
        <v>0</v>
      </c>
      <c r="AI41" s="895">
        <v>0</v>
      </c>
      <c r="AJ41" s="895">
        <v>0</v>
      </c>
      <c r="AK41" s="559"/>
      <c r="AL41" s="895">
        <v>0</v>
      </c>
      <c r="AM41" s="895">
        <v>0</v>
      </c>
      <c r="AN41" s="559"/>
      <c r="AO41" s="895">
        <v>0</v>
      </c>
      <c r="AP41" s="895">
        <v>0</v>
      </c>
      <c r="AQ41" s="559"/>
      <c r="AR41" s="895">
        <v>0</v>
      </c>
      <c r="AS41" s="895">
        <v>0</v>
      </c>
      <c r="AT41" s="559"/>
      <c r="AU41" s="895">
        <v>0</v>
      </c>
      <c r="AV41" s="895">
        <v>0</v>
      </c>
      <c r="AW41" s="559"/>
      <c r="AX41" s="393"/>
    </row>
    <row r="42" spans="2:50" s="420" customFormat="1" ht="46.5" x14ac:dyDescent="0.25">
      <c r="B42" s="553">
        <v>1.2</v>
      </c>
      <c r="C42" s="380" t="s">
        <v>696</v>
      </c>
      <c r="D42" s="391" t="s">
        <v>106</v>
      </c>
      <c r="E42" s="776"/>
      <c r="F42" s="776"/>
      <c r="G42" s="776"/>
      <c r="H42" s="776"/>
      <c r="I42" s="558">
        <v>0</v>
      </c>
      <c r="J42" s="558">
        <v>0</v>
      </c>
      <c r="K42" s="558"/>
      <c r="L42" s="559">
        <f>I42-F41</f>
        <v>0</v>
      </c>
      <c r="M42" s="776"/>
      <c r="N42" s="776"/>
      <c r="O42" s="776"/>
      <c r="P42" s="776"/>
      <c r="Q42" s="558">
        <v>0</v>
      </c>
      <c r="R42" s="558">
        <v>0</v>
      </c>
      <c r="S42" s="558"/>
      <c r="T42" s="559">
        <f>Q42-N41</f>
        <v>0</v>
      </c>
      <c r="U42" s="776"/>
      <c r="V42" s="776"/>
      <c r="W42" s="776"/>
      <c r="X42" s="776"/>
      <c r="Y42" s="558">
        <v>0.37474975674046668</v>
      </c>
      <c r="Z42" s="558">
        <v>0.23981406709657918</v>
      </c>
      <c r="AA42" s="558"/>
      <c r="AB42" s="558">
        <v>0</v>
      </c>
      <c r="AC42" s="558">
        <v>0</v>
      </c>
      <c r="AD42" s="558"/>
      <c r="AE42" s="558"/>
      <c r="AF42" s="558"/>
      <c r="AG42" s="559">
        <f>AG81+AG82</f>
        <v>0</v>
      </c>
      <c r="AH42" s="759">
        <f>AG42-V41</f>
        <v>0</v>
      </c>
      <c r="AI42" s="1170">
        <v>0.5</v>
      </c>
      <c r="AJ42" s="1170">
        <v>0.5</v>
      </c>
      <c r="AK42" s="1170">
        <f>AVERAGE(AI42:AJ42)</f>
        <v>0.5</v>
      </c>
      <c r="AL42" s="1170">
        <v>0.5</v>
      </c>
      <c r="AM42" s="1170">
        <v>0.5</v>
      </c>
      <c r="AN42" s="1170">
        <f>AVERAGE(AL42:AM42)</f>
        <v>0.5</v>
      </c>
      <c r="AO42" s="1170">
        <v>0.5</v>
      </c>
      <c r="AP42" s="1170">
        <v>0.5</v>
      </c>
      <c r="AQ42" s="1170">
        <f>AVERAGE(AO42:AP42)</f>
        <v>0.5</v>
      </c>
      <c r="AR42" s="1170">
        <v>0.5</v>
      </c>
      <c r="AS42" s="1170">
        <v>0.5</v>
      </c>
      <c r="AT42" s="1170">
        <f>AVERAGE(AR42:AS42)</f>
        <v>0.5</v>
      </c>
      <c r="AU42" s="1170">
        <v>0.5</v>
      </c>
      <c r="AV42" s="1170">
        <v>0.5</v>
      </c>
      <c r="AW42" s="1170">
        <f>AVERAGE(AU42:AV42)</f>
        <v>0.5</v>
      </c>
      <c r="AX42" s="393"/>
    </row>
    <row r="43" spans="2:50" s="420" customFormat="1" ht="15.5" x14ac:dyDescent="0.35">
      <c r="B43" s="483">
        <v>1.21</v>
      </c>
      <c r="C43" s="380" t="s">
        <v>107</v>
      </c>
      <c r="D43" s="391" t="s">
        <v>99</v>
      </c>
      <c r="E43" s="664">
        <v>8.0000000000000002E-3</v>
      </c>
      <c r="F43" s="561">
        <v>8.0000000000000002E-3</v>
      </c>
      <c r="G43" s="561">
        <v>8.0000000000000002E-3</v>
      </c>
      <c r="H43" s="561">
        <v>0</v>
      </c>
      <c r="I43" s="775"/>
      <c r="J43" s="775"/>
      <c r="K43" s="775"/>
      <c r="L43" s="774"/>
      <c r="M43" s="664">
        <v>8.0000000000000002E-3</v>
      </c>
      <c r="N43" s="561">
        <v>8.0000000000000002E-3</v>
      </c>
      <c r="O43" s="561">
        <v>8.0000000000000002E-3</v>
      </c>
      <c r="P43" s="561">
        <v>0</v>
      </c>
      <c r="Q43" s="775"/>
      <c r="R43" s="775"/>
      <c r="S43" s="775"/>
      <c r="T43" s="774"/>
      <c r="U43" s="664">
        <f>X434</f>
        <v>0</v>
      </c>
      <c r="V43" s="561">
        <v>0</v>
      </c>
      <c r="W43" s="561">
        <v>0</v>
      </c>
      <c r="X43" s="561">
        <v>0</v>
      </c>
      <c r="Y43" s="775"/>
      <c r="Z43" s="775"/>
      <c r="AA43" s="775"/>
      <c r="AB43" s="775"/>
      <c r="AC43" s="775"/>
      <c r="AD43" s="775"/>
      <c r="AE43" s="775"/>
      <c r="AF43" s="775"/>
      <c r="AG43" s="775"/>
      <c r="AH43" s="775"/>
      <c r="AI43" s="1171"/>
      <c r="AJ43" s="1171"/>
      <c r="AK43" s="560"/>
      <c r="AL43" s="1171"/>
      <c r="AM43" s="1171"/>
      <c r="AN43" s="560"/>
      <c r="AO43" s="1171"/>
      <c r="AP43" s="1171"/>
      <c r="AQ43" s="560"/>
      <c r="AR43" s="1171"/>
      <c r="AS43" s="1171"/>
      <c r="AT43" s="560"/>
      <c r="AU43" s="1171"/>
      <c r="AV43" s="1171"/>
      <c r="AW43" s="560"/>
      <c r="AX43" s="393"/>
    </row>
    <row r="44" spans="2:50" s="420" customFormat="1" ht="31" x14ac:dyDescent="0.35">
      <c r="B44" s="483">
        <v>1.22</v>
      </c>
      <c r="C44" s="380" t="s">
        <v>697</v>
      </c>
      <c r="D44" s="391" t="s">
        <v>99</v>
      </c>
      <c r="E44" s="775"/>
      <c r="F44" s="775"/>
      <c r="G44" s="775"/>
      <c r="H44" s="775"/>
      <c r="I44" s="1177">
        <v>0</v>
      </c>
      <c r="J44" s="561">
        <v>0</v>
      </c>
      <c r="K44" s="556">
        <f>AVERAGE(J44:J44)</f>
        <v>0</v>
      </c>
      <c r="L44" s="560">
        <v>-8.0000000000000002E-3</v>
      </c>
      <c r="M44" s="775"/>
      <c r="N44" s="775"/>
      <c r="O44" s="775"/>
      <c r="P44" s="775"/>
      <c r="Q44" s="561">
        <v>0</v>
      </c>
      <c r="R44" s="561">
        <v>0</v>
      </c>
      <c r="S44" s="561"/>
      <c r="T44" s="560">
        <f>Q44-N43</f>
        <v>-8.0000000000000002E-3</v>
      </c>
      <c r="U44" s="664"/>
      <c r="V44" s="775"/>
      <c r="W44" s="775"/>
      <c r="X44" s="775"/>
      <c r="Y44" s="561">
        <v>0</v>
      </c>
      <c r="Z44" s="561">
        <v>0</v>
      </c>
      <c r="AA44" s="561"/>
      <c r="AB44" s="561">
        <v>8.0000000000000002E-3</v>
      </c>
      <c r="AC44" s="561">
        <v>8.0000000000000002E-3</v>
      </c>
      <c r="AD44" s="561"/>
      <c r="AE44" s="561"/>
      <c r="AF44" s="561"/>
      <c r="AG44" s="560">
        <f>AVERAGE(AA44:AD44)</f>
        <v>8.0000000000000002E-3</v>
      </c>
      <c r="AH44" s="560">
        <f>AG44-V43</f>
        <v>8.0000000000000002E-3</v>
      </c>
      <c r="AI44" s="1172">
        <v>0</v>
      </c>
      <c r="AJ44" s="1172">
        <v>0</v>
      </c>
      <c r="AK44" s="1172">
        <v>0</v>
      </c>
      <c r="AL44" s="1172">
        <v>0</v>
      </c>
      <c r="AM44" s="1172">
        <v>0</v>
      </c>
      <c r="AN44" s="1172">
        <v>0</v>
      </c>
      <c r="AO44" s="1172">
        <v>0</v>
      </c>
      <c r="AP44" s="1172">
        <v>0</v>
      </c>
      <c r="AQ44" s="1172">
        <v>0</v>
      </c>
      <c r="AR44" s="1172">
        <v>0</v>
      </c>
      <c r="AS44" s="1172">
        <v>0</v>
      </c>
      <c r="AT44" s="1172">
        <v>0</v>
      </c>
      <c r="AU44" s="1172">
        <v>0</v>
      </c>
      <c r="AV44" s="1172">
        <v>0</v>
      </c>
      <c r="AW44" s="1172">
        <v>0</v>
      </c>
      <c r="AX44" s="393"/>
    </row>
    <row r="45" spans="2:50" s="420" customFormat="1" ht="15.5" x14ac:dyDescent="0.3">
      <c r="B45" s="466"/>
      <c r="C45" s="465"/>
      <c r="D45" s="467"/>
      <c r="E45" s="667"/>
      <c r="F45" s="521"/>
      <c r="G45" s="521"/>
      <c r="H45" s="521"/>
      <c r="I45" s="521"/>
      <c r="J45" s="521"/>
      <c r="K45" s="521"/>
      <c r="L45" s="521"/>
      <c r="M45" s="667"/>
      <c r="N45" s="521"/>
      <c r="O45" s="521"/>
      <c r="P45" s="521"/>
      <c r="Q45" s="521"/>
      <c r="R45" s="521"/>
      <c r="S45" s="521"/>
      <c r="T45" s="521"/>
      <c r="U45" s="667"/>
      <c r="V45" s="521"/>
      <c r="W45" s="521"/>
      <c r="X45" s="518"/>
      <c r="Y45" s="521"/>
      <c r="Z45" s="521"/>
      <c r="AA45" s="518"/>
      <c r="AB45" s="521"/>
      <c r="AC45" s="521"/>
      <c r="AD45" s="518"/>
      <c r="AE45" s="518"/>
      <c r="AF45" s="518"/>
      <c r="AG45" s="518"/>
      <c r="AH45" s="518"/>
      <c r="AI45" s="593"/>
      <c r="AJ45" s="593"/>
      <c r="AK45" s="518"/>
      <c r="AL45" s="593"/>
      <c r="AM45" s="593"/>
      <c r="AN45" s="518"/>
      <c r="AO45" s="593"/>
      <c r="AP45" s="593"/>
      <c r="AQ45" s="518"/>
      <c r="AR45" s="593"/>
      <c r="AS45" s="593"/>
      <c r="AT45" s="518"/>
      <c r="AU45" s="593"/>
      <c r="AV45" s="593"/>
      <c r="AW45" s="518"/>
      <c r="AX45" s="393"/>
    </row>
    <row r="46" spans="2:50" s="420" customFormat="1" ht="15.5" x14ac:dyDescent="0.3">
      <c r="B46" s="466">
        <v>2</v>
      </c>
      <c r="C46" s="496" t="s">
        <v>108</v>
      </c>
      <c r="D46" s="467"/>
      <c r="E46" s="667"/>
      <c r="F46" s="521"/>
      <c r="G46" s="521"/>
      <c r="H46" s="521"/>
      <c r="I46" s="521"/>
      <c r="J46" s="521"/>
      <c r="K46" s="521"/>
      <c r="L46" s="521"/>
      <c r="M46" s="667"/>
      <c r="N46" s="521"/>
      <c r="O46" s="521"/>
      <c r="P46" s="521"/>
      <c r="Q46" s="521"/>
      <c r="R46" s="521"/>
      <c r="S46" s="521"/>
      <c r="T46" s="521"/>
      <c r="U46" s="667"/>
      <c r="V46" s="521"/>
      <c r="W46" s="521"/>
      <c r="X46" s="518"/>
      <c r="Y46" s="521"/>
      <c r="Z46" s="521"/>
      <c r="AA46" s="518"/>
      <c r="AB46" s="521"/>
      <c r="AC46" s="521"/>
      <c r="AD46" s="518"/>
      <c r="AE46" s="518"/>
      <c r="AF46" s="518"/>
      <c r="AG46" s="518"/>
      <c r="AH46" s="518"/>
      <c r="AI46" s="593"/>
      <c r="AJ46" s="593"/>
      <c r="AK46" s="518"/>
      <c r="AL46" s="593"/>
      <c r="AM46" s="593"/>
      <c r="AN46" s="518"/>
      <c r="AO46" s="593"/>
      <c r="AP46" s="593"/>
      <c r="AQ46" s="518"/>
      <c r="AR46" s="593"/>
      <c r="AS46" s="593"/>
      <c r="AT46" s="518"/>
      <c r="AU46" s="593"/>
      <c r="AV46" s="593"/>
      <c r="AW46" s="518"/>
      <c r="AX46" s="393"/>
    </row>
    <row r="47" spans="2:50" s="420" customFormat="1" ht="15.5" x14ac:dyDescent="0.3">
      <c r="B47" s="466">
        <v>2.1</v>
      </c>
      <c r="C47" s="465" t="s">
        <v>581</v>
      </c>
      <c r="D47" s="467"/>
      <c r="E47" s="667"/>
      <c r="F47" s="521"/>
      <c r="G47" s="521"/>
      <c r="H47" s="521"/>
      <c r="I47" s="521"/>
      <c r="J47" s="521"/>
      <c r="K47" s="521"/>
      <c r="L47" s="521"/>
      <c r="M47" s="667"/>
      <c r="N47" s="521"/>
      <c r="O47" s="521"/>
      <c r="P47" s="521"/>
      <c r="Q47" s="521"/>
      <c r="R47" s="521"/>
      <c r="S47" s="521"/>
      <c r="T47" s="521"/>
      <c r="U47" s="667"/>
      <c r="V47" s="521"/>
      <c r="W47" s="521"/>
      <c r="X47" s="518"/>
      <c r="Y47" s="521"/>
      <c r="Z47" s="521"/>
      <c r="AA47" s="518"/>
      <c r="AB47" s="521"/>
      <c r="AC47" s="521"/>
      <c r="AD47" s="518"/>
      <c r="AE47" s="518"/>
      <c r="AF47" s="518"/>
      <c r="AG47" s="518"/>
      <c r="AH47" s="518"/>
      <c r="AI47" s="593"/>
      <c r="AJ47" s="593"/>
      <c r="AK47" s="518"/>
      <c r="AL47" s="593"/>
      <c r="AM47" s="593"/>
      <c r="AN47" s="518"/>
      <c r="AO47" s="593"/>
      <c r="AP47" s="593"/>
      <c r="AQ47" s="518"/>
      <c r="AR47" s="593"/>
      <c r="AS47" s="593"/>
      <c r="AT47" s="518"/>
      <c r="AU47" s="593"/>
      <c r="AV47" s="593"/>
      <c r="AW47" s="518"/>
      <c r="AX47" s="393"/>
    </row>
    <row r="48" spans="2:50" s="420" customFormat="1" ht="15.5" x14ac:dyDescent="0.35">
      <c r="B48" s="483" t="s">
        <v>109</v>
      </c>
      <c r="C48" s="380" t="s">
        <v>746</v>
      </c>
      <c r="D48" s="391" t="s">
        <v>110</v>
      </c>
      <c r="E48" s="674">
        <v>0</v>
      </c>
      <c r="F48" s="565">
        <f>I48</f>
        <v>0</v>
      </c>
      <c r="G48" s="565"/>
      <c r="H48" s="565"/>
      <c r="I48" s="565">
        <v>0</v>
      </c>
      <c r="J48" s="565">
        <v>0</v>
      </c>
      <c r="K48" s="565"/>
      <c r="L48" s="565">
        <f t="shared" ref="L48:L54" si="51">I48-F48</f>
        <v>0</v>
      </c>
      <c r="M48" s="674"/>
      <c r="N48" s="565">
        <f>Q48</f>
        <v>8780.6640509130648</v>
      </c>
      <c r="O48" s="565">
        <f>R48</f>
        <v>8741.9734058315626</v>
      </c>
      <c r="P48" s="565"/>
      <c r="Q48" s="565">
        <v>8780.6640509130648</v>
      </c>
      <c r="R48" s="565">
        <v>8741.9734058315626</v>
      </c>
      <c r="S48" s="565"/>
      <c r="T48" s="558">
        <f>Q48-N48</f>
        <v>0</v>
      </c>
      <c r="U48" s="674"/>
      <c r="V48" s="565">
        <f>Y48</f>
        <v>8660.0100488568041</v>
      </c>
      <c r="W48" s="565">
        <f>Z48</f>
        <v>8676.6978579545794</v>
      </c>
      <c r="X48" s="1223"/>
      <c r="Y48" s="565">
        <v>8660.0100488568041</v>
      </c>
      <c r="Z48" s="565">
        <v>8676.6978579545794</v>
      </c>
      <c r="AA48" s="565"/>
      <c r="AB48" s="565">
        <v>8670</v>
      </c>
      <c r="AC48" s="565">
        <v>8670</v>
      </c>
      <c r="AD48" s="565"/>
      <c r="AE48" s="565"/>
      <c r="AF48" s="1239">
        <f>(Z48*$Z$86+AC48*$AC$86)/SUM($Z$86,$AC$86)</f>
        <v>8673.3552012373002</v>
      </c>
      <c r="AG48" s="558">
        <f>SUMPRODUCT(AA48:AD48,AA86:AD86)/SUM(AA86:AD86)</f>
        <v>2794.6467167407591</v>
      </c>
      <c r="AH48" s="558">
        <f>AG48-V48</f>
        <v>-5865.3633321160451</v>
      </c>
      <c r="AI48" s="1173">
        <v>8670</v>
      </c>
      <c r="AJ48" s="1173">
        <v>8670</v>
      </c>
      <c r="AK48" s="769"/>
      <c r="AL48" s="1173">
        <v>8670</v>
      </c>
      <c r="AM48" s="1173">
        <v>8670</v>
      </c>
      <c r="AN48" s="769"/>
      <c r="AO48" s="1173">
        <v>8670</v>
      </c>
      <c r="AP48" s="1173">
        <v>8670</v>
      </c>
      <c r="AQ48" s="769"/>
      <c r="AR48" s="1173">
        <v>8670</v>
      </c>
      <c r="AS48" s="1173">
        <v>8670</v>
      </c>
      <c r="AT48" s="769"/>
      <c r="AU48" s="1173">
        <v>8670</v>
      </c>
      <c r="AV48" s="1173">
        <v>8670</v>
      </c>
      <c r="AW48" s="769"/>
      <c r="AX48" s="393"/>
    </row>
    <row r="49" spans="2:50" s="420" customFormat="1" ht="15.5" x14ac:dyDescent="0.35">
      <c r="B49" s="483" t="s">
        <v>111</v>
      </c>
      <c r="C49" s="380" t="s">
        <v>747</v>
      </c>
      <c r="D49" s="391" t="s">
        <v>110</v>
      </c>
      <c r="E49" s="674">
        <v>0</v>
      </c>
      <c r="F49" s="565">
        <f t="shared" ref="F49:F54" si="52">I49</f>
        <v>0</v>
      </c>
      <c r="G49" s="565"/>
      <c r="H49" s="565"/>
      <c r="I49" s="565">
        <v>0</v>
      </c>
      <c r="J49" s="565">
        <v>0</v>
      </c>
      <c r="K49" s="565"/>
      <c r="L49" s="565">
        <f t="shared" si="51"/>
        <v>0</v>
      </c>
      <c r="M49" s="674"/>
      <c r="N49" s="565">
        <f t="shared" ref="N49:O54" si="53">Q49</f>
        <v>0</v>
      </c>
      <c r="O49" s="565">
        <f t="shared" si="53"/>
        <v>0</v>
      </c>
      <c r="P49" s="565"/>
      <c r="Q49" s="565">
        <v>0</v>
      </c>
      <c r="R49" s="565">
        <v>0</v>
      </c>
      <c r="S49" s="565"/>
      <c r="T49" s="558">
        <f t="shared" ref="T49:T54" si="54">Q49-N49</f>
        <v>0</v>
      </c>
      <c r="U49" s="674"/>
      <c r="V49" s="565">
        <f t="shared" ref="V49:W54" si="55">Y49</f>
        <v>0</v>
      </c>
      <c r="W49" s="565">
        <f t="shared" si="55"/>
        <v>0</v>
      </c>
      <c r="X49" s="1223"/>
      <c r="Y49" s="565">
        <v>0</v>
      </c>
      <c r="Z49" s="565">
        <v>0</v>
      </c>
      <c r="AA49" s="565"/>
      <c r="AB49" s="565">
        <v>0</v>
      </c>
      <c r="AC49" s="565">
        <v>0</v>
      </c>
      <c r="AD49" s="565"/>
      <c r="AE49" s="565"/>
      <c r="AF49" s="565"/>
      <c r="AG49" s="558">
        <f>IFERROR(SUMPRODUCT(AA49:AD49,AA87:AD87)/SUM(AA87:AD87),0)</f>
        <v>0</v>
      </c>
      <c r="AH49" s="558">
        <f>AG49-V49</f>
        <v>0</v>
      </c>
      <c r="AI49" s="1173">
        <v>0</v>
      </c>
      <c r="AJ49" s="1173">
        <v>0</v>
      </c>
      <c r="AK49" s="558"/>
      <c r="AL49" s="1173">
        <v>0</v>
      </c>
      <c r="AM49" s="1173">
        <v>0</v>
      </c>
      <c r="AN49" s="558"/>
      <c r="AO49" s="1173">
        <v>0</v>
      </c>
      <c r="AP49" s="1173">
        <v>0</v>
      </c>
      <c r="AQ49" s="558"/>
      <c r="AR49" s="1173">
        <v>0</v>
      </c>
      <c r="AS49" s="1173">
        <v>0</v>
      </c>
      <c r="AT49" s="558"/>
      <c r="AU49" s="1173">
        <v>0</v>
      </c>
      <c r="AV49" s="1173">
        <v>0</v>
      </c>
      <c r="AW49" s="558"/>
      <c r="AX49" s="393"/>
    </row>
    <row r="50" spans="2:50" s="420" customFormat="1" ht="15.5" x14ac:dyDescent="0.35">
      <c r="B50" s="483" t="s">
        <v>113</v>
      </c>
      <c r="C50" s="380" t="s">
        <v>853</v>
      </c>
      <c r="D50" s="391" t="s">
        <v>110</v>
      </c>
      <c r="E50" s="674">
        <v>0</v>
      </c>
      <c r="F50" s="565">
        <f t="shared" si="52"/>
        <v>0</v>
      </c>
      <c r="G50" s="565"/>
      <c r="H50" s="565"/>
      <c r="I50" s="565">
        <v>0</v>
      </c>
      <c r="J50" s="565">
        <v>0</v>
      </c>
      <c r="K50" s="565"/>
      <c r="L50" s="565">
        <f t="shared" si="51"/>
        <v>0</v>
      </c>
      <c r="M50" s="674"/>
      <c r="N50" s="565">
        <f t="shared" si="53"/>
        <v>0</v>
      </c>
      <c r="O50" s="565">
        <f t="shared" si="53"/>
        <v>0</v>
      </c>
      <c r="P50" s="565"/>
      <c r="Q50" s="565">
        <v>0</v>
      </c>
      <c r="R50" s="565">
        <v>0</v>
      </c>
      <c r="S50" s="565"/>
      <c r="T50" s="558">
        <f t="shared" si="54"/>
        <v>0</v>
      </c>
      <c r="U50" s="674"/>
      <c r="V50" s="565">
        <f t="shared" si="55"/>
        <v>0</v>
      </c>
      <c r="W50" s="565">
        <f t="shared" si="55"/>
        <v>0</v>
      </c>
      <c r="X50" s="1223"/>
      <c r="Y50" s="565">
        <v>0</v>
      </c>
      <c r="Z50" s="565">
        <v>0</v>
      </c>
      <c r="AA50" s="565"/>
      <c r="AB50" s="565">
        <v>0</v>
      </c>
      <c r="AC50" s="565">
        <v>0</v>
      </c>
      <c r="AD50" s="565"/>
      <c r="AE50" s="565"/>
      <c r="AF50" s="565"/>
      <c r="AG50" s="558">
        <f>IFERROR(SUMPRODUCT(AA50:AD50,AA88:AD88)/SUM(AA88:AD88),0)</f>
        <v>0</v>
      </c>
      <c r="AH50" s="558">
        <f t="shared" ref="AH50:AH54" si="56">AG50-V50</f>
        <v>0</v>
      </c>
      <c r="AI50" s="1173">
        <v>0</v>
      </c>
      <c r="AJ50" s="1173">
        <v>0</v>
      </c>
      <c r="AK50" s="558"/>
      <c r="AL50" s="1173">
        <v>0</v>
      </c>
      <c r="AM50" s="1173">
        <v>0</v>
      </c>
      <c r="AN50" s="558"/>
      <c r="AO50" s="1173">
        <v>0</v>
      </c>
      <c r="AP50" s="1173">
        <v>0</v>
      </c>
      <c r="AQ50" s="558"/>
      <c r="AR50" s="1173">
        <v>0</v>
      </c>
      <c r="AS50" s="1173">
        <v>0</v>
      </c>
      <c r="AT50" s="558"/>
      <c r="AU50" s="1173">
        <v>0</v>
      </c>
      <c r="AV50" s="1173">
        <v>0</v>
      </c>
      <c r="AW50" s="558"/>
      <c r="AX50" s="393"/>
    </row>
    <row r="51" spans="2:50" s="420" customFormat="1" ht="15.5" x14ac:dyDescent="0.35">
      <c r="B51" s="483" t="s">
        <v>745</v>
      </c>
      <c r="C51" s="380" t="s">
        <v>748</v>
      </c>
      <c r="D51" s="391" t="s">
        <v>110</v>
      </c>
      <c r="E51" s="836">
        <v>0</v>
      </c>
      <c r="F51" s="565">
        <f t="shared" si="52"/>
        <v>0</v>
      </c>
      <c r="G51" s="565"/>
      <c r="H51" s="565"/>
      <c r="I51" s="565">
        <v>0</v>
      </c>
      <c r="J51" s="565">
        <v>0</v>
      </c>
      <c r="K51" s="565"/>
      <c r="L51" s="565">
        <f t="shared" si="51"/>
        <v>0</v>
      </c>
      <c r="M51" s="668"/>
      <c r="N51" s="565">
        <f>Q51</f>
        <v>0</v>
      </c>
      <c r="O51" s="565">
        <f t="shared" si="53"/>
        <v>0</v>
      </c>
      <c r="P51" s="565"/>
      <c r="Q51" s="565">
        <v>0</v>
      </c>
      <c r="R51" s="565">
        <v>0</v>
      </c>
      <c r="S51" s="565"/>
      <c r="T51" s="558">
        <f t="shared" si="54"/>
        <v>0</v>
      </c>
      <c r="U51" s="668"/>
      <c r="V51" s="565">
        <f>Y51</f>
        <v>0</v>
      </c>
      <c r="W51" s="565">
        <f>Z51</f>
        <v>0</v>
      </c>
      <c r="X51" s="1223"/>
      <c r="Y51" s="565">
        <v>0</v>
      </c>
      <c r="Z51" s="565">
        <v>0</v>
      </c>
      <c r="AA51" s="565"/>
      <c r="AB51" s="565">
        <v>0</v>
      </c>
      <c r="AC51" s="565">
        <v>0</v>
      </c>
      <c r="AD51" s="565"/>
      <c r="AE51" s="565"/>
      <c r="AF51" s="565"/>
      <c r="AG51" s="558">
        <f>IFERROR(SUMPRODUCT(AA51:AD51,AA89:AD89)/SUM(AA89:AD89),)</f>
        <v>0</v>
      </c>
      <c r="AH51" s="558">
        <f t="shared" si="56"/>
        <v>0</v>
      </c>
      <c r="AI51" s="1173">
        <v>0</v>
      </c>
      <c r="AJ51" s="1173">
        <v>0</v>
      </c>
      <c r="AK51" s="558"/>
      <c r="AL51" s="1173">
        <v>0</v>
      </c>
      <c r="AM51" s="1173">
        <v>0</v>
      </c>
      <c r="AN51" s="558"/>
      <c r="AO51" s="1173">
        <v>0</v>
      </c>
      <c r="AP51" s="1173">
        <v>0</v>
      </c>
      <c r="AQ51" s="558"/>
      <c r="AR51" s="1173">
        <v>0</v>
      </c>
      <c r="AS51" s="1173">
        <v>0</v>
      </c>
      <c r="AT51" s="558"/>
      <c r="AU51" s="1173">
        <v>0</v>
      </c>
      <c r="AV51" s="1173">
        <v>0</v>
      </c>
      <c r="AW51" s="558"/>
      <c r="AX51" s="393"/>
    </row>
    <row r="52" spans="2:50" s="420" customFormat="1" ht="15.5" x14ac:dyDescent="0.35">
      <c r="B52" s="483" t="s">
        <v>856</v>
      </c>
      <c r="C52" s="380" t="s">
        <v>749</v>
      </c>
      <c r="D52" s="391" t="s">
        <v>110</v>
      </c>
      <c r="E52" s="836">
        <v>0</v>
      </c>
      <c r="F52" s="565">
        <f t="shared" si="52"/>
        <v>0</v>
      </c>
      <c r="G52" s="565"/>
      <c r="H52" s="565"/>
      <c r="I52" s="565">
        <v>0</v>
      </c>
      <c r="J52" s="565">
        <v>0</v>
      </c>
      <c r="K52" s="565"/>
      <c r="L52" s="565">
        <f t="shared" si="51"/>
        <v>0</v>
      </c>
      <c r="M52" s="668"/>
      <c r="N52" s="565">
        <f t="shared" si="53"/>
        <v>0</v>
      </c>
      <c r="O52" s="565">
        <f t="shared" si="53"/>
        <v>0</v>
      </c>
      <c r="P52" s="565"/>
      <c r="Q52" s="565">
        <v>0</v>
      </c>
      <c r="R52" s="565">
        <v>0</v>
      </c>
      <c r="S52" s="565"/>
      <c r="T52" s="558">
        <f t="shared" si="54"/>
        <v>0</v>
      </c>
      <c r="U52" s="668"/>
      <c r="V52" s="565">
        <f t="shared" si="55"/>
        <v>0</v>
      </c>
      <c r="W52" s="565">
        <f t="shared" si="55"/>
        <v>0</v>
      </c>
      <c r="X52" s="1223"/>
      <c r="Y52" s="565">
        <v>0</v>
      </c>
      <c r="Z52" s="565">
        <v>0</v>
      </c>
      <c r="AA52" s="565"/>
      <c r="AB52" s="565">
        <v>0</v>
      </c>
      <c r="AC52" s="565">
        <v>0</v>
      </c>
      <c r="AD52" s="565"/>
      <c r="AE52" s="565"/>
      <c r="AF52" s="565"/>
      <c r="AG52" s="558">
        <f>IFERROR(SUMPRODUCT(AA52:AD52,AA90:AD90)/SUM(AA90:AD90),)</f>
        <v>0</v>
      </c>
      <c r="AH52" s="558">
        <f t="shared" ref="AH52" si="57">AG52-V52</f>
        <v>0</v>
      </c>
      <c r="AI52" s="1173">
        <v>0</v>
      </c>
      <c r="AJ52" s="1173">
        <v>0</v>
      </c>
      <c r="AK52" s="558"/>
      <c r="AL52" s="1173">
        <v>0</v>
      </c>
      <c r="AM52" s="1173">
        <v>0</v>
      </c>
      <c r="AN52" s="558"/>
      <c r="AO52" s="1173">
        <v>0</v>
      </c>
      <c r="AP52" s="1173">
        <v>0</v>
      </c>
      <c r="AQ52" s="558"/>
      <c r="AR52" s="1173">
        <v>0</v>
      </c>
      <c r="AS52" s="1173">
        <v>0</v>
      </c>
      <c r="AT52" s="558"/>
      <c r="AU52" s="1173">
        <v>0</v>
      </c>
      <c r="AV52" s="1173">
        <v>0</v>
      </c>
      <c r="AW52" s="558"/>
      <c r="AX52" s="393"/>
    </row>
    <row r="53" spans="2:50" s="420" customFormat="1" ht="15.5" x14ac:dyDescent="0.35">
      <c r="B53" s="483" t="s">
        <v>857</v>
      </c>
      <c r="C53" s="380" t="s">
        <v>854</v>
      </c>
      <c r="D53" s="391" t="s">
        <v>110</v>
      </c>
      <c r="E53" s="668"/>
      <c r="F53" s="565">
        <f t="shared" si="52"/>
        <v>0</v>
      </c>
      <c r="G53" s="565"/>
      <c r="H53" s="565"/>
      <c r="I53" s="565">
        <v>0</v>
      </c>
      <c r="J53" s="565">
        <v>0</v>
      </c>
      <c r="K53" s="565"/>
      <c r="L53" s="565">
        <f t="shared" si="51"/>
        <v>0</v>
      </c>
      <c r="M53" s="668"/>
      <c r="N53" s="565">
        <f t="shared" si="53"/>
        <v>0</v>
      </c>
      <c r="O53" s="565">
        <f t="shared" si="53"/>
        <v>0</v>
      </c>
      <c r="P53" s="565"/>
      <c r="Q53" s="565">
        <v>0</v>
      </c>
      <c r="R53" s="565">
        <v>0</v>
      </c>
      <c r="S53" s="565"/>
      <c r="T53" s="558">
        <f t="shared" si="54"/>
        <v>0</v>
      </c>
      <c r="U53" s="668"/>
      <c r="V53" s="565">
        <f t="shared" si="55"/>
        <v>0</v>
      </c>
      <c r="W53" s="565">
        <f t="shared" si="55"/>
        <v>0</v>
      </c>
      <c r="X53" s="1223"/>
      <c r="Y53" s="565">
        <v>0</v>
      </c>
      <c r="Z53" s="565">
        <v>0</v>
      </c>
      <c r="AA53" s="565"/>
      <c r="AB53" s="565">
        <v>0</v>
      </c>
      <c r="AC53" s="565">
        <v>0</v>
      </c>
      <c r="AD53" s="565"/>
      <c r="AE53" s="565"/>
      <c r="AF53" s="565"/>
      <c r="AG53" s="558">
        <f t="shared" ref="AG53:AG54" si="58">AA53+AD53</f>
        <v>0</v>
      </c>
      <c r="AH53" s="558">
        <f t="shared" si="56"/>
        <v>0</v>
      </c>
      <c r="AI53" s="1173">
        <v>0</v>
      </c>
      <c r="AJ53" s="1173">
        <v>0</v>
      </c>
      <c r="AK53" s="558"/>
      <c r="AL53" s="1173">
        <v>0</v>
      </c>
      <c r="AM53" s="1173">
        <v>0</v>
      </c>
      <c r="AN53" s="558"/>
      <c r="AO53" s="1173">
        <v>0</v>
      </c>
      <c r="AP53" s="1173">
        <v>0</v>
      </c>
      <c r="AQ53" s="558"/>
      <c r="AR53" s="1173">
        <v>0</v>
      </c>
      <c r="AS53" s="1173">
        <v>0</v>
      </c>
      <c r="AT53" s="558"/>
      <c r="AU53" s="1173">
        <v>0</v>
      </c>
      <c r="AV53" s="1173">
        <v>0</v>
      </c>
      <c r="AW53" s="558"/>
      <c r="AX53" s="393"/>
    </row>
    <row r="54" spans="2:50" s="420" customFormat="1" ht="15.5" x14ac:dyDescent="0.35">
      <c r="B54" s="483" t="s">
        <v>858</v>
      </c>
      <c r="C54" s="380" t="s">
        <v>855</v>
      </c>
      <c r="D54" s="391" t="s">
        <v>110</v>
      </c>
      <c r="E54" s="668"/>
      <c r="F54" s="565">
        <f t="shared" si="52"/>
        <v>0</v>
      </c>
      <c r="G54" s="565"/>
      <c r="H54" s="565"/>
      <c r="I54" s="565">
        <v>0</v>
      </c>
      <c r="J54" s="565">
        <v>0</v>
      </c>
      <c r="K54" s="565"/>
      <c r="L54" s="565">
        <f t="shared" si="51"/>
        <v>0</v>
      </c>
      <c r="M54" s="668"/>
      <c r="N54" s="565">
        <f t="shared" si="53"/>
        <v>0</v>
      </c>
      <c r="O54" s="565">
        <f t="shared" si="53"/>
        <v>0</v>
      </c>
      <c r="P54" s="565"/>
      <c r="Q54" s="565">
        <v>0</v>
      </c>
      <c r="R54" s="565">
        <v>0</v>
      </c>
      <c r="S54" s="565"/>
      <c r="T54" s="558">
        <f t="shared" si="54"/>
        <v>0</v>
      </c>
      <c r="U54" s="668"/>
      <c r="V54" s="565">
        <f t="shared" si="55"/>
        <v>0</v>
      </c>
      <c r="W54" s="565">
        <f t="shared" si="55"/>
        <v>0</v>
      </c>
      <c r="X54" s="1223"/>
      <c r="Y54" s="565">
        <v>0</v>
      </c>
      <c r="Z54" s="565">
        <v>0</v>
      </c>
      <c r="AA54" s="565"/>
      <c r="AB54" s="565">
        <v>0</v>
      </c>
      <c r="AC54" s="565">
        <v>0</v>
      </c>
      <c r="AD54" s="565"/>
      <c r="AE54" s="565"/>
      <c r="AF54" s="565"/>
      <c r="AG54" s="558">
        <f t="shared" si="58"/>
        <v>0</v>
      </c>
      <c r="AH54" s="558">
        <f t="shared" si="56"/>
        <v>0</v>
      </c>
      <c r="AI54" s="1173">
        <v>0</v>
      </c>
      <c r="AJ54" s="1173">
        <v>0</v>
      </c>
      <c r="AK54" s="558"/>
      <c r="AL54" s="1173">
        <v>0</v>
      </c>
      <c r="AM54" s="1173">
        <v>0</v>
      </c>
      <c r="AN54" s="558"/>
      <c r="AO54" s="1173">
        <v>0</v>
      </c>
      <c r="AP54" s="1173">
        <v>0</v>
      </c>
      <c r="AQ54" s="558"/>
      <c r="AR54" s="1173">
        <v>0</v>
      </c>
      <c r="AS54" s="1173">
        <v>0</v>
      </c>
      <c r="AT54" s="558"/>
      <c r="AU54" s="1173">
        <v>0</v>
      </c>
      <c r="AV54" s="1173">
        <v>0</v>
      </c>
      <c r="AW54" s="558"/>
      <c r="AX54" s="393"/>
    </row>
    <row r="55" spans="2:50" s="420" customFormat="1" ht="30" x14ac:dyDescent="0.3">
      <c r="B55" s="466">
        <v>2.2000000000000002</v>
      </c>
      <c r="C55" s="465" t="s">
        <v>333</v>
      </c>
      <c r="D55" s="467"/>
      <c r="E55" s="668"/>
      <c r="F55" s="565"/>
      <c r="G55" s="565"/>
      <c r="H55" s="565"/>
      <c r="I55" s="565"/>
      <c r="J55" s="565"/>
      <c r="K55" s="565"/>
      <c r="L55" s="565"/>
      <c r="M55" s="668"/>
      <c r="N55" s="565"/>
      <c r="O55" s="565"/>
      <c r="P55" s="565"/>
      <c r="Q55" s="565"/>
      <c r="R55" s="565"/>
      <c r="S55" s="565"/>
      <c r="T55" s="565"/>
      <c r="U55" s="668"/>
      <c r="V55" s="565"/>
      <c r="W55" s="565"/>
      <c r="X55" s="565"/>
      <c r="Y55" s="565"/>
      <c r="Z55" s="565"/>
      <c r="AA55" s="565"/>
      <c r="AB55" s="565"/>
      <c r="AC55" s="565"/>
      <c r="AD55" s="565"/>
      <c r="AE55" s="565"/>
      <c r="AF55" s="565"/>
      <c r="AG55" s="558"/>
      <c r="AH55" s="558"/>
      <c r="AI55" s="558"/>
      <c r="AJ55" s="558"/>
      <c r="AK55" s="558"/>
      <c r="AL55" s="558"/>
      <c r="AM55" s="558"/>
      <c r="AN55" s="558"/>
      <c r="AO55" s="558"/>
      <c r="AP55" s="558"/>
      <c r="AQ55" s="558"/>
      <c r="AR55" s="558"/>
      <c r="AS55" s="558"/>
      <c r="AT55" s="558"/>
      <c r="AU55" s="558"/>
      <c r="AV55" s="558"/>
      <c r="AW55" s="558"/>
      <c r="AX55" s="393"/>
    </row>
    <row r="56" spans="2:50" s="420" customFormat="1" ht="15.5" x14ac:dyDescent="0.35">
      <c r="B56" s="483" t="s">
        <v>116</v>
      </c>
      <c r="C56" s="380" t="s">
        <v>746</v>
      </c>
      <c r="D56" s="391" t="s">
        <v>110</v>
      </c>
      <c r="E56" s="675">
        <v>0</v>
      </c>
      <c r="F56" s="769">
        <f>IF(F48=0,0,MAX(I56,F48-600))</f>
        <v>0</v>
      </c>
      <c r="G56" s="769"/>
      <c r="H56" s="769"/>
      <c r="I56" s="565">
        <v>0</v>
      </c>
      <c r="J56" s="565">
        <v>0</v>
      </c>
      <c r="K56" s="565"/>
      <c r="L56" s="565">
        <f t="shared" ref="L56:L62" si="59">I56-F56</f>
        <v>0</v>
      </c>
      <c r="M56" s="675"/>
      <c r="N56" s="769">
        <f>IF(N48=0,0,MAX(Q64,Q56))</f>
        <v>8780.6640509130648</v>
      </c>
      <c r="O56" s="769">
        <f>IF(O48=0,0,MAX(R64,R56))</f>
        <v>8741.9734058315626</v>
      </c>
      <c r="P56" s="769"/>
      <c r="Q56" s="565">
        <v>8780.6640509130648</v>
      </c>
      <c r="R56" s="565">
        <v>8741.9734058315626</v>
      </c>
      <c r="S56" s="565"/>
      <c r="T56" s="558">
        <f>Q56-N56</f>
        <v>0</v>
      </c>
      <c r="U56" s="675"/>
      <c r="V56" s="566">
        <f>(Y56*Y86+AB56*AB86)/SUM(Y86,AB86)</f>
        <v>8660.0100488568041</v>
      </c>
      <c r="W56" s="566">
        <f>(Z56*Z86+AC56*AC86)/SUM(Z86,AC86)</f>
        <v>8673.3552012373002</v>
      </c>
      <c r="X56" s="769"/>
      <c r="Y56" s="565">
        <v>8660.0100488568041</v>
      </c>
      <c r="Z56" s="565">
        <v>8676.6978579545794</v>
      </c>
      <c r="AA56" s="565">
        <f>IFERROR(SUMPRODUCT(Y56:Z56,Y86:Z86)/SUM(Y86:Z86),0)</f>
        <v>8675.2051186332064</v>
      </c>
      <c r="AB56" s="565">
        <v>8670</v>
      </c>
      <c r="AC56" s="565">
        <v>8670</v>
      </c>
      <c r="AD56" s="565">
        <f>IFERROR(SUMPRODUCT(AB56:AC56,AB86:AC86)/SUM(AB86:AC86),0)</f>
        <v>8670</v>
      </c>
      <c r="AE56" s="1239">
        <f>(Y56*$Y$86+AB56*$AB$86)/SUM($Y$86,$AB$86)</f>
        <v>8660.0100488568041</v>
      </c>
      <c r="AF56" s="1239">
        <f>(Z56*$Z$86+AC56*$AC$86)/SUM($Z$86,$AC$86)</f>
        <v>8673.3552012373002</v>
      </c>
      <c r="AG56" s="558">
        <f>IFERROR(SUMPRODUCT(AE56:AF56,AE86:AF86)/SUM(AE86:AF86),0)</f>
        <v>8672.7292730121462</v>
      </c>
      <c r="AH56" s="558">
        <f>AG56-V56</f>
        <v>12.71922415534209</v>
      </c>
      <c r="AI56" s="769">
        <f>IF(AI48=0,0,AI48-650)</f>
        <v>8020</v>
      </c>
      <c r="AJ56" s="769">
        <f t="shared" ref="AJ56" si="60">IF(AJ48=0,0,AJ48-650)</f>
        <v>8020</v>
      </c>
      <c r="AK56" s="769">
        <f>SUMPRODUCT(AI56:AJ56,AI86:AJ86)/SUM(AI86:AJ86)</f>
        <v>8019.9999999999991</v>
      </c>
      <c r="AL56" s="769">
        <f t="shared" ref="AL56" si="61">IF(AL48=0,0,AL48-650)</f>
        <v>8020</v>
      </c>
      <c r="AM56" s="769">
        <f t="shared" ref="AM56:AV56" si="62">IF(AM48=0,0,AM48-650)</f>
        <v>8020</v>
      </c>
      <c r="AN56" s="769">
        <f>SUMPRODUCT(AL56:AM56,AL86:AM86)/SUM(AL86:AM86)</f>
        <v>8019.9999999999991</v>
      </c>
      <c r="AO56" s="769">
        <f t="shared" si="62"/>
        <v>8020</v>
      </c>
      <c r="AP56" s="769">
        <f t="shared" si="62"/>
        <v>8020</v>
      </c>
      <c r="AQ56" s="769">
        <f>SUMPRODUCT(AO56:AP56,AO86:AP86)/SUM(AO86:AP86)</f>
        <v>8020</v>
      </c>
      <c r="AR56" s="769">
        <f t="shared" si="62"/>
        <v>8020</v>
      </c>
      <c r="AS56" s="769">
        <f t="shared" si="62"/>
        <v>8020</v>
      </c>
      <c r="AT56" s="769">
        <f>SUMPRODUCT(AR56:AS56,AR86:AS86)/SUM(AR86:AS86)</f>
        <v>8019.9999999999991</v>
      </c>
      <c r="AU56" s="769">
        <f t="shared" si="62"/>
        <v>8020</v>
      </c>
      <c r="AV56" s="769">
        <f t="shared" si="62"/>
        <v>8020</v>
      </c>
      <c r="AW56" s="769">
        <f>SUMPRODUCT(AU56:AV56,AU86:AV86)/SUM(AU86:AV86)</f>
        <v>8019.9999999999991</v>
      </c>
      <c r="AX56" s="393"/>
    </row>
    <row r="57" spans="2:50" s="420" customFormat="1" ht="15.5" x14ac:dyDescent="0.35">
      <c r="B57" s="483" t="s">
        <v>118</v>
      </c>
      <c r="C57" s="380" t="s">
        <v>747</v>
      </c>
      <c r="D57" s="391" t="s">
        <v>110</v>
      </c>
      <c r="E57" s="675">
        <v>0</v>
      </c>
      <c r="F57" s="566">
        <f t="shared" ref="F57:F62" si="63">I57</f>
        <v>0</v>
      </c>
      <c r="G57" s="566"/>
      <c r="H57" s="566"/>
      <c r="I57" s="565">
        <v>0</v>
      </c>
      <c r="J57" s="565">
        <v>0</v>
      </c>
      <c r="K57" s="565"/>
      <c r="L57" s="565">
        <f t="shared" si="59"/>
        <v>0</v>
      </c>
      <c r="M57" s="675"/>
      <c r="N57" s="566">
        <f t="shared" ref="N57:O62" si="64">Q57</f>
        <v>0</v>
      </c>
      <c r="O57" s="566">
        <f t="shared" si="64"/>
        <v>0</v>
      </c>
      <c r="P57" s="566"/>
      <c r="Q57" s="565">
        <v>0</v>
      </c>
      <c r="R57" s="565">
        <v>0</v>
      </c>
      <c r="S57" s="565"/>
      <c r="T57" s="558">
        <f>Q57-N57</f>
        <v>0</v>
      </c>
      <c r="U57" s="675"/>
      <c r="V57" s="566">
        <f t="shared" ref="V57:W62" si="65">Y57</f>
        <v>0</v>
      </c>
      <c r="W57" s="566">
        <f t="shared" si="65"/>
        <v>0</v>
      </c>
      <c r="X57" s="566"/>
      <c r="Y57" s="565">
        <v>0</v>
      </c>
      <c r="Z57" s="565">
        <v>0</v>
      </c>
      <c r="AA57" s="565">
        <f t="shared" ref="AA57:AA62" si="66">IFERROR(SUMPRODUCT(Y57:Z57,Y87:Z87)/SUM(Y87:Z87),0)</f>
        <v>0</v>
      </c>
      <c r="AB57" s="565">
        <v>0</v>
      </c>
      <c r="AC57" s="565">
        <v>0</v>
      </c>
      <c r="AD57" s="565"/>
      <c r="AE57" s="565"/>
      <c r="AF57" s="565"/>
      <c r="AG57" s="558">
        <f t="shared" ref="AG57:AG62" si="67">IFERROR(SUMPRODUCT(AA57:AD57,AA87:AD87)/SUM(AA87:AD87),0)</f>
        <v>0</v>
      </c>
      <c r="AH57" s="558">
        <f>AG57-V57</f>
        <v>0</v>
      </c>
      <c r="AI57" s="566">
        <f>AI49</f>
        <v>0</v>
      </c>
      <c r="AJ57" s="566">
        <f t="shared" ref="AJ57:AK57" si="68">AJ49</f>
        <v>0</v>
      </c>
      <c r="AK57" s="566">
        <f t="shared" si="68"/>
        <v>0</v>
      </c>
      <c r="AL57" s="566">
        <f t="shared" ref="AL57" si="69">AL49</f>
        <v>0</v>
      </c>
      <c r="AM57" s="566">
        <f t="shared" ref="AM57:AW57" si="70">AM49</f>
        <v>0</v>
      </c>
      <c r="AN57" s="566">
        <f t="shared" si="70"/>
        <v>0</v>
      </c>
      <c r="AO57" s="566">
        <f t="shared" si="70"/>
        <v>0</v>
      </c>
      <c r="AP57" s="566">
        <f t="shared" si="70"/>
        <v>0</v>
      </c>
      <c r="AQ57" s="566">
        <f t="shared" si="70"/>
        <v>0</v>
      </c>
      <c r="AR57" s="566">
        <f t="shared" si="70"/>
        <v>0</v>
      </c>
      <c r="AS57" s="566">
        <f t="shared" si="70"/>
        <v>0</v>
      </c>
      <c r="AT57" s="566">
        <f t="shared" si="70"/>
        <v>0</v>
      </c>
      <c r="AU57" s="566">
        <f t="shared" si="70"/>
        <v>0</v>
      </c>
      <c r="AV57" s="566">
        <f t="shared" si="70"/>
        <v>0</v>
      </c>
      <c r="AW57" s="566">
        <f t="shared" si="70"/>
        <v>0</v>
      </c>
      <c r="AX57" s="393"/>
    </row>
    <row r="58" spans="2:50" s="420" customFormat="1" ht="15.5" x14ac:dyDescent="0.35">
      <c r="B58" s="483" t="s">
        <v>119</v>
      </c>
      <c r="C58" s="380" t="s">
        <v>853</v>
      </c>
      <c r="D58" s="391" t="s">
        <v>110</v>
      </c>
      <c r="E58" s="675">
        <v>0</v>
      </c>
      <c r="F58" s="769">
        <f>IF(F50=0,0,MAX(I58,F50-300))</f>
        <v>0</v>
      </c>
      <c r="G58" s="769"/>
      <c r="H58" s="769"/>
      <c r="I58" s="565">
        <v>0</v>
      </c>
      <c r="J58" s="565">
        <v>0</v>
      </c>
      <c r="K58" s="565"/>
      <c r="L58" s="565">
        <f t="shared" si="59"/>
        <v>0</v>
      </c>
      <c r="M58" s="675"/>
      <c r="N58" s="769">
        <f>IF(N50=0,0,MAX(Q58,N50-300))</f>
        <v>0</v>
      </c>
      <c r="O58" s="769">
        <f>IF(O50=0,0,MAX(R58,O50-300))</f>
        <v>0</v>
      </c>
      <c r="P58" s="769"/>
      <c r="Q58" s="565">
        <v>0</v>
      </c>
      <c r="R58" s="565">
        <v>0</v>
      </c>
      <c r="S58" s="565"/>
      <c r="T58" s="558">
        <f t="shared" ref="T58:T64" si="71">Q58-N58</f>
        <v>0</v>
      </c>
      <c r="U58" s="675"/>
      <c r="V58" s="769">
        <f>IF(V50=0,0,MAX(Y58,V50-300))</f>
        <v>0</v>
      </c>
      <c r="W58" s="769">
        <f>IF(W50=0,0,MAX(Z58,W50-300))</f>
        <v>0</v>
      </c>
      <c r="X58" s="769"/>
      <c r="Y58" s="565">
        <v>0</v>
      </c>
      <c r="Z58" s="565">
        <v>0</v>
      </c>
      <c r="AA58" s="565">
        <f t="shared" si="66"/>
        <v>0</v>
      </c>
      <c r="AB58" s="565">
        <v>0</v>
      </c>
      <c r="AC58" s="565">
        <v>0</v>
      </c>
      <c r="AD58" s="565"/>
      <c r="AE58" s="565"/>
      <c r="AF58" s="565"/>
      <c r="AG58" s="558">
        <f t="shared" si="67"/>
        <v>0</v>
      </c>
      <c r="AH58" s="558">
        <f t="shared" ref="AH58:AH62" si="72">AG58-V58</f>
        <v>0</v>
      </c>
      <c r="AI58" s="769">
        <f>IF(AI50=0,0,AI50-300)</f>
        <v>0</v>
      </c>
      <c r="AJ58" s="769">
        <f t="shared" ref="AJ58:AK58" si="73">IF(AJ50=0,0,AJ50-300)</f>
        <v>0</v>
      </c>
      <c r="AK58" s="769">
        <f t="shared" si="73"/>
        <v>0</v>
      </c>
      <c r="AL58" s="769">
        <f t="shared" ref="AL58" si="74">IF(AL50=0,0,AL50-300)</f>
        <v>0</v>
      </c>
      <c r="AM58" s="769">
        <f t="shared" ref="AM58:AW58" si="75">IF(AM50=0,0,AM50-300)</f>
        <v>0</v>
      </c>
      <c r="AN58" s="769">
        <f t="shared" si="75"/>
        <v>0</v>
      </c>
      <c r="AO58" s="769">
        <f t="shared" si="75"/>
        <v>0</v>
      </c>
      <c r="AP58" s="769">
        <f t="shared" si="75"/>
        <v>0</v>
      </c>
      <c r="AQ58" s="769">
        <f t="shared" si="75"/>
        <v>0</v>
      </c>
      <c r="AR58" s="769">
        <f t="shared" si="75"/>
        <v>0</v>
      </c>
      <c r="AS58" s="769">
        <f t="shared" si="75"/>
        <v>0</v>
      </c>
      <c r="AT58" s="769">
        <f t="shared" si="75"/>
        <v>0</v>
      </c>
      <c r="AU58" s="769">
        <f t="shared" si="75"/>
        <v>0</v>
      </c>
      <c r="AV58" s="769">
        <f t="shared" si="75"/>
        <v>0</v>
      </c>
      <c r="AW58" s="769">
        <f t="shared" si="75"/>
        <v>0</v>
      </c>
      <c r="AX58" s="393"/>
    </row>
    <row r="59" spans="2:50" s="420" customFormat="1" ht="15.5" x14ac:dyDescent="0.35">
      <c r="B59" s="483" t="s">
        <v>750</v>
      </c>
      <c r="C59" s="380" t="s">
        <v>748</v>
      </c>
      <c r="D59" s="391" t="s">
        <v>110</v>
      </c>
      <c r="E59" s="837">
        <f>E51</f>
        <v>0</v>
      </c>
      <c r="F59" s="566">
        <f t="shared" si="63"/>
        <v>0</v>
      </c>
      <c r="G59" s="566"/>
      <c r="H59" s="566"/>
      <c r="I59" s="565">
        <v>0</v>
      </c>
      <c r="J59" s="565">
        <v>0</v>
      </c>
      <c r="K59" s="565"/>
      <c r="L59" s="565">
        <f t="shared" si="59"/>
        <v>0</v>
      </c>
      <c r="M59" s="669"/>
      <c r="N59" s="566">
        <f t="shared" si="64"/>
        <v>0</v>
      </c>
      <c r="O59" s="566">
        <f t="shared" si="64"/>
        <v>0</v>
      </c>
      <c r="P59" s="566"/>
      <c r="Q59" s="565">
        <v>0</v>
      </c>
      <c r="R59" s="565">
        <v>0</v>
      </c>
      <c r="S59" s="565"/>
      <c r="T59" s="558">
        <f t="shared" si="71"/>
        <v>0</v>
      </c>
      <c r="U59" s="669"/>
      <c r="V59" s="566">
        <f t="shared" si="65"/>
        <v>0</v>
      </c>
      <c r="W59" s="566">
        <f t="shared" si="65"/>
        <v>0</v>
      </c>
      <c r="X59" s="566"/>
      <c r="Y59" s="565">
        <v>0</v>
      </c>
      <c r="Z59" s="565">
        <v>0</v>
      </c>
      <c r="AA59" s="565">
        <f t="shared" si="66"/>
        <v>0</v>
      </c>
      <c r="AB59" s="565">
        <v>0</v>
      </c>
      <c r="AC59" s="565">
        <v>0</v>
      </c>
      <c r="AD59" s="565"/>
      <c r="AE59" s="565"/>
      <c r="AF59" s="565"/>
      <c r="AG59" s="558">
        <f t="shared" si="67"/>
        <v>0</v>
      </c>
      <c r="AH59" s="558">
        <f t="shared" si="72"/>
        <v>0</v>
      </c>
      <c r="AI59" s="566">
        <f>AI51</f>
        <v>0</v>
      </c>
      <c r="AJ59" s="566">
        <f t="shared" ref="AJ59:AK59" si="76">AJ51</f>
        <v>0</v>
      </c>
      <c r="AK59" s="566">
        <f t="shared" si="76"/>
        <v>0</v>
      </c>
      <c r="AL59" s="566">
        <f t="shared" ref="AL59" si="77">AL51</f>
        <v>0</v>
      </c>
      <c r="AM59" s="566">
        <f t="shared" ref="AM59:AW59" si="78">AM51</f>
        <v>0</v>
      </c>
      <c r="AN59" s="566">
        <f t="shared" si="78"/>
        <v>0</v>
      </c>
      <c r="AO59" s="566">
        <f t="shared" si="78"/>
        <v>0</v>
      </c>
      <c r="AP59" s="566">
        <f t="shared" si="78"/>
        <v>0</v>
      </c>
      <c r="AQ59" s="566">
        <f t="shared" si="78"/>
        <v>0</v>
      </c>
      <c r="AR59" s="566">
        <f t="shared" si="78"/>
        <v>0</v>
      </c>
      <c r="AS59" s="566">
        <f t="shared" si="78"/>
        <v>0</v>
      </c>
      <c r="AT59" s="566">
        <f t="shared" si="78"/>
        <v>0</v>
      </c>
      <c r="AU59" s="566">
        <f t="shared" si="78"/>
        <v>0</v>
      </c>
      <c r="AV59" s="566">
        <f t="shared" si="78"/>
        <v>0</v>
      </c>
      <c r="AW59" s="566">
        <f t="shared" si="78"/>
        <v>0</v>
      </c>
      <c r="AX59" s="393"/>
    </row>
    <row r="60" spans="2:50" s="420" customFormat="1" ht="15.5" x14ac:dyDescent="0.35">
      <c r="B60" s="483" t="s">
        <v>859</v>
      </c>
      <c r="C60" s="380" t="s">
        <v>749</v>
      </c>
      <c r="D60" s="391" t="s">
        <v>110</v>
      </c>
      <c r="E60" s="837">
        <f>E52</f>
        <v>0</v>
      </c>
      <c r="F60" s="566">
        <f t="shared" si="63"/>
        <v>0</v>
      </c>
      <c r="G60" s="566"/>
      <c r="H60" s="566"/>
      <c r="I60" s="565">
        <v>0</v>
      </c>
      <c r="J60" s="565">
        <v>0</v>
      </c>
      <c r="K60" s="565"/>
      <c r="L60" s="565">
        <f t="shared" si="59"/>
        <v>0</v>
      </c>
      <c r="M60" s="669"/>
      <c r="N60" s="566">
        <f t="shared" si="64"/>
        <v>0</v>
      </c>
      <c r="O60" s="566">
        <f t="shared" si="64"/>
        <v>0</v>
      </c>
      <c r="P60" s="566"/>
      <c r="Q60" s="565">
        <v>0</v>
      </c>
      <c r="R60" s="565">
        <v>0</v>
      </c>
      <c r="S60" s="565"/>
      <c r="T60" s="558">
        <f t="shared" si="71"/>
        <v>0</v>
      </c>
      <c r="U60" s="669"/>
      <c r="V60" s="566">
        <f t="shared" si="65"/>
        <v>0</v>
      </c>
      <c r="W60" s="566">
        <f t="shared" si="65"/>
        <v>0</v>
      </c>
      <c r="X60" s="566"/>
      <c r="Y60" s="565">
        <v>0</v>
      </c>
      <c r="Z60" s="565">
        <v>0</v>
      </c>
      <c r="AA60" s="565">
        <f t="shared" si="66"/>
        <v>0</v>
      </c>
      <c r="AB60" s="565">
        <v>0</v>
      </c>
      <c r="AC60" s="565">
        <v>0</v>
      </c>
      <c r="AD60" s="565"/>
      <c r="AE60" s="565"/>
      <c r="AF60" s="565"/>
      <c r="AG60" s="558">
        <f t="shared" si="67"/>
        <v>0</v>
      </c>
      <c r="AH60" s="558">
        <f t="shared" si="72"/>
        <v>0</v>
      </c>
      <c r="AI60" s="566">
        <f t="shared" ref="AI60:AL62" si="79">AI52</f>
        <v>0</v>
      </c>
      <c r="AJ60" s="566">
        <f t="shared" ref="AJ60:AK60" si="80">AJ52</f>
        <v>0</v>
      </c>
      <c r="AK60" s="566">
        <f t="shared" si="80"/>
        <v>0</v>
      </c>
      <c r="AL60" s="566">
        <f t="shared" si="79"/>
        <v>0</v>
      </c>
      <c r="AM60" s="566">
        <f t="shared" ref="AM60:AW60" si="81">AM52</f>
        <v>0</v>
      </c>
      <c r="AN60" s="566">
        <f t="shared" si="81"/>
        <v>0</v>
      </c>
      <c r="AO60" s="566">
        <f t="shared" si="81"/>
        <v>0</v>
      </c>
      <c r="AP60" s="566">
        <f t="shared" si="81"/>
        <v>0</v>
      </c>
      <c r="AQ60" s="566">
        <f t="shared" si="81"/>
        <v>0</v>
      </c>
      <c r="AR60" s="566">
        <f t="shared" si="81"/>
        <v>0</v>
      </c>
      <c r="AS60" s="566">
        <f t="shared" si="81"/>
        <v>0</v>
      </c>
      <c r="AT60" s="566">
        <f t="shared" si="81"/>
        <v>0</v>
      </c>
      <c r="AU60" s="566">
        <f t="shared" si="81"/>
        <v>0</v>
      </c>
      <c r="AV60" s="566">
        <f t="shared" si="81"/>
        <v>0</v>
      </c>
      <c r="AW60" s="566">
        <f t="shared" si="81"/>
        <v>0</v>
      </c>
      <c r="AX60" s="393"/>
    </row>
    <row r="61" spans="2:50" s="420" customFormat="1" ht="15.5" x14ac:dyDescent="0.35">
      <c r="B61" s="483" t="s">
        <v>860</v>
      </c>
      <c r="C61" s="380" t="s">
        <v>854</v>
      </c>
      <c r="D61" s="391" t="s">
        <v>110</v>
      </c>
      <c r="E61" s="669"/>
      <c r="F61" s="566">
        <f t="shared" si="63"/>
        <v>0</v>
      </c>
      <c r="G61" s="566"/>
      <c r="H61" s="566"/>
      <c r="I61" s="565">
        <v>0</v>
      </c>
      <c r="J61" s="565">
        <v>0</v>
      </c>
      <c r="K61" s="565"/>
      <c r="L61" s="565">
        <f t="shared" si="59"/>
        <v>0</v>
      </c>
      <c r="M61" s="669"/>
      <c r="N61" s="566">
        <f t="shared" si="64"/>
        <v>0</v>
      </c>
      <c r="O61" s="566">
        <f t="shared" si="64"/>
        <v>0</v>
      </c>
      <c r="P61" s="566"/>
      <c r="Q61" s="565">
        <v>0</v>
      </c>
      <c r="R61" s="565">
        <v>0</v>
      </c>
      <c r="S61" s="565"/>
      <c r="T61" s="558">
        <f t="shared" si="71"/>
        <v>0</v>
      </c>
      <c r="U61" s="669"/>
      <c r="V61" s="566">
        <f t="shared" si="65"/>
        <v>0</v>
      </c>
      <c r="W61" s="566">
        <f t="shared" si="65"/>
        <v>0</v>
      </c>
      <c r="X61" s="566"/>
      <c r="Y61" s="565">
        <v>0</v>
      </c>
      <c r="Z61" s="565">
        <v>0</v>
      </c>
      <c r="AA61" s="565">
        <f t="shared" si="66"/>
        <v>0</v>
      </c>
      <c r="AB61" s="565">
        <v>0</v>
      </c>
      <c r="AC61" s="565">
        <v>0</v>
      </c>
      <c r="AD61" s="565"/>
      <c r="AE61" s="565"/>
      <c r="AF61" s="565"/>
      <c r="AG61" s="558">
        <f t="shared" si="67"/>
        <v>0</v>
      </c>
      <c r="AH61" s="558">
        <f t="shared" si="72"/>
        <v>0</v>
      </c>
      <c r="AI61" s="566">
        <f t="shared" si="79"/>
        <v>0</v>
      </c>
      <c r="AJ61" s="566">
        <f t="shared" ref="AJ61:AK61" si="82">AJ53</f>
        <v>0</v>
      </c>
      <c r="AK61" s="566">
        <f t="shared" si="82"/>
        <v>0</v>
      </c>
      <c r="AL61" s="566">
        <f t="shared" si="79"/>
        <v>0</v>
      </c>
      <c r="AM61" s="566">
        <f t="shared" ref="AM61:AW61" si="83">AM53</f>
        <v>0</v>
      </c>
      <c r="AN61" s="566">
        <f t="shared" si="83"/>
        <v>0</v>
      </c>
      <c r="AO61" s="566">
        <f t="shared" si="83"/>
        <v>0</v>
      </c>
      <c r="AP61" s="566">
        <f t="shared" si="83"/>
        <v>0</v>
      </c>
      <c r="AQ61" s="566">
        <f t="shared" si="83"/>
        <v>0</v>
      </c>
      <c r="AR61" s="566">
        <f t="shared" si="83"/>
        <v>0</v>
      </c>
      <c r="AS61" s="566">
        <f t="shared" si="83"/>
        <v>0</v>
      </c>
      <c r="AT61" s="566">
        <f t="shared" si="83"/>
        <v>0</v>
      </c>
      <c r="AU61" s="566">
        <f t="shared" si="83"/>
        <v>0</v>
      </c>
      <c r="AV61" s="566">
        <f t="shared" si="83"/>
        <v>0</v>
      </c>
      <c r="AW61" s="566">
        <f t="shared" si="83"/>
        <v>0</v>
      </c>
      <c r="AX61" s="393"/>
    </row>
    <row r="62" spans="2:50" s="420" customFormat="1" ht="15.5" x14ac:dyDescent="0.35">
      <c r="B62" s="483" t="s">
        <v>861</v>
      </c>
      <c r="C62" s="380" t="s">
        <v>855</v>
      </c>
      <c r="D62" s="391" t="s">
        <v>110</v>
      </c>
      <c r="E62" s="669"/>
      <c r="F62" s="566">
        <f t="shared" si="63"/>
        <v>0</v>
      </c>
      <c r="G62" s="566"/>
      <c r="H62" s="566"/>
      <c r="I62" s="565">
        <v>0</v>
      </c>
      <c r="J62" s="565">
        <v>0</v>
      </c>
      <c r="K62" s="565"/>
      <c r="L62" s="565">
        <f t="shared" si="59"/>
        <v>0</v>
      </c>
      <c r="M62" s="669"/>
      <c r="N62" s="566">
        <f t="shared" si="64"/>
        <v>0</v>
      </c>
      <c r="O62" s="566">
        <f t="shared" si="64"/>
        <v>0</v>
      </c>
      <c r="P62" s="566"/>
      <c r="Q62" s="565">
        <v>0</v>
      </c>
      <c r="R62" s="565">
        <v>0</v>
      </c>
      <c r="S62" s="565"/>
      <c r="T62" s="558">
        <f t="shared" si="71"/>
        <v>0</v>
      </c>
      <c r="U62" s="669"/>
      <c r="V62" s="566">
        <f t="shared" si="65"/>
        <v>0</v>
      </c>
      <c r="W62" s="566">
        <f t="shared" si="65"/>
        <v>0</v>
      </c>
      <c r="X62" s="566"/>
      <c r="Y62" s="565">
        <v>0</v>
      </c>
      <c r="Z62" s="565">
        <v>0</v>
      </c>
      <c r="AA62" s="565">
        <f t="shared" si="66"/>
        <v>0</v>
      </c>
      <c r="AB62" s="565">
        <v>0</v>
      </c>
      <c r="AC62" s="565">
        <v>0</v>
      </c>
      <c r="AD62" s="565"/>
      <c r="AE62" s="565"/>
      <c r="AF62" s="565"/>
      <c r="AG62" s="558">
        <f t="shared" si="67"/>
        <v>0</v>
      </c>
      <c r="AH62" s="558">
        <f t="shared" si="72"/>
        <v>0</v>
      </c>
      <c r="AI62" s="566">
        <f t="shared" si="79"/>
        <v>0</v>
      </c>
      <c r="AJ62" s="566">
        <f t="shared" ref="AJ62:AK62" si="84">AJ54</f>
        <v>0</v>
      </c>
      <c r="AK62" s="566">
        <f t="shared" si="84"/>
        <v>0</v>
      </c>
      <c r="AL62" s="566">
        <f t="shared" si="79"/>
        <v>0</v>
      </c>
      <c r="AM62" s="566">
        <f t="shared" ref="AM62:AW62" si="85">AM54</f>
        <v>0</v>
      </c>
      <c r="AN62" s="566">
        <f t="shared" si="85"/>
        <v>0</v>
      </c>
      <c r="AO62" s="566">
        <f t="shared" si="85"/>
        <v>0</v>
      </c>
      <c r="AP62" s="566">
        <f t="shared" si="85"/>
        <v>0</v>
      </c>
      <c r="AQ62" s="566">
        <f t="shared" si="85"/>
        <v>0</v>
      </c>
      <c r="AR62" s="566">
        <f t="shared" si="85"/>
        <v>0</v>
      </c>
      <c r="AS62" s="566">
        <f t="shared" si="85"/>
        <v>0</v>
      </c>
      <c r="AT62" s="566">
        <f t="shared" si="85"/>
        <v>0</v>
      </c>
      <c r="AU62" s="566">
        <f t="shared" si="85"/>
        <v>0</v>
      </c>
      <c r="AV62" s="566">
        <f t="shared" si="85"/>
        <v>0</v>
      </c>
      <c r="AW62" s="566">
        <f t="shared" si="85"/>
        <v>0</v>
      </c>
      <c r="AX62" s="393"/>
    </row>
    <row r="63" spans="2:50" s="420" customFormat="1" ht="15.5" x14ac:dyDescent="0.35">
      <c r="B63" s="483"/>
      <c r="C63" s="380"/>
      <c r="D63" s="391"/>
      <c r="E63" s="669"/>
      <c r="F63" s="566"/>
      <c r="G63" s="566"/>
      <c r="H63" s="566"/>
      <c r="I63" s="565"/>
      <c r="J63" s="565"/>
      <c r="K63" s="565"/>
      <c r="L63" s="565"/>
      <c r="M63" s="669"/>
      <c r="N63" s="566"/>
      <c r="O63" s="566"/>
      <c r="P63" s="566"/>
      <c r="Q63" s="565"/>
      <c r="R63" s="565"/>
      <c r="S63" s="565"/>
      <c r="T63" s="558"/>
      <c r="U63" s="669"/>
      <c r="V63" s="566"/>
      <c r="W63" s="566"/>
      <c r="X63" s="566"/>
      <c r="Y63" s="565"/>
      <c r="Z63" s="565"/>
      <c r="AA63" s="565"/>
      <c r="AB63" s="565"/>
      <c r="AC63" s="565"/>
      <c r="AD63" s="565"/>
      <c r="AE63" s="565"/>
      <c r="AF63" s="565"/>
      <c r="AG63" s="558"/>
      <c r="AH63" s="558"/>
      <c r="AI63" s="558"/>
      <c r="AJ63" s="558"/>
      <c r="AK63" s="558"/>
      <c r="AL63" s="558"/>
      <c r="AM63" s="558"/>
      <c r="AN63" s="558"/>
      <c r="AO63" s="558"/>
      <c r="AP63" s="558"/>
      <c r="AQ63" s="558"/>
      <c r="AR63" s="558"/>
      <c r="AS63" s="558"/>
      <c r="AT63" s="558"/>
      <c r="AU63" s="558"/>
      <c r="AV63" s="558"/>
      <c r="AW63" s="558"/>
      <c r="AX63" s="393"/>
    </row>
    <row r="64" spans="2:50" s="420" customFormat="1" ht="15.5" x14ac:dyDescent="0.3">
      <c r="B64" s="466">
        <v>2.2999999999999998</v>
      </c>
      <c r="C64" s="465" t="s">
        <v>338</v>
      </c>
      <c r="D64" s="391" t="s">
        <v>110</v>
      </c>
      <c r="E64" s="669"/>
      <c r="F64" s="842">
        <f>I64</f>
        <v>8809.8865550407118</v>
      </c>
      <c r="G64" s="842">
        <f>J64</f>
        <v>8511.2612953334428</v>
      </c>
      <c r="H64" s="842"/>
      <c r="I64" s="565">
        <v>8809.8865550407118</v>
      </c>
      <c r="J64" s="565">
        <v>8511.2612953334428</v>
      </c>
      <c r="K64" s="565">
        <v>8511.2612953334428</v>
      </c>
      <c r="L64" s="565">
        <f>I64-F64</f>
        <v>0</v>
      </c>
      <c r="M64" s="669"/>
      <c r="N64" s="842">
        <f>MAX(SUMPRODUCT(N56*Q86+N58*Q88)/SUM(Q86,Q88)-MIN(120,SUMPRODUCT(Q56*Q86+Q58*Q88)/SUM(Q86,Q88)-Q64),Q64)</f>
        <v>8780.6640509130648</v>
      </c>
      <c r="O64" s="842">
        <f>MAX(SUMPRODUCT(O56*R86+O58*R88)/SUM(R86,R88)-MIN(120,SUMPRODUCT(R56*R86+R58*R88)/SUM(R86,R88)-R64),R64)</f>
        <v>8741.9734058315626</v>
      </c>
      <c r="P64" s="566"/>
      <c r="Q64" s="565">
        <f>Q48</f>
        <v>8780.6640509130648</v>
      </c>
      <c r="R64" s="565">
        <f>R48</f>
        <v>8741.9734058315626</v>
      </c>
      <c r="S64" s="565"/>
      <c r="T64" s="558">
        <f t="shared" si="71"/>
        <v>0</v>
      </c>
      <c r="U64" s="669"/>
      <c r="V64" s="566">
        <f>V56</f>
        <v>8660.0100488568041</v>
      </c>
      <c r="W64" s="566">
        <f>W56</f>
        <v>8673.3552012373002</v>
      </c>
      <c r="X64" s="842"/>
      <c r="Y64" s="565">
        <v>8660.0100488568041</v>
      </c>
      <c r="Z64" s="565">
        <v>8676.6978579545794</v>
      </c>
      <c r="AA64" s="1258">
        <v>0</v>
      </c>
      <c r="AB64" s="565">
        <v>8670</v>
      </c>
      <c r="AC64" s="565">
        <v>8670</v>
      </c>
      <c r="AD64" s="565"/>
      <c r="AE64" s="1248">
        <f>(Y64*$Y$86+AB64*$AB$86)/SUM($Y$86,$AB$86)</f>
        <v>8660.0100488568041</v>
      </c>
      <c r="AF64" s="1239">
        <f>(Z64*$Z$86+AC64*$AC$86)/SUM($Z$86,$AC$86)</f>
        <v>8673.3552012373002</v>
      </c>
      <c r="AG64" s="779">
        <f>(AA64*SUM(AA86:AA88)+AD64*SUM(AD86:AD88))/SUM(AG86:AG88)</f>
        <v>0</v>
      </c>
      <c r="AH64" s="558">
        <f>AG64-V64</f>
        <v>-8660.0100488568041</v>
      </c>
      <c r="AI64" s="1188">
        <f>AI48</f>
        <v>8670</v>
      </c>
      <c r="AJ64" s="1188">
        <f>AJ48</f>
        <v>8670</v>
      </c>
      <c r="AK64" s="769">
        <f>SUMPRODUCT(AI64:AJ64,AI94:AJ94)/SUM(AI94:AJ94)</f>
        <v>8670</v>
      </c>
      <c r="AL64" s="1188">
        <f>AL48</f>
        <v>8670</v>
      </c>
      <c r="AM64" s="1188">
        <f>AM48</f>
        <v>8670</v>
      </c>
      <c r="AN64" s="769">
        <f>SUMPRODUCT(AL64:AM64,AL94:AM94)/SUM(AL94:AM94)</f>
        <v>8670</v>
      </c>
      <c r="AO64" s="1188">
        <f>AO48</f>
        <v>8670</v>
      </c>
      <c r="AP64" s="1188">
        <f>AP48</f>
        <v>8670</v>
      </c>
      <c r="AQ64" s="769">
        <f>SUMPRODUCT(AO64:AP64,AO94:AP94)/SUM(AO94:AP94)</f>
        <v>8670</v>
      </c>
      <c r="AR64" s="1188">
        <f>AR48</f>
        <v>8670</v>
      </c>
      <c r="AS64" s="1188">
        <f>AS48</f>
        <v>8670</v>
      </c>
      <c r="AT64" s="769">
        <f>SUMPRODUCT(AR64:AS64,AR94:AS94)/SUM(AR94:AS94)</f>
        <v>8670</v>
      </c>
      <c r="AU64" s="1188">
        <f>AU48</f>
        <v>8670</v>
      </c>
      <c r="AV64" s="1188">
        <f>AV48</f>
        <v>8670</v>
      </c>
      <c r="AW64" s="769">
        <f>SUMPRODUCT(AU64:AV64,AU94:AV94)/SUM(AU94:AV94)</f>
        <v>8670</v>
      </c>
      <c r="AX64" s="393"/>
    </row>
    <row r="65" spans="2:50" s="420" customFormat="1" ht="15.5" x14ac:dyDescent="0.3">
      <c r="B65" s="466"/>
      <c r="C65" s="465"/>
      <c r="D65" s="391"/>
      <c r="E65" s="669"/>
      <c r="F65" s="566"/>
      <c r="G65" s="566"/>
      <c r="H65" s="566"/>
      <c r="I65" s="565"/>
      <c r="J65" s="565"/>
      <c r="K65" s="565"/>
      <c r="L65" s="565"/>
      <c r="M65" s="669"/>
      <c r="N65" s="565"/>
      <c r="O65" s="565"/>
      <c r="P65" s="565"/>
      <c r="Q65" s="565"/>
      <c r="R65" s="565"/>
      <c r="S65" s="565"/>
      <c r="T65" s="565"/>
      <c r="U65" s="669"/>
      <c r="V65" s="565"/>
      <c r="W65" s="565"/>
      <c r="X65" s="565"/>
      <c r="Y65" s="565"/>
      <c r="Z65" s="565"/>
      <c r="AA65" s="565"/>
      <c r="AB65" s="565"/>
      <c r="AC65" s="565"/>
      <c r="AD65" s="565"/>
      <c r="AE65" s="565"/>
      <c r="AF65" s="565"/>
      <c r="AG65" s="558"/>
      <c r="AH65" s="558"/>
      <c r="AI65" s="558"/>
      <c r="AJ65" s="558"/>
      <c r="AK65" s="558"/>
      <c r="AL65" s="558"/>
      <c r="AM65" s="558"/>
      <c r="AN65" s="558"/>
      <c r="AO65" s="558"/>
      <c r="AP65" s="558"/>
      <c r="AQ65" s="558"/>
      <c r="AR65" s="558"/>
      <c r="AS65" s="558"/>
      <c r="AT65" s="558"/>
      <c r="AU65" s="558"/>
      <c r="AV65" s="558"/>
      <c r="AW65" s="558"/>
      <c r="AX65" s="393"/>
    </row>
    <row r="66" spans="2:50" s="420" customFormat="1" ht="15.5" x14ac:dyDescent="0.3">
      <c r="B66" s="466">
        <v>2.4</v>
      </c>
      <c r="C66" s="496" t="s">
        <v>450</v>
      </c>
      <c r="D66" s="391" t="s">
        <v>110</v>
      </c>
      <c r="E66" s="669"/>
      <c r="F66" s="854"/>
      <c r="G66" s="854"/>
      <c r="H66" s="854"/>
      <c r="I66" s="855"/>
      <c r="J66" s="770"/>
      <c r="K66" s="770"/>
      <c r="L66" s="565">
        <f>I66-F66</f>
        <v>0</v>
      </c>
      <c r="M66" s="669"/>
      <c r="N66" s="770">
        <f>SUMPRODUCT(N56:N58,N86:N88)/SUM(N86:N88)-N64</f>
        <v>0</v>
      </c>
      <c r="O66" s="770">
        <f>SUMPRODUCT(O56:O58,O86:O88)/SUM(O86:O88)-O64</f>
        <v>0</v>
      </c>
      <c r="P66" s="770"/>
      <c r="Q66" s="770">
        <f>SUMPRODUCT(Q56:Q58,Q86:Q88)/SUM(Q86:Q88)-Q64</f>
        <v>0</v>
      </c>
      <c r="R66" s="770">
        <f>SUMPRODUCT(R56:R58,R86:R88)/SUM(R86:R88)-R64</f>
        <v>0</v>
      </c>
      <c r="S66" s="770"/>
      <c r="T66" s="558">
        <f t="shared" ref="T66" si="86">Q66-N66</f>
        <v>0</v>
      </c>
      <c r="U66" s="669"/>
      <c r="V66" s="770">
        <f ca="1">SUMPRODUCT(V56:V58,V86:V88)/SUM(V86:V88)-V64</f>
        <v>0</v>
      </c>
      <c r="W66" s="770">
        <f>SUMPRODUCT(W56:W58,W86:W88)/SUM(W86:W88)-W64</f>
        <v>0</v>
      </c>
      <c r="X66" s="770"/>
      <c r="Y66" s="770">
        <f t="shared" ref="Y66:AG66" si="87">SUMPRODUCT(Y56:Y58,Y86:Y88)/SUM(Y86:Y88)-Y64</f>
        <v>0</v>
      </c>
      <c r="Z66" s="770">
        <f t="shared" si="87"/>
        <v>0</v>
      </c>
      <c r="AA66" s="770">
        <f>SUMPRODUCT(AA56:AA58,AA86:AA88)/SUM(AA86:AA88)-AA64</f>
        <v>8675.2051186332064</v>
      </c>
      <c r="AB66" s="855" t="e">
        <f>SUMPRODUCT(AB56:AB58,AB86:AB88)/SUM(AB86:AB88)-AB64</f>
        <v>#DIV/0!</v>
      </c>
      <c r="AC66" s="770">
        <f t="shared" si="87"/>
        <v>0</v>
      </c>
      <c r="AD66" s="770">
        <f t="shared" si="87"/>
        <v>8670</v>
      </c>
      <c r="AE66" s="770"/>
      <c r="AF66" s="770"/>
      <c r="AG66" s="770">
        <f t="shared" si="87"/>
        <v>8672.7292730121462</v>
      </c>
      <c r="AH66" s="558">
        <f ca="1">AG66-V66</f>
        <v>8672.7292730121462</v>
      </c>
      <c r="AI66" s="1271" t="e">
        <f t="shared" ref="AI66:AL66" si="88">SUMPRODUCT(AI56:AI58,AI86:AI88)/SUM(AI86:AI88)-AI64</f>
        <v>#DIV/0!</v>
      </c>
      <c r="AJ66" s="770">
        <f t="shared" ref="AJ66:AK66" si="89">SUMPRODUCT(AJ56:AJ58,AJ86:AJ88)/SUM(AJ86:AJ88)-AJ64</f>
        <v>-650.00000000000091</v>
      </c>
      <c r="AK66" s="770">
        <f t="shared" si="89"/>
        <v>-650.00000000000091</v>
      </c>
      <c r="AL66" s="1271" t="e">
        <f t="shared" si="88"/>
        <v>#DIV/0!</v>
      </c>
      <c r="AM66" s="770">
        <f t="shared" ref="AM66:AW66" si="90">SUMPRODUCT(AM56:AM58,AM86:AM88)/SUM(AM86:AM88)-AM64</f>
        <v>-650.00000000000091</v>
      </c>
      <c r="AN66" s="770">
        <f t="shared" si="90"/>
        <v>-650.00000000000091</v>
      </c>
      <c r="AO66" s="1271" t="e">
        <f>SUMPRODUCT(AO56:AO58,AO86:AO88)/SUM(AO86:AO88)-AO64</f>
        <v>#DIV/0!</v>
      </c>
      <c r="AP66" s="770">
        <f t="shared" si="90"/>
        <v>-650</v>
      </c>
      <c r="AQ66" s="770">
        <f t="shared" si="90"/>
        <v>-650</v>
      </c>
      <c r="AR66" s="1271" t="e">
        <f t="shared" si="90"/>
        <v>#DIV/0!</v>
      </c>
      <c r="AS66" s="770">
        <f t="shared" si="90"/>
        <v>-650.00000000000091</v>
      </c>
      <c r="AT66" s="770">
        <f t="shared" si="90"/>
        <v>-650.00000000000091</v>
      </c>
      <c r="AU66" s="1271" t="e">
        <f t="shared" si="90"/>
        <v>#DIV/0!</v>
      </c>
      <c r="AV66" s="770">
        <f t="shared" si="90"/>
        <v>-650.00000000000091</v>
      </c>
      <c r="AW66" s="770">
        <f t="shared" si="90"/>
        <v>-650.00000000000091</v>
      </c>
      <c r="AX66" s="393"/>
    </row>
    <row r="67" spans="2:50" s="420" customFormat="1" ht="15.5" x14ac:dyDescent="0.35">
      <c r="B67" s="483"/>
      <c r="C67" s="380"/>
      <c r="D67" s="391"/>
      <c r="E67" s="663"/>
      <c r="F67" s="559"/>
      <c r="G67" s="559"/>
      <c r="H67" s="559"/>
      <c r="I67" s="559"/>
      <c r="J67" s="559"/>
      <c r="K67" s="559"/>
      <c r="L67" s="558"/>
      <c r="M67" s="663"/>
      <c r="N67" s="559"/>
      <c r="O67" s="559"/>
      <c r="P67" s="559"/>
      <c r="Q67" s="559"/>
      <c r="R67" s="559"/>
      <c r="S67" s="559"/>
      <c r="T67" s="558"/>
      <c r="U67" s="663"/>
      <c r="V67" s="559"/>
      <c r="W67" s="559"/>
      <c r="X67" s="559"/>
      <c r="Y67" s="559"/>
      <c r="Z67" s="559"/>
      <c r="AA67" s="559"/>
      <c r="AB67" s="559"/>
      <c r="AC67" s="559"/>
      <c r="AD67" s="559"/>
      <c r="AE67" s="559"/>
      <c r="AF67" s="559"/>
      <c r="AG67" s="559"/>
      <c r="AH67" s="558"/>
      <c r="AI67" s="559"/>
      <c r="AJ67" s="559"/>
      <c r="AK67" s="559"/>
      <c r="AL67" s="559"/>
      <c r="AM67" s="559"/>
      <c r="AN67" s="559"/>
      <c r="AO67" s="559"/>
      <c r="AP67" s="559"/>
      <c r="AQ67" s="559"/>
      <c r="AR67" s="559"/>
      <c r="AS67" s="559"/>
      <c r="AT67" s="559"/>
      <c r="AU67" s="559"/>
      <c r="AV67" s="559"/>
      <c r="AW67" s="559"/>
      <c r="AX67" s="393"/>
    </row>
    <row r="68" spans="2:50" s="420" customFormat="1" ht="15.5" x14ac:dyDescent="0.3">
      <c r="B68" s="466">
        <v>2.5</v>
      </c>
      <c r="C68" s="465" t="s">
        <v>115</v>
      </c>
      <c r="D68" s="467"/>
      <c r="E68" s="669"/>
      <c r="F68" s="566"/>
      <c r="G68" s="566"/>
      <c r="H68" s="566"/>
      <c r="I68" s="565"/>
      <c r="J68" s="565"/>
      <c r="K68" s="565"/>
      <c r="L68" s="565"/>
      <c r="M68" s="669"/>
      <c r="N68" s="565"/>
      <c r="O68" s="565"/>
      <c r="P68" s="565"/>
      <c r="Q68" s="565"/>
      <c r="R68" s="565"/>
      <c r="S68" s="565"/>
      <c r="T68" s="565"/>
      <c r="U68" s="669"/>
      <c r="V68" s="565"/>
      <c r="W68" s="565"/>
      <c r="X68" s="565"/>
      <c r="Y68" s="565"/>
      <c r="Z68" s="565"/>
      <c r="AA68" s="558"/>
      <c r="AB68" s="565"/>
      <c r="AC68" s="565"/>
      <c r="AD68" s="558"/>
      <c r="AE68" s="558"/>
      <c r="AF68" s="558"/>
      <c r="AG68" s="558"/>
      <c r="AH68" s="558"/>
      <c r="AI68" s="558"/>
      <c r="AJ68" s="558"/>
      <c r="AK68" s="558"/>
      <c r="AL68" s="558"/>
      <c r="AM68" s="558"/>
      <c r="AN68" s="558"/>
      <c r="AO68" s="558"/>
      <c r="AP68" s="558"/>
      <c r="AQ68" s="558"/>
      <c r="AR68" s="558"/>
      <c r="AS68" s="558"/>
      <c r="AT68" s="558"/>
      <c r="AU68" s="558"/>
      <c r="AV68" s="558"/>
      <c r="AW68" s="558"/>
      <c r="AX68" s="393"/>
    </row>
    <row r="69" spans="2:50" s="420" customFormat="1" ht="15.5" x14ac:dyDescent="0.35">
      <c r="B69" s="483" t="s">
        <v>413</v>
      </c>
      <c r="C69" s="380" t="s">
        <v>746</v>
      </c>
      <c r="D69" s="391" t="s">
        <v>117</v>
      </c>
      <c r="E69" s="663">
        <v>0</v>
      </c>
      <c r="F69" s="559">
        <f>I69</f>
        <v>26.89443690575397</v>
      </c>
      <c r="G69" s="559">
        <f>J69</f>
        <v>21.44181974800447</v>
      </c>
      <c r="H69" s="559"/>
      <c r="I69" s="559">
        <f>'F2.3'!$F$26</f>
        <v>26.89443690575397</v>
      </c>
      <c r="J69" s="559">
        <f>'F2.3'!$G$26</f>
        <v>21.44181974800447</v>
      </c>
      <c r="K69" s="559"/>
      <c r="L69" s="558">
        <f t="shared" ref="L69:L75" si="91">I69-F69</f>
        <v>0</v>
      </c>
      <c r="M69" s="663"/>
      <c r="N69" s="559">
        <f>Q69</f>
        <v>21.499015514063846</v>
      </c>
      <c r="O69" s="559">
        <f>R69</f>
        <v>21.701727242930346</v>
      </c>
      <c r="P69" s="559"/>
      <c r="Q69" s="559">
        <f>'F2.3'!$K$26</f>
        <v>21.499015514063846</v>
      </c>
      <c r="R69" s="559">
        <f>'F2.3'!$L$26</f>
        <v>21.701727242930346</v>
      </c>
      <c r="S69" s="559"/>
      <c r="T69" s="558">
        <f t="shared" ref="T69:T75" si="92">Q69-N69</f>
        <v>0</v>
      </c>
      <c r="U69" s="663"/>
      <c r="V69" s="559">
        <f>(Y69*Y86+AB69*AB86)/(Y86+AB86)</f>
        <v>21.492604078134221</v>
      </c>
      <c r="W69" s="559">
        <f>(Z69*Z86+AC69*AC86)/(Z86+AC86)</f>
        <v>21.581196724290901</v>
      </c>
      <c r="X69" s="559"/>
      <c r="Y69" s="559">
        <f>'F2.3'!$P$26</f>
        <v>21.492604078134221</v>
      </c>
      <c r="Z69" s="559">
        <f>'F2.3'!$Q$26</f>
        <v>21.562463750793771</v>
      </c>
      <c r="AA69" s="559">
        <f>'F2.3'!$R$26</f>
        <v>0</v>
      </c>
      <c r="AB69" s="559">
        <f>'F2.3'!$S$26</f>
        <v>21.6</v>
      </c>
      <c r="AC69" s="559">
        <f>'F2.3'!$T$26</f>
        <v>21.6</v>
      </c>
      <c r="AD69" s="559">
        <f>'F2.3'!$U$26</f>
        <v>0</v>
      </c>
      <c r="AE69" s="559">
        <f>(Y69*Y86+AB69*AB86)/SUM(Y86,AB86)</f>
        <v>21.492604078134221</v>
      </c>
      <c r="AF69" s="559">
        <f>(Z69*Z86+AC69*AC86)/SUM(Z86,AC86)</f>
        <v>21.581196724290901</v>
      </c>
      <c r="AG69" s="558">
        <f>SUMPRODUCT(AA69:AD69,AA86:AD86)/SUM(AA86:AD86)</f>
        <v>6.9624416472434145</v>
      </c>
      <c r="AH69" s="558">
        <f>AG69-V69</f>
        <v>-14.530162430890806</v>
      </c>
      <c r="AI69" s="558">
        <f>'F2.3'!X26</f>
        <v>21.6</v>
      </c>
      <c r="AJ69" s="558">
        <f>'F2.3'!Y26</f>
        <v>21.6</v>
      </c>
      <c r="AK69" s="558">
        <f>SUMPRODUCT(AI69:AJ69,AI86:AJ86)/SUM(AI86:AJ86)</f>
        <v>21.6</v>
      </c>
      <c r="AL69" s="558">
        <f>'F2.3'!AA26</f>
        <v>21.6</v>
      </c>
      <c r="AM69" s="558">
        <f>'F2.3'!AB26</f>
        <v>21.6</v>
      </c>
      <c r="AN69" s="558">
        <f>SUMPRODUCT(AL69:AM69,AL86:AM86)/SUM(AL86:AM86)</f>
        <v>21.6</v>
      </c>
      <c r="AO69" s="558">
        <f>'F2.3'!AD26</f>
        <v>21.6</v>
      </c>
      <c r="AP69" s="558">
        <f>'F2.3'!AE26</f>
        <v>21.6</v>
      </c>
      <c r="AQ69" s="558">
        <f>SUMPRODUCT(AO69:AP69,AO86:AP86)/SUM(AO86:AP86)</f>
        <v>21.6</v>
      </c>
      <c r="AR69" s="558">
        <f>'F2.3'!AG26</f>
        <v>21.6</v>
      </c>
      <c r="AS69" s="558">
        <f>'F2.3'!AH26</f>
        <v>21.6</v>
      </c>
      <c r="AT69" s="558">
        <f>SUMPRODUCT(AR69:AS69,AR86:AS86)/SUM(AR86:AS86)</f>
        <v>21.6</v>
      </c>
      <c r="AU69" s="558">
        <f>'F2.3'!AJ26</f>
        <v>21.6</v>
      </c>
      <c r="AV69" s="558">
        <f>'F2.3'!AK26</f>
        <v>21.6</v>
      </c>
      <c r="AW69" s="558">
        <f>SUMPRODUCT(AU69:AV69,AU86:AV86)/SUM(AU86:AV86)</f>
        <v>21.6</v>
      </c>
      <c r="AX69" s="520"/>
    </row>
    <row r="70" spans="2:50" s="420" customFormat="1" ht="15.5" x14ac:dyDescent="0.35">
      <c r="B70" s="483" t="s">
        <v>416</v>
      </c>
      <c r="C70" s="380" t="s">
        <v>747</v>
      </c>
      <c r="D70" s="391" t="s">
        <v>117</v>
      </c>
      <c r="E70" s="663">
        <v>0</v>
      </c>
      <c r="F70" s="559">
        <f t="shared" ref="F70:F75" si="93">I70</f>
        <v>0</v>
      </c>
      <c r="G70" s="559">
        <f t="shared" ref="G70:G75" si="94">J70</f>
        <v>0</v>
      </c>
      <c r="H70" s="559"/>
      <c r="I70" s="559">
        <f>'F2.3'!$F$40</f>
        <v>0</v>
      </c>
      <c r="J70" s="559">
        <f>'F2.3'!$G$40</f>
        <v>0</v>
      </c>
      <c r="K70" s="559"/>
      <c r="L70" s="558">
        <f t="shared" si="91"/>
        <v>0</v>
      </c>
      <c r="M70" s="663"/>
      <c r="N70" s="559">
        <f t="shared" ref="N70:N75" si="95">Q70</f>
        <v>12162.578437456585</v>
      </c>
      <c r="O70" s="559">
        <f t="shared" ref="O70:O75" si="96">R70</f>
        <v>0</v>
      </c>
      <c r="P70" s="559"/>
      <c r="Q70" s="559">
        <f>'F2.3'!$K$40</f>
        <v>12162.578437456585</v>
      </c>
      <c r="R70" s="559">
        <f>'F2.3'!$L$40</f>
        <v>0</v>
      </c>
      <c r="S70" s="559"/>
      <c r="T70" s="558">
        <f t="shared" si="92"/>
        <v>0</v>
      </c>
      <c r="U70" s="663"/>
      <c r="V70" s="559">
        <f t="shared" ref="V70:W75" si="97">Y70</f>
        <v>0</v>
      </c>
      <c r="W70" s="559">
        <f t="shared" si="97"/>
        <v>0</v>
      </c>
      <c r="X70" s="559"/>
      <c r="Y70" s="559">
        <f>'F2.3'!$P$40</f>
        <v>0</v>
      </c>
      <c r="Z70" s="559">
        <f>'F2.3'!$L$40</f>
        <v>0</v>
      </c>
      <c r="AA70" s="559">
        <f>'F2.3'!$R$40</f>
        <v>0</v>
      </c>
      <c r="AB70" s="559">
        <f>'F2.3'!$S$40</f>
        <v>0</v>
      </c>
      <c r="AC70" s="559">
        <f>'F2.3'!$T$40</f>
        <v>0</v>
      </c>
      <c r="AD70" s="559">
        <f>'F2.3'!$U$40</f>
        <v>0</v>
      </c>
      <c r="AE70" s="559"/>
      <c r="AF70" s="559"/>
      <c r="AG70" s="558">
        <f>IFERROR(SUMPRODUCT(AA70:AD70,AA87:AD87)/SUM(AA87:AD87),0)</f>
        <v>0</v>
      </c>
      <c r="AH70" s="558">
        <f t="shared" ref="AH70:AH73" si="98">AG70-V70</f>
        <v>0</v>
      </c>
      <c r="AI70" s="558">
        <f>'F2.3'!X40</f>
        <v>0</v>
      </c>
      <c r="AJ70" s="558">
        <f>'F2.3'!Y40</f>
        <v>0</v>
      </c>
      <c r="AK70" s="558">
        <f>'F2.3'!AB40</f>
        <v>0</v>
      </c>
      <c r="AL70" s="558">
        <f>'F2.3'!AA40</f>
        <v>0</v>
      </c>
      <c r="AM70" s="558">
        <f>'F2.3'!AB40</f>
        <v>0</v>
      </c>
      <c r="AN70" s="558">
        <f>'F2.3'!AE40</f>
        <v>0</v>
      </c>
      <c r="AO70" s="558">
        <f>'F2.3'!AD40</f>
        <v>0</v>
      </c>
      <c r="AP70" s="558">
        <f>'F2.3'!AE40</f>
        <v>0</v>
      </c>
      <c r="AQ70" s="558">
        <f>'F2.3'!AH40</f>
        <v>0</v>
      </c>
      <c r="AR70" s="558">
        <f>'F2.3'!AG40</f>
        <v>0</v>
      </c>
      <c r="AS70" s="558">
        <f>'F2.3'!AH40</f>
        <v>0</v>
      </c>
      <c r="AT70" s="558">
        <f>'F2.3'!AK40</f>
        <v>0</v>
      </c>
      <c r="AU70" s="558">
        <f>'F2.3'!AJ40</f>
        <v>0</v>
      </c>
      <c r="AV70" s="558">
        <f>'F2.3'!AK40</f>
        <v>0</v>
      </c>
      <c r="AW70" s="558">
        <f>'F2.3'!AN40</f>
        <v>0</v>
      </c>
      <c r="AX70" s="520"/>
    </row>
    <row r="71" spans="2:50" s="420" customFormat="1" ht="15.5" x14ac:dyDescent="0.35">
      <c r="B71" s="483" t="s">
        <v>417</v>
      </c>
      <c r="C71" s="380" t="s">
        <v>853</v>
      </c>
      <c r="D71" s="391" t="s">
        <v>117</v>
      </c>
      <c r="E71" s="663">
        <v>0</v>
      </c>
      <c r="F71" s="559">
        <f t="shared" si="93"/>
        <v>0</v>
      </c>
      <c r="G71" s="559">
        <f t="shared" si="94"/>
        <v>0</v>
      </c>
      <c r="H71" s="559"/>
      <c r="I71" s="559">
        <f>'F2.3'!$F$54</f>
        <v>0</v>
      </c>
      <c r="J71" s="559">
        <f>'F2.3'!$G$54</f>
        <v>0</v>
      </c>
      <c r="K71" s="559"/>
      <c r="L71" s="558">
        <f t="shared" si="91"/>
        <v>0</v>
      </c>
      <c r="M71" s="663"/>
      <c r="N71" s="559">
        <f t="shared" si="95"/>
        <v>0</v>
      </c>
      <c r="O71" s="559">
        <f t="shared" si="96"/>
        <v>0</v>
      </c>
      <c r="P71" s="559"/>
      <c r="Q71" s="559">
        <f>'F2.3'!$K$54</f>
        <v>0</v>
      </c>
      <c r="R71" s="559">
        <f>'F2.3'!$L$54</f>
        <v>0</v>
      </c>
      <c r="S71" s="559"/>
      <c r="T71" s="558">
        <f t="shared" si="92"/>
        <v>0</v>
      </c>
      <c r="U71" s="663"/>
      <c r="V71" s="559">
        <f t="shared" si="97"/>
        <v>0</v>
      </c>
      <c r="W71" s="559">
        <f t="shared" si="97"/>
        <v>0</v>
      </c>
      <c r="X71" s="559"/>
      <c r="Y71" s="559">
        <f>'F2.3'!$P$54</f>
        <v>0</v>
      </c>
      <c r="Z71" s="559">
        <f>'F2.3'!$L$54</f>
        <v>0</v>
      </c>
      <c r="AA71" s="559">
        <f>'F2.3'!$R$54</f>
        <v>0</v>
      </c>
      <c r="AB71" s="559">
        <f>'F2.3'!$S$54</f>
        <v>0</v>
      </c>
      <c r="AC71" s="559">
        <f>'F2.3'!$T$54</f>
        <v>0</v>
      </c>
      <c r="AD71" s="559">
        <f>'F2.3'!$U$54</f>
        <v>0</v>
      </c>
      <c r="AE71" s="559"/>
      <c r="AF71" s="559"/>
      <c r="AG71" s="558">
        <f t="shared" ref="AG71:AG75" si="99">IFERROR(SUMPRODUCT(AA71:AD71,AA88:AD88)/SUM(AA88:AD88),0)</f>
        <v>0</v>
      </c>
      <c r="AH71" s="558">
        <f t="shared" si="98"/>
        <v>0</v>
      </c>
      <c r="AI71" s="558">
        <f>'F2.3'!X54</f>
        <v>0</v>
      </c>
      <c r="AJ71" s="558">
        <f>'F2.3'!Y54</f>
        <v>0</v>
      </c>
      <c r="AK71" s="558">
        <f>'F2.3'!AB54</f>
        <v>0</v>
      </c>
      <c r="AL71" s="558">
        <f>'F2.3'!AA54</f>
        <v>0</v>
      </c>
      <c r="AM71" s="558">
        <f>'F2.3'!AB54</f>
        <v>0</v>
      </c>
      <c r="AN71" s="558">
        <f>'F2.3'!AE54</f>
        <v>0</v>
      </c>
      <c r="AO71" s="558">
        <f>'F2.3'!AD54</f>
        <v>0</v>
      </c>
      <c r="AP71" s="558">
        <f>'F2.3'!AE54</f>
        <v>0</v>
      </c>
      <c r="AQ71" s="558">
        <f>'F2.3'!AH54</f>
        <v>0</v>
      </c>
      <c r="AR71" s="558">
        <f>'F2.3'!AG54</f>
        <v>0</v>
      </c>
      <c r="AS71" s="558">
        <f>'F2.3'!AH54</f>
        <v>0</v>
      </c>
      <c r="AT71" s="558">
        <f>'F2.3'!AK54</f>
        <v>0</v>
      </c>
      <c r="AU71" s="558">
        <f>'F2.3'!AJ54</f>
        <v>0</v>
      </c>
      <c r="AV71" s="558">
        <f>'F2.3'!AK54</f>
        <v>0</v>
      </c>
      <c r="AW71" s="558">
        <f>'F2.3'!AN54</f>
        <v>0</v>
      </c>
      <c r="AX71" s="520"/>
    </row>
    <row r="72" spans="2:50" s="420" customFormat="1" ht="15.5" x14ac:dyDescent="0.35">
      <c r="B72" s="483" t="s">
        <v>751</v>
      </c>
      <c r="C72" s="380" t="s">
        <v>748</v>
      </c>
      <c r="D72" s="391" t="s">
        <v>117</v>
      </c>
      <c r="E72" s="676">
        <v>0</v>
      </c>
      <c r="F72" s="559">
        <f t="shared" si="93"/>
        <v>0</v>
      </c>
      <c r="G72" s="559">
        <f t="shared" si="94"/>
        <v>0</v>
      </c>
      <c r="H72" s="559"/>
      <c r="I72" s="559">
        <f>'F2.3'!$F$84</f>
        <v>0</v>
      </c>
      <c r="J72" s="559">
        <f>'F2.3'!$G$84</f>
        <v>0</v>
      </c>
      <c r="K72" s="559"/>
      <c r="L72" s="558">
        <f t="shared" si="91"/>
        <v>0</v>
      </c>
      <c r="M72" s="676"/>
      <c r="N72" s="559">
        <f t="shared" si="95"/>
        <v>0</v>
      </c>
      <c r="O72" s="559">
        <f t="shared" si="96"/>
        <v>0</v>
      </c>
      <c r="P72" s="559"/>
      <c r="Q72" s="559">
        <f>'F2.3'!$K$84</f>
        <v>0</v>
      </c>
      <c r="R72" s="559">
        <f>'F2.3'!$L$84</f>
        <v>0</v>
      </c>
      <c r="S72" s="559"/>
      <c r="T72" s="558">
        <f t="shared" si="92"/>
        <v>0</v>
      </c>
      <c r="U72" s="676"/>
      <c r="V72" s="559">
        <f t="shared" si="97"/>
        <v>0</v>
      </c>
      <c r="W72" s="559">
        <f t="shared" si="97"/>
        <v>0</v>
      </c>
      <c r="X72" s="559"/>
      <c r="Y72" s="559">
        <f>'F2.3'!$P$84</f>
        <v>0</v>
      </c>
      <c r="Z72" s="559">
        <f>'F2.3'!$L$84</f>
        <v>0</v>
      </c>
      <c r="AA72" s="559">
        <f>'F2.3'!$R$84</f>
        <v>0</v>
      </c>
      <c r="AB72" s="559">
        <f>'F2.3'!$S$84</f>
        <v>0</v>
      </c>
      <c r="AC72" s="559">
        <f>'F2.3'!$T$84</f>
        <v>0</v>
      </c>
      <c r="AD72" s="559">
        <f>'F2.3'!$U$84</f>
        <v>0</v>
      </c>
      <c r="AE72" s="559"/>
      <c r="AF72" s="559"/>
      <c r="AG72" s="558">
        <f t="shared" si="99"/>
        <v>0</v>
      </c>
      <c r="AH72" s="558">
        <f>AG72-V72</f>
        <v>0</v>
      </c>
      <c r="AI72" s="558">
        <f>'F2.3'!X84</f>
        <v>0</v>
      </c>
      <c r="AJ72" s="558">
        <f>'F2.3'!Y84</f>
        <v>0</v>
      </c>
      <c r="AK72" s="558">
        <f>'F2.3'!AB84</f>
        <v>0</v>
      </c>
      <c r="AL72" s="558">
        <f>'F2.3'!AA84</f>
        <v>0</v>
      </c>
      <c r="AM72" s="558">
        <f>'F2.3'!AB84</f>
        <v>0</v>
      </c>
      <c r="AN72" s="558">
        <f>'F2.3'!AE84</f>
        <v>0</v>
      </c>
      <c r="AO72" s="558">
        <f>'F2.3'!AD84</f>
        <v>0</v>
      </c>
      <c r="AP72" s="558">
        <f>'F2.3'!AE84</f>
        <v>0</v>
      </c>
      <c r="AQ72" s="558">
        <f>'F2.3'!AH84</f>
        <v>0</v>
      </c>
      <c r="AR72" s="558">
        <f>'F2.3'!AG84</f>
        <v>0</v>
      </c>
      <c r="AS72" s="558">
        <f>'F2.3'!AH84</f>
        <v>0</v>
      </c>
      <c r="AT72" s="558">
        <f>'F2.3'!AK84</f>
        <v>0</v>
      </c>
      <c r="AU72" s="558">
        <f>'F2.3'!AJ84</f>
        <v>0</v>
      </c>
      <c r="AV72" s="558">
        <f>'F2.3'!AK84</f>
        <v>0</v>
      </c>
      <c r="AW72" s="558">
        <f>'F2.3'!AN84</f>
        <v>0</v>
      </c>
      <c r="AX72" s="520"/>
    </row>
    <row r="73" spans="2:50" s="420" customFormat="1" ht="15.5" x14ac:dyDescent="0.35">
      <c r="B73" s="483" t="s">
        <v>862</v>
      </c>
      <c r="C73" s="380" t="s">
        <v>749</v>
      </c>
      <c r="D73" s="391" t="s">
        <v>117</v>
      </c>
      <c r="E73" s="676">
        <v>0</v>
      </c>
      <c r="F73" s="559">
        <f t="shared" si="93"/>
        <v>0</v>
      </c>
      <c r="G73" s="559">
        <f t="shared" si="94"/>
        <v>0</v>
      </c>
      <c r="H73" s="559"/>
      <c r="I73" s="559">
        <f>'F2.3'!$F$69</f>
        <v>0</v>
      </c>
      <c r="J73" s="559">
        <f>'F2.3'!$G$69</f>
        <v>0</v>
      </c>
      <c r="K73" s="559"/>
      <c r="L73" s="565">
        <f t="shared" si="91"/>
        <v>0</v>
      </c>
      <c r="M73" s="676"/>
      <c r="N73" s="559">
        <f t="shared" si="95"/>
        <v>0</v>
      </c>
      <c r="O73" s="559">
        <f t="shared" si="96"/>
        <v>0</v>
      </c>
      <c r="P73" s="559"/>
      <c r="Q73" s="559">
        <f>'F2.3'!$K$69</f>
        <v>0</v>
      </c>
      <c r="R73" s="559">
        <f>'F2.3'!$L$69</f>
        <v>0</v>
      </c>
      <c r="S73" s="559"/>
      <c r="T73" s="558">
        <f t="shared" si="92"/>
        <v>0</v>
      </c>
      <c r="U73" s="676"/>
      <c r="V73" s="559">
        <f t="shared" si="97"/>
        <v>0</v>
      </c>
      <c r="W73" s="559">
        <f t="shared" si="97"/>
        <v>0</v>
      </c>
      <c r="X73" s="559"/>
      <c r="Y73" s="559">
        <f>'F2.3'!$P$69</f>
        <v>0</v>
      </c>
      <c r="Z73" s="559">
        <f>'F2.3'!$L$69</f>
        <v>0</v>
      </c>
      <c r="AA73" s="559">
        <f>'F2.3'!$R$69</f>
        <v>0</v>
      </c>
      <c r="AB73" s="559">
        <f>'F2.3'!$S$69</f>
        <v>0</v>
      </c>
      <c r="AC73" s="559">
        <f>'F2.3'!$T$69</f>
        <v>0</v>
      </c>
      <c r="AD73" s="559">
        <f>'F2.3'!$U$69</f>
        <v>0</v>
      </c>
      <c r="AE73" s="559"/>
      <c r="AF73" s="559"/>
      <c r="AG73" s="558">
        <f t="shared" si="99"/>
        <v>0</v>
      </c>
      <c r="AH73" s="558">
        <f t="shared" si="98"/>
        <v>0</v>
      </c>
      <c r="AI73" s="558">
        <f>'F2.3'!X69</f>
        <v>0</v>
      </c>
      <c r="AJ73" s="558">
        <f>'F2.3'!Y69</f>
        <v>0</v>
      </c>
      <c r="AK73" s="558">
        <f>'F2.3'!AB69</f>
        <v>0</v>
      </c>
      <c r="AL73" s="558">
        <f>'F2.3'!AA69</f>
        <v>0</v>
      </c>
      <c r="AM73" s="558">
        <f>'F2.3'!AB69</f>
        <v>0</v>
      </c>
      <c r="AN73" s="558">
        <f>'F2.3'!AE69</f>
        <v>0</v>
      </c>
      <c r="AO73" s="558">
        <f>'F2.3'!AD69</f>
        <v>0</v>
      </c>
      <c r="AP73" s="558">
        <f>'F2.3'!AE69</f>
        <v>0</v>
      </c>
      <c r="AQ73" s="558">
        <f>'F2.3'!AH69</f>
        <v>0</v>
      </c>
      <c r="AR73" s="558">
        <f>'F2.3'!AG69</f>
        <v>0</v>
      </c>
      <c r="AS73" s="558">
        <f>'F2.3'!AH69</f>
        <v>0</v>
      </c>
      <c r="AT73" s="558">
        <f>'F2.3'!AK69</f>
        <v>0</v>
      </c>
      <c r="AU73" s="558">
        <f>'F2.3'!AJ69</f>
        <v>0</v>
      </c>
      <c r="AV73" s="558">
        <f>'F2.3'!AK69</f>
        <v>0</v>
      </c>
      <c r="AW73" s="558">
        <f>'F2.3'!AN69</f>
        <v>0</v>
      </c>
      <c r="AX73" s="520"/>
    </row>
    <row r="74" spans="2:50" s="420" customFormat="1" ht="15.5" x14ac:dyDescent="0.35">
      <c r="B74" s="483" t="s">
        <v>863</v>
      </c>
      <c r="C74" s="380" t="s">
        <v>854</v>
      </c>
      <c r="D74" s="391" t="s">
        <v>117</v>
      </c>
      <c r="E74" s="663"/>
      <c r="F74" s="559">
        <f t="shared" si="93"/>
        <v>0</v>
      </c>
      <c r="G74" s="559">
        <f t="shared" si="94"/>
        <v>0</v>
      </c>
      <c r="H74" s="559"/>
      <c r="I74" s="559">
        <f>'F2.3'!$F$97</f>
        <v>0</v>
      </c>
      <c r="J74" s="559">
        <f>'F2.3'!$G$97</f>
        <v>0</v>
      </c>
      <c r="K74" s="559"/>
      <c r="L74" s="565">
        <f t="shared" si="91"/>
        <v>0</v>
      </c>
      <c r="M74" s="663"/>
      <c r="N74" s="559">
        <f t="shared" si="95"/>
        <v>0</v>
      </c>
      <c r="O74" s="559">
        <f t="shared" si="96"/>
        <v>0</v>
      </c>
      <c r="P74" s="559"/>
      <c r="Q74" s="559">
        <f>'F2.3'!$M$97</f>
        <v>0</v>
      </c>
      <c r="R74" s="559"/>
      <c r="S74" s="559"/>
      <c r="T74" s="558">
        <f t="shared" si="92"/>
        <v>0</v>
      </c>
      <c r="U74" s="663"/>
      <c r="V74" s="559">
        <f t="shared" si="97"/>
        <v>0</v>
      </c>
      <c r="W74" s="559">
        <f t="shared" si="97"/>
        <v>0</v>
      </c>
      <c r="X74" s="559"/>
      <c r="Y74" s="559">
        <f>'F2.3'!$M$97</f>
        <v>0</v>
      </c>
      <c r="Z74" s="559"/>
      <c r="AA74" s="559">
        <f>'F2.3'!$R$97</f>
        <v>0</v>
      </c>
      <c r="AB74" s="559">
        <f>'F2.3'!$M$97</f>
        <v>0</v>
      </c>
      <c r="AC74" s="559"/>
      <c r="AD74" s="559">
        <f>'F2.3'!$U$97</f>
        <v>0</v>
      </c>
      <c r="AE74" s="559"/>
      <c r="AF74" s="559"/>
      <c r="AG74" s="558">
        <f t="shared" si="99"/>
        <v>0</v>
      </c>
      <c r="AH74" s="558">
        <f>AG74-V74</f>
        <v>0</v>
      </c>
      <c r="AI74" s="558">
        <f>'F2.3'!X97</f>
        <v>0</v>
      </c>
      <c r="AJ74" s="558">
        <f>'F2.3'!Y97</f>
        <v>0</v>
      </c>
      <c r="AK74" s="558">
        <f>'F2.3'!AB97</f>
        <v>0</v>
      </c>
      <c r="AL74" s="558">
        <f>'F2.3'!AA97</f>
        <v>0</v>
      </c>
      <c r="AM74" s="558">
        <f>'F2.3'!AB97</f>
        <v>0</v>
      </c>
      <c r="AN74" s="558">
        <f>'F2.3'!AE97</f>
        <v>0</v>
      </c>
      <c r="AO74" s="558">
        <f>'F2.3'!AD97</f>
        <v>0</v>
      </c>
      <c r="AP74" s="558">
        <f>'F2.3'!AE97</f>
        <v>0</v>
      </c>
      <c r="AQ74" s="558">
        <f>'F2.3'!AH97</f>
        <v>0</v>
      </c>
      <c r="AR74" s="558">
        <f>'F2.3'!AG97</f>
        <v>0</v>
      </c>
      <c r="AS74" s="558">
        <f>'F2.3'!AH97</f>
        <v>0</v>
      </c>
      <c r="AT74" s="558">
        <f>'F2.3'!AK97</f>
        <v>0</v>
      </c>
      <c r="AU74" s="558">
        <f>'F2.3'!AJ97</f>
        <v>0</v>
      </c>
      <c r="AV74" s="558">
        <f>'F2.3'!AK97</f>
        <v>0</v>
      </c>
      <c r="AW74" s="558">
        <f>'F2.3'!AN97</f>
        <v>0</v>
      </c>
      <c r="AX74" s="520"/>
    </row>
    <row r="75" spans="2:50" s="420" customFormat="1" ht="15.5" x14ac:dyDescent="0.35">
      <c r="B75" s="483" t="s">
        <v>864</v>
      </c>
      <c r="C75" s="380" t="s">
        <v>855</v>
      </c>
      <c r="D75" s="391" t="s">
        <v>117</v>
      </c>
      <c r="E75" s="663"/>
      <c r="F75" s="559">
        <f t="shared" si="93"/>
        <v>0</v>
      </c>
      <c r="G75" s="559">
        <f t="shared" si="94"/>
        <v>0</v>
      </c>
      <c r="H75" s="559"/>
      <c r="I75" s="559">
        <f>'F2.3'!$F$110</f>
        <v>0</v>
      </c>
      <c r="J75" s="559">
        <f>'F2.3'!$G$110</f>
        <v>0</v>
      </c>
      <c r="K75" s="559"/>
      <c r="L75" s="565">
        <f t="shared" si="91"/>
        <v>0</v>
      </c>
      <c r="M75" s="663"/>
      <c r="N75" s="559">
        <f t="shared" si="95"/>
        <v>0</v>
      </c>
      <c r="O75" s="559">
        <f t="shared" si="96"/>
        <v>0</v>
      </c>
      <c r="P75" s="559"/>
      <c r="Q75" s="559">
        <f>'F2.3'!$M$110</f>
        <v>0</v>
      </c>
      <c r="R75" s="559"/>
      <c r="S75" s="559"/>
      <c r="T75" s="558">
        <f t="shared" si="92"/>
        <v>0</v>
      </c>
      <c r="U75" s="663"/>
      <c r="V75" s="559">
        <f t="shared" si="97"/>
        <v>0</v>
      </c>
      <c r="W75" s="559">
        <f t="shared" si="97"/>
        <v>0</v>
      </c>
      <c r="X75" s="559"/>
      <c r="Y75" s="559">
        <f>'F2.3'!$M$110</f>
        <v>0</v>
      </c>
      <c r="Z75" s="559"/>
      <c r="AA75" s="559">
        <f>'F2.3'!$R$110</f>
        <v>0</v>
      </c>
      <c r="AB75" s="559">
        <f>'F2.3'!$M$110</f>
        <v>0</v>
      </c>
      <c r="AC75" s="559"/>
      <c r="AD75" s="559">
        <f>'F2.3'!$U$110</f>
        <v>0</v>
      </c>
      <c r="AE75" s="559"/>
      <c r="AF75" s="559"/>
      <c r="AG75" s="558">
        <f t="shared" si="99"/>
        <v>0</v>
      </c>
      <c r="AH75" s="558">
        <f>AG75-V75</f>
        <v>0</v>
      </c>
      <c r="AI75" s="558">
        <f>'F2.3'!X110</f>
        <v>0</v>
      </c>
      <c r="AJ75" s="558">
        <f>'F2.3'!Y110</f>
        <v>0</v>
      </c>
      <c r="AK75" s="558">
        <f>'F2.3'!AB110</f>
        <v>0</v>
      </c>
      <c r="AL75" s="558">
        <f>'F2.3'!AA110</f>
        <v>0</v>
      </c>
      <c r="AM75" s="558">
        <f>'F2.3'!AB110</f>
        <v>0</v>
      </c>
      <c r="AN75" s="558">
        <f>'F2.3'!AE110</f>
        <v>0</v>
      </c>
      <c r="AO75" s="558">
        <f>'F2.3'!AD110</f>
        <v>0</v>
      </c>
      <c r="AP75" s="558">
        <f>'F2.3'!AE110</f>
        <v>0</v>
      </c>
      <c r="AQ75" s="558">
        <f>'F2.3'!AH110</f>
        <v>0</v>
      </c>
      <c r="AR75" s="558">
        <f>'F2.3'!AG110</f>
        <v>0</v>
      </c>
      <c r="AS75" s="558">
        <f>'F2.3'!AH110</f>
        <v>0</v>
      </c>
      <c r="AT75" s="558">
        <f>'F2.3'!AK110</f>
        <v>0</v>
      </c>
      <c r="AU75" s="558">
        <f>'F2.3'!AJ110</f>
        <v>0</v>
      </c>
      <c r="AV75" s="558">
        <f>'F2.3'!AK110</f>
        <v>0</v>
      </c>
      <c r="AW75" s="558">
        <f>'F2.3'!AN110</f>
        <v>0</v>
      </c>
      <c r="AX75" s="520"/>
    </row>
    <row r="76" spans="2:50" s="420" customFormat="1" ht="15.5" x14ac:dyDescent="0.3">
      <c r="B76" s="466">
        <v>3</v>
      </c>
      <c r="C76" s="496" t="s">
        <v>120</v>
      </c>
      <c r="D76" s="467"/>
      <c r="E76" s="668"/>
      <c r="F76" s="565"/>
      <c r="G76" s="565"/>
      <c r="H76" s="565"/>
      <c r="I76" s="565"/>
      <c r="J76" s="565"/>
      <c r="K76" s="565"/>
      <c r="L76" s="565"/>
      <c r="M76" s="668"/>
      <c r="N76" s="565"/>
      <c r="O76" s="565"/>
      <c r="P76" s="565"/>
      <c r="Q76" s="565"/>
      <c r="R76" s="565"/>
      <c r="S76" s="565"/>
      <c r="T76" s="565"/>
      <c r="U76" s="668"/>
      <c r="V76" s="565"/>
      <c r="W76" s="565"/>
      <c r="X76" s="565"/>
      <c r="Y76" s="565"/>
      <c r="Z76" s="565"/>
      <c r="AA76" s="558"/>
      <c r="AB76" s="565"/>
      <c r="AC76" s="565"/>
      <c r="AD76" s="558"/>
      <c r="AE76" s="558"/>
      <c r="AF76" s="558"/>
      <c r="AG76" s="558"/>
      <c r="AH76" s="558"/>
      <c r="AI76" s="558"/>
      <c r="AJ76" s="558"/>
      <c r="AK76" s="558"/>
      <c r="AL76" s="558"/>
      <c r="AM76" s="558"/>
      <c r="AN76" s="558"/>
      <c r="AO76" s="558"/>
      <c r="AP76" s="558"/>
      <c r="AQ76" s="558"/>
      <c r="AR76" s="558"/>
      <c r="AS76" s="558"/>
      <c r="AT76" s="558"/>
      <c r="AU76" s="558"/>
      <c r="AV76" s="558"/>
      <c r="AW76" s="558"/>
      <c r="AX76" s="520"/>
    </row>
    <row r="77" spans="2:50" s="420" customFormat="1" ht="15.5" x14ac:dyDescent="0.3">
      <c r="B77" s="466">
        <v>3.1</v>
      </c>
      <c r="C77" s="465" t="s">
        <v>121</v>
      </c>
      <c r="D77" s="467"/>
      <c r="E77" s="668"/>
      <c r="F77" s="565"/>
      <c r="G77" s="565"/>
      <c r="H77" s="565"/>
      <c r="I77" s="565"/>
      <c r="J77" s="565"/>
      <c r="K77" s="565"/>
      <c r="L77" s="565"/>
      <c r="M77" s="668"/>
      <c r="N77" s="565"/>
      <c r="O77" s="565"/>
      <c r="P77" s="565"/>
      <c r="Q77" s="565"/>
      <c r="R77" s="565"/>
      <c r="S77" s="565"/>
      <c r="T77" s="565"/>
      <c r="U77" s="668"/>
      <c r="V77" s="565"/>
      <c r="W77" s="565"/>
      <c r="X77" s="565"/>
      <c r="Y77" s="565"/>
      <c r="Z77" s="565"/>
      <c r="AA77" s="558"/>
      <c r="AB77" s="565"/>
      <c r="AC77" s="565"/>
      <c r="AD77" s="558"/>
      <c r="AE77" s="558"/>
      <c r="AF77" s="558"/>
      <c r="AG77" s="558"/>
      <c r="AH77" s="558"/>
      <c r="AI77" s="558"/>
      <c r="AJ77" s="558"/>
      <c r="AK77" s="558"/>
      <c r="AL77" s="558"/>
      <c r="AM77" s="558"/>
      <c r="AN77" s="558"/>
      <c r="AO77" s="558"/>
      <c r="AP77" s="558"/>
      <c r="AQ77" s="558"/>
      <c r="AR77" s="558"/>
      <c r="AS77" s="558"/>
      <c r="AT77" s="558"/>
      <c r="AU77" s="558"/>
      <c r="AV77" s="558"/>
      <c r="AW77" s="558"/>
      <c r="AX77" s="520"/>
    </row>
    <row r="78" spans="2:50" s="420" customFormat="1" ht="15.5" x14ac:dyDescent="0.35">
      <c r="B78" s="483" t="s">
        <v>122</v>
      </c>
      <c r="C78" s="380" t="s">
        <v>746</v>
      </c>
      <c r="D78" s="391" t="s">
        <v>893</v>
      </c>
      <c r="E78" s="677"/>
      <c r="F78" s="559">
        <f>F86/F$23/1000</f>
        <v>0.32917563488268986</v>
      </c>
      <c r="G78" s="559">
        <f>G86/G$23/1000</f>
        <v>0.23909499771975637</v>
      </c>
      <c r="H78" s="559"/>
      <c r="I78" s="559">
        <f t="shared" ref="F78:I80" si="100">I86/I$23/1000</f>
        <v>357.97833109658677</v>
      </c>
      <c r="J78" s="559">
        <f t="shared" ref="J78:K78" si="101">J86/J$23/1000</f>
        <v>253.32994995213551</v>
      </c>
      <c r="K78" s="559">
        <f t="shared" si="101"/>
        <v>275.94793454271286</v>
      </c>
      <c r="L78" s="559">
        <f t="shared" ref="L78:L84" si="102">I78-F78</f>
        <v>357.64915546170408</v>
      </c>
      <c r="M78" s="677"/>
      <c r="N78" s="559">
        <f>N86/N$23/1000</f>
        <v>0.33027114842167787</v>
      </c>
      <c r="O78" s="559">
        <f t="shared" ref="O78" si="103">O86/O$23/1000</f>
        <v>0.23278496805338025</v>
      </c>
      <c r="P78" s="559"/>
      <c r="Q78" s="559">
        <f>Q86/Q$23/1000</f>
        <v>380.75240170798816</v>
      </c>
      <c r="R78" s="559">
        <f t="shared" ref="R78" si="104">R86/R$23/1000</f>
        <v>239.08541314509438</v>
      </c>
      <c r="S78" s="559"/>
      <c r="T78" s="559">
        <f>Q78-N78</f>
        <v>380.42213055956648</v>
      </c>
      <c r="U78" s="677"/>
      <c r="V78" s="559">
        <f ca="1">V86/V$23/1000</f>
        <v>334.87259063663845</v>
      </c>
      <c r="W78" s="559">
        <f>W86/W$23/1000</f>
        <v>234.62661827912873</v>
      </c>
      <c r="X78" s="559"/>
      <c r="Y78" s="559">
        <f t="shared" ref="Y78:Y80" si="105">Y86/Y$23/1000</f>
        <v>373.48502762755186</v>
      </c>
      <c r="Z78" s="559">
        <f t="shared" ref="Z78" si="106">Z86/Z$23/1000</f>
        <v>239.01837744411196</v>
      </c>
      <c r="AA78" s="559">
        <f t="shared" ref="AA78:AD80" si="107">AA86/AA$23/1000</f>
        <v>246.97216616589603</v>
      </c>
      <c r="AB78" s="559" t="e">
        <f t="shared" si="107"/>
        <v>#DIV/0!</v>
      </c>
      <c r="AC78" s="559">
        <f t="shared" ref="AC78" si="108">AC86/AC$23/1000</f>
        <v>234.71741637831605</v>
      </c>
      <c r="AD78" s="559">
        <f t="shared" si="107"/>
        <v>234.71741637831605</v>
      </c>
      <c r="AE78" s="559">
        <f t="shared" ref="AE78:AG84" si="109">AE86/AE$23/1000</f>
        <v>373.48502762755186</v>
      </c>
      <c r="AF78" s="559">
        <f t="shared" si="109"/>
        <v>236.85240049397657</v>
      </c>
      <c r="AG78" s="559">
        <f t="shared" si="109"/>
        <v>240.98741061060102</v>
      </c>
      <c r="AH78" s="559">
        <f ca="1">AG78-V78</f>
        <v>-93.885180026037432</v>
      </c>
      <c r="AI78" s="559">
        <f>IFERROR(AI86/AI$23/1000,0)</f>
        <v>0</v>
      </c>
      <c r="AJ78" s="559">
        <f t="shared" ref="AJ78:AW78" si="110">AJ86/AJ$23/1000</f>
        <v>0.23471741637831603</v>
      </c>
      <c r="AK78" s="559">
        <f t="shared" si="110"/>
        <v>0.23471741637831603</v>
      </c>
      <c r="AL78" s="559">
        <f>IFERROR(AL86/AL$23/1000,0)</f>
        <v>0</v>
      </c>
      <c r="AM78" s="559">
        <f t="shared" ref="AM78" si="111">AM86/AM$23/1000</f>
        <v>0.23471741637831603</v>
      </c>
      <c r="AN78" s="559">
        <f t="shared" si="110"/>
        <v>0.23471741637831603</v>
      </c>
      <c r="AO78" s="559">
        <f>IFERROR(AO86/AO$23/1000,0)</f>
        <v>0</v>
      </c>
      <c r="AP78" s="559">
        <f t="shared" ref="AP78" si="112">AP86/AP$23/1000</f>
        <v>0.23471741637831606</v>
      </c>
      <c r="AQ78" s="559">
        <f t="shared" si="110"/>
        <v>0.23471741637831606</v>
      </c>
      <c r="AR78" s="559">
        <f>IFERROR(AR86/AR$23/1000,0)</f>
        <v>0</v>
      </c>
      <c r="AS78" s="559">
        <f t="shared" ref="AS78" si="113">AS86/AS$23/1000</f>
        <v>0.23471741637831603</v>
      </c>
      <c r="AT78" s="559">
        <f t="shared" si="110"/>
        <v>0.23471741637831603</v>
      </c>
      <c r="AU78" s="559">
        <f>IFERROR(AU86/AU$23/1000,0)</f>
        <v>0</v>
      </c>
      <c r="AV78" s="559">
        <f t="shared" ref="AV78" si="114">AV86/AV$23/1000</f>
        <v>0.23471741637831603</v>
      </c>
      <c r="AW78" s="559">
        <f t="shared" si="110"/>
        <v>0.23471741637831603</v>
      </c>
      <c r="AX78" s="520"/>
    </row>
    <row r="79" spans="2:50" s="420" customFormat="1" ht="15.5" x14ac:dyDescent="0.35">
      <c r="B79" s="483" t="s">
        <v>123</v>
      </c>
      <c r="C79" s="380" t="s">
        <v>747</v>
      </c>
      <c r="D79" s="391" t="s">
        <v>893</v>
      </c>
      <c r="E79" s="677"/>
      <c r="F79" s="559">
        <f>F87/F$23/1000</f>
        <v>0</v>
      </c>
      <c r="G79" s="559">
        <f>G87/G$23/1000</f>
        <v>0</v>
      </c>
      <c r="H79" s="559"/>
      <c r="I79" s="559">
        <f t="shared" si="100"/>
        <v>0</v>
      </c>
      <c r="J79" s="559">
        <f t="shared" ref="J79:K79" si="115">J87/J$23/1000</f>
        <v>0</v>
      </c>
      <c r="K79" s="559">
        <f t="shared" si="115"/>
        <v>0</v>
      </c>
      <c r="L79" s="559">
        <f t="shared" si="102"/>
        <v>0</v>
      </c>
      <c r="M79" s="677"/>
      <c r="N79" s="559">
        <f>N87/N$23/1000</f>
        <v>0</v>
      </c>
      <c r="O79" s="559">
        <f t="shared" ref="O79" si="116">O87/O$23/1000</f>
        <v>0</v>
      </c>
      <c r="P79" s="559"/>
      <c r="Q79" s="559">
        <f t="shared" ref="N79:Q80" si="117">Q87/Q$23/1000</f>
        <v>0</v>
      </c>
      <c r="R79" s="559">
        <f t="shared" ref="R79" si="118">R87/R$23/1000</f>
        <v>0</v>
      </c>
      <c r="S79" s="559"/>
      <c r="T79" s="559">
        <f t="shared" ref="T79:T84" si="119">Q79-N79</f>
        <v>0</v>
      </c>
      <c r="U79" s="677"/>
      <c r="V79" s="559">
        <f>V87/V$23/1000</f>
        <v>0</v>
      </c>
      <c r="W79" s="559">
        <f>W87/W$23/1000</f>
        <v>0</v>
      </c>
      <c r="X79" s="559"/>
      <c r="Y79" s="559">
        <f t="shared" si="105"/>
        <v>0</v>
      </c>
      <c r="Z79" s="559">
        <f t="shared" ref="Z79" si="120">Z87/Z$23/1000</f>
        <v>0</v>
      </c>
      <c r="AA79" s="895">
        <f>AA89/AA$23/1000</f>
        <v>0</v>
      </c>
      <c r="AB79" s="559" t="e">
        <f t="shared" ref="AB79" si="121">AB87/AB$23/1000</f>
        <v>#DIV/0!</v>
      </c>
      <c r="AC79" s="559">
        <f t="shared" ref="AC79" si="122">AC87/AC$23/1000</f>
        <v>0</v>
      </c>
      <c r="AD79" s="559">
        <f t="shared" si="107"/>
        <v>0</v>
      </c>
      <c r="AE79" s="559">
        <f t="shared" si="109"/>
        <v>0</v>
      </c>
      <c r="AF79" s="559">
        <f t="shared" si="109"/>
        <v>0</v>
      </c>
      <c r="AG79" s="559">
        <f t="shared" si="109"/>
        <v>0</v>
      </c>
      <c r="AH79" s="559">
        <f>AG79-V79</f>
        <v>0</v>
      </c>
      <c r="AI79" s="559">
        <f t="shared" ref="AI79:AI81" si="123">IFERROR(AI87/AI$23/1000,0)</f>
        <v>0</v>
      </c>
      <c r="AJ79" s="559">
        <f t="shared" ref="AJ79:AW79" si="124">AJ87/AJ$23/1000</f>
        <v>0</v>
      </c>
      <c r="AK79" s="559">
        <f t="shared" si="124"/>
        <v>0</v>
      </c>
      <c r="AL79" s="559">
        <f t="shared" ref="AL79:AL81" si="125">IFERROR(AL87/AL$23/1000,0)</f>
        <v>0</v>
      </c>
      <c r="AM79" s="559">
        <f t="shared" ref="AM79" si="126">AM87/AM$23/1000</f>
        <v>0</v>
      </c>
      <c r="AN79" s="559">
        <f t="shared" si="124"/>
        <v>0</v>
      </c>
      <c r="AO79" s="559">
        <f t="shared" ref="AO79:AO81" si="127">IFERROR(AO87/AO$23/1000,0)</f>
        <v>0</v>
      </c>
      <c r="AP79" s="559">
        <f t="shared" ref="AP79" si="128">AP87/AP$23/1000</f>
        <v>0</v>
      </c>
      <c r="AQ79" s="559">
        <f t="shared" si="124"/>
        <v>0</v>
      </c>
      <c r="AR79" s="559">
        <f t="shared" ref="AR79:AR81" si="129">IFERROR(AR87/AR$23/1000,0)</f>
        <v>0</v>
      </c>
      <c r="AS79" s="559">
        <f t="shared" ref="AS79" si="130">AS87/AS$23/1000</f>
        <v>0</v>
      </c>
      <c r="AT79" s="559">
        <f t="shared" si="124"/>
        <v>0</v>
      </c>
      <c r="AU79" s="559">
        <f t="shared" ref="AU79:AU81" si="131">IFERROR(AU87/AU$23/1000,0)</f>
        <v>0</v>
      </c>
      <c r="AV79" s="559">
        <f t="shared" ref="AV79" si="132">AV87/AV$23/1000</f>
        <v>0</v>
      </c>
      <c r="AW79" s="559">
        <f t="shared" si="124"/>
        <v>0</v>
      </c>
      <c r="AX79" s="520"/>
    </row>
    <row r="80" spans="2:50" s="420" customFormat="1" ht="15.5" x14ac:dyDescent="0.35">
      <c r="B80" s="483" t="s">
        <v>124</v>
      </c>
      <c r="C80" s="380" t="s">
        <v>853</v>
      </c>
      <c r="D80" s="391" t="s">
        <v>893</v>
      </c>
      <c r="E80" s="677"/>
      <c r="F80" s="559">
        <f t="shared" si="100"/>
        <v>0</v>
      </c>
      <c r="G80" s="559">
        <f t="shared" ref="G80" si="133">G88/G$23/1000</f>
        <v>0</v>
      </c>
      <c r="H80" s="559"/>
      <c r="I80" s="559">
        <f t="shared" si="100"/>
        <v>0</v>
      </c>
      <c r="J80" s="559">
        <f t="shared" ref="J80:K80" si="134">J88/J$23/1000</f>
        <v>0</v>
      </c>
      <c r="K80" s="559">
        <f t="shared" si="134"/>
        <v>0</v>
      </c>
      <c r="L80" s="559">
        <f t="shared" si="102"/>
        <v>0</v>
      </c>
      <c r="M80" s="677"/>
      <c r="N80" s="559">
        <f t="shared" si="117"/>
        <v>0</v>
      </c>
      <c r="O80" s="559">
        <f t="shared" ref="O80" si="135">O88/O$23/1000</f>
        <v>0</v>
      </c>
      <c r="P80" s="559"/>
      <c r="Q80" s="559">
        <f t="shared" si="117"/>
        <v>0</v>
      </c>
      <c r="R80" s="559">
        <f t="shared" ref="R80" si="136">R88/R$23/1000</f>
        <v>0</v>
      </c>
      <c r="S80" s="559"/>
      <c r="T80" s="559">
        <f t="shared" si="119"/>
        <v>0</v>
      </c>
      <c r="U80" s="677"/>
      <c r="V80" s="559">
        <f t="shared" ref="V80:W80" si="137">V88/V$23/1000</f>
        <v>0</v>
      </c>
      <c r="W80" s="559">
        <f t="shared" si="137"/>
        <v>0</v>
      </c>
      <c r="X80" s="559"/>
      <c r="Y80" s="559">
        <f t="shared" si="105"/>
        <v>0</v>
      </c>
      <c r="Z80" s="559">
        <f t="shared" ref="Z80" si="138">Z88/Z$23/1000</f>
        <v>0</v>
      </c>
      <c r="AA80" s="895">
        <f t="shared" ref="AA80:AA81" si="139">AA90/AA$23/1000</f>
        <v>0</v>
      </c>
      <c r="AB80" s="559" t="e">
        <f t="shared" ref="AB80" si="140">AB88/AB$23/1000</f>
        <v>#DIV/0!</v>
      </c>
      <c r="AC80" s="559">
        <f t="shared" ref="AC80" si="141">AC88/AC$23/1000</f>
        <v>0</v>
      </c>
      <c r="AD80" s="559">
        <f t="shared" si="107"/>
        <v>0</v>
      </c>
      <c r="AE80" s="559">
        <f t="shared" si="109"/>
        <v>0</v>
      </c>
      <c r="AF80" s="559">
        <f t="shared" si="109"/>
        <v>0</v>
      </c>
      <c r="AG80" s="559">
        <f t="shared" si="109"/>
        <v>0</v>
      </c>
      <c r="AH80" s="559">
        <f>AG80-V80</f>
        <v>0</v>
      </c>
      <c r="AI80" s="559">
        <f t="shared" si="123"/>
        <v>0</v>
      </c>
      <c r="AJ80" s="559">
        <f t="shared" ref="AJ80:AW80" si="142">AJ88/AJ$23/1000</f>
        <v>0</v>
      </c>
      <c r="AK80" s="559">
        <f t="shared" si="142"/>
        <v>0</v>
      </c>
      <c r="AL80" s="559">
        <f t="shared" si="125"/>
        <v>0</v>
      </c>
      <c r="AM80" s="559">
        <f t="shared" ref="AM80" si="143">AM88/AM$23/1000</f>
        <v>0</v>
      </c>
      <c r="AN80" s="559">
        <f t="shared" si="142"/>
        <v>0</v>
      </c>
      <c r="AO80" s="559">
        <f t="shared" si="127"/>
        <v>0</v>
      </c>
      <c r="AP80" s="559">
        <f t="shared" ref="AP80" si="144">AP88/AP$23/1000</f>
        <v>0</v>
      </c>
      <c r="AQ80" s="559">
        <f t="shared" si="142"/>
        <v>0</v>
      </c>
      <c r="AR80" s="559">
        <f t="shared" si="129"/>
        <v>0</v>
      </c>
      <c r="AS80" s="559">
        <f t="shared" ref="AS80" si="145">AS88/AS$23/1000</f>
        <v>0</v>
      </c>
      <c r="AT80" s="559">
        <f t="shared" si="142"/>
        <v>0</v>
      </c>
      <c r="AU80" s="559">
        <f t="shared" si="131"/>
        <v>0</v>
      </c>
      <c r="AV80" s="559">
        <f t="shared" ref="AV80" si="146">AV88/AV$23/1000</f>
        <v>0</v>
      </c>
      <c r="AW80" s="559">
        <f t="shared" si="142"/>
        <v>0</v>
      </c>
      <c r="AX80" s="520"/>
    </row>
    <row r="81" spans="2:53" s="420" customFormat="1" ht="15.5" x14ac:dyDescent="0.35">
      <c r="B81" s="483" t="s">
        <v>752</v>
      </c>
      <c r="C81" s="380" t="s">
        <v>748</v>
      </c>
      <c r="D81" s="391" t="s">
        <v>893</v>
      </c>
      <c r="E81" s="663"/>
      <c r="F81" s="759">
        <f>IFERROR(F$41*I81/(I81+I82+I83+I84),0)</f>
        <v>0</v>
      </c>
      <c r="G81" s="759">
        <f>IFERROR(G$41*J81/(J81+J82+J83+J84),0)</f>
        <v>0</v>
      </c>
      <c r="H81" s="759"/>
      <c r="I81" s="559">
        <f>I89/I$23</f>
        <v>0</v>
      </c>
      <c r="J81" s="559">
        <f t="shared" ref="J81:K81" si="147">J89/J$23</f>
        <v>0</v>
      </c>
      <c r="K81" s="559">
        <f t="shared" si="147"/>
        <v>0</v>
      </c>
      <c r="L81" s="559">
        <f t="shared" si="102"/>
        <v>0</v>
      </c>
      <c r="M81" s="663"/>
      <c r="N81" s="759">
        <f>IFERROR(N$41*Q81/(Q81+Q82+Q83+Q84),0)</f>
        <v>0</v>
      </c>
      <c r="O81" s="759">
        <f>IFERROR(O$41*R81/(R81+R82+R83+R84),0)</f>
        <v>0</v>
      </c>
      <c r="P81" s="759"/>
      <c r="Q81" s="559">
        <f t="shared" ref="Q81:R84" si="148">Q89/Q$23</f>
        <v>0</v>
      </c>
      <c r="R81" s="559">
        <f t="shared" si="148"/>
        <v>0</v>
      </c>
      <c r="S81" s="559"/>
      <c r="T81" s="559">
        <f t="shared" si="119"/>
        <v>0</v>
      </c>
      <c r="U81" s="663"/>
      <c r="V81" s="759">
        <f>IFERROR(V$41*Y81/(Y81+Y82+Y83+Y84),0)</f>
        <v>0</v>
      </c>
      <c r="W81" s="759">
        <f>IFERROR(W$41*Z81/(Z81+Z82+Z83+Z84),0)</f>
        <v>0</v>
      </c>
      <c r="X81" s="759"/>
      <c r="Y81" s="559">
        <f t="shared" ref="Y81:Z84" si="149">Y89/Y$23</f>
        <v>0</v>
      </c>
      <c r="Z81" s="559">
        <f t="shared" si="149"/>
        <v>0</v>
      </c>
      <c r="AA81" s="895">
        <f t="shared" si="139"/>
        <v>0</v>
      </c>
      <c r="AB81" s="559" t="e">
        <f t="shared" ref="AB81:AC84" si="150">AB89/AB$23</f>
        <v>#DIV/0!</v>
      </c>
      <c r="AC81" s="559">
        <f>AC89/AC$23</f>
        <v>0</v>
      </c>
      <c r="AD81" s="559">
        <f t="shared" ref="AD81:AD84" si="151">AD89/AD$23/1000</f>
        <v>0</v>
      </c>
      <c r="AE81" s="559">
        <f t="shared" ref="AE81:AF81" si="152">AE89/AE$23</f>
        <v>0</v>
      </c>
      <c r="AF81" s="559">
        <f t="shared" si="152"/>
        <v>0</v>
      </c>
      <c r="AG81" s="559">
        <f t="shared" si="109"/>
        <v>0</v>
      </c>
      <c r="AH81" s="559">
        <f t="shared" ref="AH81:AH84" si="153">AG81-V81</f>
        <v>0</v>
      </c>
      <c r="AI81" s="559">
        <f t="shared" si="123"/>
        <v>0</v>
      </c>
      <c r="AJ81" s="559">
        <f>AJ89/AJ$23</f>
        <v>0</v>
      </c>
      <c r="AK81" s="559">
        <f t="shared" ref="AK81:AW81" si="154">AK89/AK$23/1000</f>
        <v>0</v>
      </c>
      <c r="AL81" s="559">
        <f t="shared" si="125"/>
        <v>0</v>
      </c>
      <c r="AM81" s="559">
        <f>AM89/AM$23</f>
        <v>0</v>
      </c>
      <c r="AN81" s="559">
        <f t="shared" si="154"/>
        <v>0</v>
      </c>
      <c r="AO81" s="559">
        <f t="shared" si="127"/>
        <v>0</v>
      </c>
      <c r="AP81" s="559">
        <f>AP89/AP$23</f>
        <v>0</v>
      </c>
      <c r="AQ81" s="559">
        <f t="shared" si="154"/>
        <v>0</v>
      </c>
      <c r="AR81" s="559">
        <f t="shared" si="129"/>
        <v>0</v>
      </c>
      <c r="AS81" s="559">
        <f>AS89/AS$23</f>
        <v>0</v>
      </c>
      <c r="AT81" s="559">
        <f t="shared" si="154"/>
        <v>0</v>
      </c>
      <c r="AU81" s="559">
        <f t="shared" si="131"/>
        <v>0</v>
      </c>
      <c r="AV81" s="559">
        <f>AV89/AV$23</f>
        <v>0</v>
      </c>
      <c r="AW81" s="559">
        <f t="shared" si="154"/>
        <v>0</v>
      </c>
      <c r="AX81" s="520"/>
    </row>
    <row r="82" spans="2:53" s="420" customFormat="1" ht="15.5" x14ac:dyDescent="0.35">
      <c r="B82" s="483" t="s">
        <v>865</v>
      </c>
      <c r="C82" s="380" t="s">
        <v>749</v>
      </c>
      <c r="D82" s="391" t="s">
        <v>893</v>
      </c>
      <c r="E82" s="663"/>
      <c r="F82" s="780">
        <f>IFERROR(F$41*I82/(I82+I83+I84+I81),0)</f>
        <v>0</v>
      </c>
      <c r="G82" s="780">
        <f>IFERROR(G$41*J82/(J82+J83+J84+J81),0)</f>
        <v>0</v>
      </c>
      <c r="H82" s="780"/>
      <c r="I82" s="559">
        <f>I90/I$23</f>
        <v>0</v>
      </c>
      <c r="J82" s="559">
        <f t="shared" ref="J82:K82" si="155">J90/J$23</f>
        <v>0</v>
      </c>
      <c r="K82" s="559">
        <f t="shared" si="155"/>
        <v>0</v>
      </c>
      <c r="L82" s="559">
        <f t="shared" si="102"/>
        <v>0</v>
      </c>
      <c r="M82" s="663"/>
      <c r="N82" s="759">
        <f>IFERROR(N$41*Q82/(Q82+Q83+Q84+Q85),0)</f>
        <v>0</v>
      </c>
      <c r="O82" s="759">
        <f>IFERROR(O$41*R82/(R82+R83+R84+R85),0)</f>
        <v>0</v>
      </c>
      <c r="P82" s="759"/>
      <c r="Q82" s="559">
        <f t="shared" si="148"/>
        <v>0</v>
      </c>
      <c r="R82" s="559">
        <f t="shared" si="148"/>
        <v>0</v>
      </c>
      <c r="S82" s="559"/>
      <c r="T82" s="559">
        <f t="shared" si="119"/>
        <v>0</v>
      </c>
      <c r="U82" s="663"/>
      <c r="V82" s="759">
        <f>IFERROR(V$41*Y82/(Y82+Y83+Y84+Y85),0)</f>
        <v>0</v>
      </c>
      <c r="W82" s="759">
        <f>IFERROR(W$41*Z82/(Z82+Z83+Z84+Z85),0)</f>
        <v>0</v>
      </c>
      <c r="X82" s="759"/>
      <c r="Y82" s="559">
        <f t="shared" si="149"/>
        <v>0</v>
      </c>
      <c r="Z82" s="559">
        <f t="shared" si="149"/>
        <v>0</v>
      </c>
      <c r="AA82" s="1221">
        <f>AA92/AA$23/1000</f>
        <v>0</v>
      </c>
      <c r="AB82" s="559" t="e">
        <f t="shared" si="150"/>
        <v>#DIV/0!</v>
      </c>
      <c r="AC82" s="559">
        <f t="shared" si="150"/>
        <v>0</v>
      </c>
      <c r="AD82" s="559">
        <f t="shared" si="151"/>
        <v>0</v>
      </c>
      <c r="AE82" s="559">
        <f t="shared" ref="AE82:AF82" si="156">AE90/AE$23</f>
        <v>0</v>
      </c>
      <c r="AF82" s="559">
        <f t="shared" si="156"/>
        <v>0</v>
      </c>
      <c r="AG82" s="559">
        <f t="shared" si="109"/>
        <v>0</v>
      </c>
      <c r="AH82" s="559">
        <f t="shared" si="153"/>
        <v>0</v>
      </c>
      <c r="AI82" s="559">
        <f>IFERROR(AI90/AI$23,0)</f>
        <v>0</v>
      </c>
      <c r="AJ82" s="559">
        <f>IFERROR(AJ90/AJ$23,0)</f>
        <v>0</v>
      </c>
      <c r="AK82" s="559">
        <f t="shared" ref="AK82:AW82" si="157">AK90/AK$23/1000</f>
        <v>0</v>
      </c>
      <c r="AL82" s="559">
        <f>IFERROR(AL90/AL$23,0)</f>
        <v>0</v>
      </c>
      <c r="AM82" s="559">
        <f>IFERROR(AM90/AM$23,0)</f>
        <v>0</v>
      </c>
      <c r="AN82" s="559">
        <f t="shared" si="157"/>
        <v>0</v>
      </c>
      <c r="AO82" s="559">
        <f>IFERROR(AO90/AO$23,0)</f>
        <v>0</v>
      </c>
      <c r="AP82" s="559">
        <f>IFERROR(AP90/AP$23,0)</f>
        <v>0</v>
      </c>
      <c r="AQ82" s="559">
        <f t="shared" si="157"/>
        <v>0</v>
      </c>
      <c r="AR82" s="559">
        <f>IFERROR(AR90/AR$23,0)</f>
        <v>0</v>
      </c>
      <c r="AS82" s="559">
        <f>IFERROR(AS90/AS$23,0)</f>
        <v>0</v>
      </c>
      <c r="AT82" s="559">
        <f t="shared" si="157"/>
        <v>0</v>
      </c>
      <c r="AU82" s="559">
        <f>IFERROR(AU90/AU$23,0)</f>
        <v>0</v>
      </c>
      <c r="AV82" s="559">
        <f>IFERROR(AV90/AV$23,0)</f>
        <v>0</v>
      </c>
      <c r="AW82" s="559">
        <f t="shared" si="157"/>
        <v>0</v>
      </c>
      <c r="AX82" s="520"/>
    </row>
    <row r="83" spans="2:53" s="420" customFormat="1" ht="15.5" x14ac:dyDescent="0.35">
      <c r="B83" s="483" t="s">
        <v>866</v>
      </c>
      <c r="C83" s="380" t="s">
        <v>854</v>
      </c>
      <c r="D83" s="391" t="s">
        <v>893</v>
      </c>
      <c r="E83" s="663"/>
      <c r="F83" s="759">
        <f>F$41*I83/(I83+I84+I85+I86)</f>
        <v>0</v>
      </c>
      <c r="G83" s="759">
        <f>G$41*J83/(J83+J84+J85+J86)</f>
        <v>0</v>
      </c>
      <c r="H83" s="759"/>
      <c r="I83" s="559">
        <f>I91/I$23</f>
        <v>0</v>
      </c>
      <c r="J83" s="559">
        <f t="shared" ref="J83:K83" si="158">J91/J$23</f>
        <v>0</v>
      </c>
      <c r="K83" s="559">
        <f t="shared" si="158"/>
        <v>0</v>
      </c>
      <c r="L83" s="559">
        <f t="shared" si="102"/>
        <v>0</v>
      </c>
      <c r="M83" s="663"/>
      <c r="N83" s="759">
        <f t="shared" ref="N83:O84" si="159">N$41*Q83/(Q83+Q84+Q85+Q86)</f>
        <v>0</v>
      </c>
      <c r="O83" s="759">
        <f t="shared" si="159"/>
        <v>0</v>
      </c>
      <c r="P83" s="759"/>
      <c r="Q83" s="559">
        <f t="shared" si="148"/>
        <v>0</v>
      </c>
      <c r="R83" s="559">
        <f t="shared" si="148"/>
        <v>0</v>
      </c>
      <c r="S83" s="559"/>
      <c r="T83" s="559">
        <f t="shared" si="119"/>
        <v>0</v>
      </c>
      <c r="U83" s="663"/>
      <c r="V83" s="759">
        <f t="shared" ref="V83:W84" si="160">V$41*Y83/(Y83+Y84+Y85+Y86)</f>
        <v>0</v>
      </c>
      <c r="W83" s="759">
        <f t="shared" si="160"/>
        <v>0</v>
      </c>
      <c r="X83" s="759"/>
      <c r="Y83" s="559">
        <f t="shared" si="149"/>
        <v>0</v>
      </c>
      <c r="Z83" s="559">
        <f t="shared" si="149"/>
        <v>0</v>
      </c>
      <c r="AA83" s="895">
        <f t="shared" ref="AA83:AA84" si="161">AA93/AA$23/1000</f>
        <v>0</v>
      </c>
      <c r="AB83" s="559" t="e">
        <f t="shared" si="150"/>
        <v>#DIV/0!</v>
      </c>
      <c r="AC83" s="559">
        <f t="shared" si="150"/>
        <v>0</v>
      </c>
      <c r="AD83" s="559">
        <f t="shared" si="151"/>
        <v>0</v>
      </c>
      <c r="AE83" s="559">
        <f t="shared" ref="AE83:AF83" si="162">AE91/AE$23</f>
        <v>0</v>
      </c>
      <c r="AF83" s="559">
        <f t="shared" si="162"/>
        <v>0</v>
      </c>
      <c r="AG83" s="559">
        <f t="shared" si="109"/>
        <v>0</v>
      </c>
      <c r="AH83" s="559">
        <f t="shared" si="153"/>
        <v>0</v>
      </c>
      <c r="AI83" s="559">
        <f t="shared" ref="AI83:AJ84" si="163">IFERROR(AI91/AI$23,0)</f>
        <v>0</v>
      </c>
      <c r="AJ83" s="559">
        <f t="shared" si="163"/>
        <v>0</v>
      </c>
      <c r="AK83" s="559">
        <f t="shared" ref="AK83:AW83" si="164">AK91/AK$23/1000</f>
        <v>0</v>
      </c>
      <c r="AL83" s="559">
        <f t="shared" ref="AL83:AM83" si="165">IFERROR(AL91/AL$23,0)</f>
        <v>0</v>
      </c>
      <c r="AM83" s="559">
        <f t="shared" si="165"/>
        <v>0</v>
      </c>
      <c r="AN83" s="559">
        <f t="shared" si="164"/>
        <v>0</v>
      </c>
      <c r="AO83" s="559">
        <f t="shared" ref="AO83:AP83" si="166">IFERROR(AO91/AO$23,0)</f>
        <v>0</v>
      </c>
      <c r="AP83" s="559">
        <f t="shared" si="166"/>
        <v>0</v>
      </c>
      <c r="AQ83" s="559">
        <f t="shared" si="164"/>
        <v>0</v>
      </c>
      <c r="AR83" s="559">
        <f t="shared" ref="AR83:AS83" si="167">IFERROR(AR91/AR$23,0)</f>
        <v>0</v>
      </c>
      <c r="AS83" s="559">
        <f t="shared" si="167"/>
        <v>0</v>
      </c>
      <c r="AT83" s="559">
        <f t="shared" si="164"/>
        <v>0</v>
      </c>
      <c r="AU83" s="559">
        <f t="shared" ref="AU83:AV83" si="168">IFERROR(AU91/AU$23,0)</f>
        <v>0</v>
      </c>
      <c r="AV83" s="559">
        <f t="shared" si="168"/>
        <v>0</v>
      </c>
      <c r="AW83" s="559">
        <f t="shared" si="164"/>
        <v>0</v>
      </c>
      <c r="AX83" s="520"/>
    </row>
    <row r="84" spans="2:53" s="420" customFormat="1" ht="15.5" x14ac:dyDescent="0.35">
      <c r="B84" s="483" t="s">
        <v>867</v>
      </c>
      <c r="C84" s="380" t="s">
        <v>855</v>
      </c>
      <c r="D84" s="391" t="s">
        <v>893</v>
      </c>
      <c r="E84" s="663"/>
      <c r="F84" s="759">
        <f>F$41*I84/(I84+I85+I86+I87)</f>
        <v>0</v>
      </c>
      <c r="G84" s="759">
        <f>G$41*J84/(J84+J85+J86+J87)</f>
        <v>0</v>
      </c>
      <c r="H84" s="759"/>
      <c r="I84" s="559">
        <f>I92/I$23</f>
        <v>0</v>
      </c>
      <c r="J84" s="559">
        <f t="shared" ref="J84:K84" si="169">J92/J$23</f>
        <v>0</v>
      </c>
      <c r="K84" s="559">
        <f t="shared" si="169"/>
        <v>0</v>
      </c>
      <c r="L84" s="559">
        <f t="shared" si="102"/>
        <v>0</v>
      </c>
      <c r="M84" s="663"/>
      <c r="N84" s="759">
        <f t="shared" si="159"/>
        <v>0</v>
      </c>
      <c r="O84" s="759">
        <f t="shared" si="159"/>
        <v>0</v>
      </c>
      <c r="P84" s="759"/>
      <c r="Q84" s="559">
        <f t="shared" si="148"/>
        <v>0</v>
      </c>
      <c r="R84" s="559">
        <f t="shared" si="148"/>
        <v>0</v>
      </c>
      <c r="S84" s="559"/>
      <c r="T84" s="559">
        <f t="shared" si="119"/>
        <v>0</v>
      </c>
      <c r="U84" s="663"/>
      <c r="V84" s="759">
        <f t="shared" si="160"/>
        <v>0</v>
      </c>
      <c r="W84" s="759">
        <f t="shared" si="160"/>
        <v>0</v>
      </c>
      <c r="X84" s="759"/>
      <c r="Y84" s="559">
        <f t="shared" si="149"/>
        <v>0</v>
      </c>
      <c r="Z84" s="559">
        <f t="shared" si="149"/>
        <v>0</v>
      </c>
      <c r="AA84" s="895">
        <f t="shared" si="161"/>
        <v>0</v>
      </c>
      <c r="AB84" s="559" t="e">
        <f t="shared" si="150"/>
        <v>#DIV/0!</v>
      </c>
      <c r="AC84" s="559">
        <f t="shared" si="150"/>
        <v>0</v>
      </c>
      <c r="AD84" s="559">
        <f t="shared" si="151"/>
        <v>0</v>
      </c>
      <c r="AE84" s="559">
        <f t="shared" ref="AE84:AF84" si="170">AE92/AE$23</f>
        <v>0</v>
      </c>
      <c r="AF84" s="559">
        <f t="shared" si="170"/>
        <v>0</v>
      </c>
      <c r="AG84" s="559">
        <f t="shared" si="109"/>
        <v>0</v>
      </c>
      <c r="AH84" s="559">
        <f t="shared" si="153"/>
        <v>0</v>
      </c>
      <c r="AI84" s="559">
        <f t="shared" si="163"/>
        <v>0</v>
      </c>
      <c r="AJ84" s="559">
        <f t="shared" si="163"/>
        <v>0</v>
      </c>
      <c r="AK84" s="559">
        <f t="shared" ref="AK84:AW84" si="171">AK92/AK$23/1000</f>
        <v>0</v>
      </c>
      <c r="AL84" s="559">
        <f t="shared" ref="AL84:AM84" si="172">IFERROR(AL92/AL$23,0)</f>
        <v>0</v>
      </c>
      <c r="AM84" s="559">
        <f t="shared" si="172"/>
        <v>0</v>
      </c>
      <c r="AN84" s="559">
        <f t="shared" si="171"/>
        <v>0</v>
      </c>
      <c r="AO84" s="559">
        <f t="shared" ref="AO84:AP84" si="173">IFERROR(AO92/AO$23,0)</f>
        <v>0</v>
      </c>
      <c r="AP84" s="559">
        <f t="shared" si="173"/>
        <v>0</v>
      </c>
      <c r="AQ84" s="559">
        <f t="shared" si="171"/>
        <v>0</v>
      </c>
      <c r="AR84" s="559">
        <f t="shared" ref="AR84:AS84" si="174">IFERROR(AR92/AR$23,0)</f>
        <v>0</v>
      </c>
      <c r="AS84" s="559">
        <f t="shared" si="174"/>
        <v>0</v>
      </c>
      <c r="AT84" s="559">
        <f t="shared" si="171"/>
        <v>0</v>
      </c>
      <c r="AU84" s="559">
        <f t="shared" ref="AU84:AV84" si="175">IFERROR(AU92/AU$23,0)</f>
        <v>0</v>
      </c>
      <c r="AV84" s="559">
        <f t="shared" si="175"/>
        <v>0</v>
      </c>
      <c r="AW84" s="559">
        <f t="shared" si="171"/>
        <v>0</v>
      </c>
      <c r="AX84" s="520"/>
    </row>
    <row r="85" spans="2:53" s="420" customFormat="1" ht="15.5" x14ac:dyDescent="0.3">
      <c r="B85" s="466">
        <v>3.2</v>
      </c>
      <c r="C85" s="465" t="s">
        <v>125</v>
      </c>
      <c r="D85" s="467"/>
      <c r="E85" s="669"/>
      <c r="F85" s="566"/>
      <c r="G85" s="566"/>
      <c r="H85" s="566"/>
      <c r="I85" s="566"/>
      <c r="J85" s="566"/>
      <c r="K85" s="566"/>
      <c r="L85" s="566"/>
      <c r="M85" s="669"/>
      <c r="N85" s="566"/>
      <c r="O85" s="566"/>
      <c r="P85" s="566"/>
      <c r="Q85" s="566"/>
      <c r="R85" s="566"/>
      <c r="S85" s="566"/>
      <c r="T85" s="566"/>
      <c r="U85" s="669"/>
      <c r="V85" s="566"/>
      <c r="W85" s="566"/>
      <c r="X85" s="566"/>
      <c r="Y85" s="566"/>
      <c r="Z85" s="566"/>
      <c r="AA85" s="895"/>
      <c r="AB85" s="566"/>
      <c r="AC85" s="566"/>
      <c r="AD85" s="559"/>
      <c r="AE85" s="559"/>
      <c r="AF85" s="559"/>
      <c r="AG85" s="559"/>
      <c r="AH85" s="559"/>
      <c r="AI85" s="559"/>
      <c r="AJ85" s="559"/>
      <c r="AK85" s="559"/>
      <c r="AL85" s="559"/>
      <c r="AM85" s="559"/>
      <c r="AN85" s="559"/>
      <c r="AO85" s="559"/>
      <c r="AP85" s="559"/>
      <c r="AQ85" s="559"/>
      <c r="AR85" s="559"/>
      <c r="AS85" s="559"/>
      <c r="AT85" s="559"/>
      <c r="AU85" s="559"/>
      <c r="AV85" s="559"/>
      <c r="AW85" s="559"/>
      <c r="AX85" s="520"/>
    </row>
    <row r="86" spans="2:53" s="420" customFormat="1" ht="15.5" x14ac:dyDescent="0.35">
      <c r="B86" s="483" t="s">
        <v>126</v>
      </c>
      <c r="C86" s="380" t="s">
        <v>746</v>
      </c>
      <c r="D86" s="391" t="s">
        <v>894</v>
      </c>
      <c r="E86" s="663"/>
      <c r="F86" s="559">
        <f>IFERROR(F94/F$64*1000,0)</f>
        <v>106093.63629832582</v>
      </c>
      <c r="G86" s="559">
        <f>IFERROR(G94/G$64*1000,0)</f>
        <v>279481.49016459129</v>
      </c>
      <c r="H86" s="559"/>
      <c r="I86" s="559">
        <v>115376774.09076101</v>
      </c>
      <c r="J86" s="559">
        <v>296120925.11835051</v>
      </c>
      <c r="K86" s="559">
        <f>SUM(I86:J86)</f>
        <v>411497699.20911151</v>
      </c>
      <c r="L86" s="559">
        <f t="shared" ref="L86:L92" si="176">I86-F86</f>
        <v>115270680.45446268</v>
      </c>
      <c r="M86" s="663"/>
      <c r="N86" s="895">
        <f>IFERROR(N94/N$64*1000,0)</f>
        <v>21966.664352674215</v>
      </c>
      <c r="O86" s="895">
        <f>IFERROR(O94/O$64*1000,0)</f>
        <v>396321.52938017709</v>
      </c>
      <c r="P86" s="559"/>
      <c r="Q86" s="559">
        <v>25324222.989999998</v>
      </c>
      <c r="R86" s="559">
        <v>407048175.75861239</v>
      </c>
      <c r="S86" s="559">
        <f>SUM(Q86:R86)</f>
        <v>432372398.7486124</v>
      </c>
      <c r="T86" s="559">
        <f t="shared" ref="T86:T92" si="177">Q86-N86</f>
        <v>25302256.325647324</v>
      </c>
      <c r="U86" s="663"/>
      <c r="V86" s="1242">
        <f ca="1">IFERROR(V94/V$64*10^6,0)</f>
        <v>24976807.045224313</v>
      </c>
      <c r="W86" s="1242">
        <f>IFERROR(W94/W$64*10^6,0)</f>
        <v>560745876.97113895</v>
      </c>
      <c r="X86" s="895"/>
      <c r="Y86" s="1229">
        <v>27856754.270628579</v>
      </c>
      <c r="Z86" s="1432">
        <v>283562788.77737141</v>
      </c>
      <c r="AA86" s="1229">
        <f>SUM(Y86:Z86)</f>
        <v>311419543.04799998</v>
      </c>
      <c r="AB86" s="1229">
        <v>0</v>
      </c>
      <c r="AC86" s="1432">
        <v>282502596.30911189</v>
      </c>
      <c r="AD86" s="1229">
        <f>SUM(AB86:AC86)</f>
        <v>282502596.30911189</v>
      </c>
      <c r="AE86" s="1229">
        <f>Y86+AB86</f>
        <v>27856754.270628579</v>
      </c>
      <c r="AF86" s="1229">
        <f>Z86+AC86</f>
        <v>566065385.08648324</v>
      </c>
      <c r="AG86" s="1229">
        <f>SUM(AE86:AF86)</f>
        <v>593922139.35711181</v>
      </c>
      <c r="AH86" s="559">
        <f ca="1">AG86-V86</f>
        <v>568945332.3118875</v>
      </c>
      <c r="AI86" s="895">
        <v>0</v>
      </c>
      <c r="AJ86" s="895">
        <v>565005.19261822372</v>
      </c>
      <c r="AK86" s="559">
        <f>SUM(AI86:AJ86)</f>
        <v>565005.19261822372</v>
      </c>
      <c r="AL86" s="895">
        <v>0</v>
      </c>
      <c r="AM86" s="895">
        <v>565005.19261822372</v>
      </c>
      <c r="AN86" s="559">
        <f>SUM(AL86:AM86)</f>
        <v>565005.19261822372</v>
      </c>
      <c r="AO86" s="895">
        <v>0</v>
      </c>
      <c r="AP86" s="895">
        <v>566553.38869665517</v>
      </c>
      <c r="AQ86" s="559">
        <f>SUM(AO86:AP86)</f>
        <v>566553.38869665517</v>
      </c>
      <c r="AR86" s="895">
        <v>0</v>
      </c>
      <c r="AS86" s="895">
        <v>565005.19261822372</v>
      </c>
      <c r="AT86" s="559">
        <f>SUM(AR86:AS86)</f>
        <v>565005.19261822372</v>
      </c>
      <c r="AU86" s="895">
        <v>0</v>
      </c>
      <c r="AV86" s="895">
        <v>565005.19261822372</v>
      </c>
      <c r="AW86" s="559">
        <f>SUM(AU86:AV86)</f>
        <v>565005.19261822372</v>
      </c>
      <c r="AX86" s="520"/>
    </row>
    <row r="87" spans="2:53" s="420" customFormat="1" ht="15.5" x14ac:dyDescent="0.35">
      <c r="B87" s="483" t="s">
        <v>127</v>
      </c>
      <c r="C87" s="380" t="s">
        <v>747</v>
      </c>
      <c r="D87" s="391" t="s">
        <v>894</v>
      </c>
      <c r="E87" s="663"/>
      <c r="F87" s="559">
        <f>IFERROR(F95/F$64*1000,0)</f>
        <v>0</v>
      </c>
      <c r="G87" s="559"/>
      <c r="H87" s="559"/>
      <c r="I87" s="559">
        <v>0</v>
      </c>
      <c r="J87" s="559">
        <v>0</v>
      </c>
      <c r="K87" s="559"/>
      <c r="L87" s="559">
        <f t="shared" si="176"/>
        <v>0</v>
      </c>
      <c r="M87" s="663"/>
      <c r="N87" s="559">
        <v>0</v>
      </c>
      <c r="O87" s="559">
        <v>0</v>
      </c>
      <c r="P87" s="559"/>
      <c r="Q87" s="559">
        <v>0</v>
      </c>
      <c r="R87" s="559">
        <v>0</v>
      </c>
      <c r="S87" s="559"/>
      <c r="T87" s="559">
        <f t="shared" si="177"/>
        <v>0</v>
      </c>
      <c r="U87" s="663"/>
      <c r="V87" s="559">
        <v>0</v>
      </c>
      <c r="W87" s="559">
        <v>0</v>
      </c>
      <c r="X87" s="559"/>
      <c r="Y87" s="559">
        <v>0</v>
      </c>
      <c r="Z87" s="559">
        <v>0</v>
      </c>
      <c r="AA87" s="559"/>
      <c r="AB87" s="559">
        <v>0</v>
      </c>
      <c r="AC87" s="559">
        <v>0</v>
      </c>
      <c r="AD87" s="559"/>
      <c r="AE87" s="559"/>
      <c r="AF87" s="559"/>
      <c r="AG87" s="559">
        <f>AA87+AD87</f>
        <v>0</v>
      </c>
      <c r="AH87" s="559">
        <f>AG87-V87</f>
        <v>0</v>
      </c>
      <c r="AI87" s="895">
        <v>0</v>
      </c>
      <c r="AJ87" s="895">
        <v>0</v>
      </c>
      <c r="AK87" s="559">
        <f t="shared" ref="AK87:AK92" si="178">SUM(AI87:AJ87)</f>
        <v>0</v>
      </c>
      <c r="AL87" s="895">
        <v>0</v>
      </c>
      <c r="AM87" s="895">
        <v>0</v>
      </c>
      <c r="AN87" s="559">
        <f t="shared" ref="AN87:AN92" si="179">SUM(AL87:AM87)</f>
        <v>0</v>
      </c>
      <c r="AO87" s="895">
        <v>0</v>
      </c>
      <c r="AP87" s="895">
        <v>0</v>
      </c>
      <c r="AQ87" s="559">
        <f t="shared" ref="AQ87:AQ92" si="180">SUM(AO87:AP87)</f>
        <v>0</v>
      </c>
      <c r="AR87" s="895">
        <v>0</v>
      </c>
      <c r="AS87" s="895">
        <v>0</v>
      </c>
      <c r="AT87" s="559">
        <f t="shared" ref="AT87:AT92" si="181">SUM(AR87:AS87)</f>
        <v>0</v>
      </c>
      <c r="AU87" s="895">
        <v>0</v>
      </c>
      <c r="AV87" s="895">
        <v>0</v>
      </c>
      <c r="AW87" s="559">
        <f t="shared" ref="AW87:AW92" si="182">SUM(AU87:AV87)</f>
        <v>0</v>
      </c>
      <c r="AX87" s="520"/>
    </row>
    <row r="88" spans="2:53" s="420" customFormat="1" ht="15.5" x14ac:dyDescent="0.35">
      <c r="B88" s="483" t="s">
        <v>128</v>
      </c>
      <c r="C88" s="380" t="s">
        <v>853</v>
      </c>
      <c r="D88" s="391" t="s">
        <v>894</v>
      </c>
      <c r="E88" s="663"/>
      <c r="F88" s="559">
        <f>IFERROR(F96/F$64*1000,0)</f>
        <v>0</v>
      </c>
      <c r="G88" s="559"/>
      <c r="H88" s="559"/>
      <c r="I88" s="559">
        <v>0</v>
      </c>
      <c r="J88" s="559">
        <v>0</v>
      </c>
      <c r="K88" s="559"/>
      <c r="L88" s="559">
        <f t="shared" si="176"/>
        <v>0</v>
      </c>
      <c r="M88" s="663"/>
      <c r="N88" s="559">
        <v>0</v>
      </c>
      <c r="O88" s="559">
        <v>0</v>
      </c>
      <c r="P88" s="559"/>
      <c r="Q88" s="559">
        <v>0</v>
      </c>
      <c r="R88" s="559">
        <v>0</v>
      </c>
      <c r="S88" s="559"/>
      <c r="T88" s="559">
        <f t="shared" si="177"/>
        <v>0</v>
      </c>
      <c r="U88" s="663"/>
      <c r="V88" s="559">
        <v>0</v>
      </c>
      <c r="W88" s="559">
        <v>0</v>
      </c>
      <c r="X88" s="559"/>
      <c r="Y88" s="559">
        <v>0</v>
      </c>
      <c r="Z88" s="559">
        <v>0</v>
      </c>
      <c r="AA88" s="559"/>
      <c r="AB88" s="559">
        <v>0</v>
      </c>
      <c r="AC88" s="559">
        <v>0</v>
      </c>
      <c r="AD88" s="559"/>
      <c r="AE88" s="559"/>
      <c r="AF88" s="559"/>
      <c r="AG88" s="559">
        <f t="shared" ref="AG88:AG92" si="183">AA88+AD88</f>
        <v>0</v>
      </c>
      <c r="AH88" s="559">
        <f>AG88-V88</f>
        <v>0</v>
      </c>
      <c r="AI88" s="895">
        <v>0</v>
      </c>
      <c r="AJ88" s="895">
        <v>0</v>
      </c>
      <c r="AK88" s="559">
        <f t="shared" si="178"/>
        <v>0</v>
      </c>
      <c r="AL88" s="895">
        <v>0</v>
      </c>
      <c r="AM88" s="895">
        <v>0</v>
      </c>
      <c r="AN88" s="559">
        <f t="shared" si="179"/>
        <v>0</v>
      </c>
      <c r="AO88" s="895">
        <v>0</v>
      </c>
      <c r="AP88" s="895">
        <v>0</v>
      </c>
      <c r="AQ88" s="559">
        <f t="shared" si="180"/>
        <v>0</v>
      </c>
      <c r="AR88" s="895">
        <v>0</v>
      </c>
      <c r="AS88" s="895">
        <v>0</v>
      </c>
      <c r="AT88" s="559">
        <f t="shared" si="181"/>
        <v>0</v>
      </c>
      <c r="AU88" s="895">
        <v>0</v>
      </c>
      <c r="AV88" s="895">
        <v>0</v>
      </c>
      <c r="AW88" s="559">
        <f t="shared" si="182"/>
        <v>0</v>
      </c>
      <c r="AX88" s="520"/>
    </row>
    <row r="89" spans="2:53" s="420" customFormat="1" ht="15.5" x14ac:dyDescent="0.35">
      <c r="B89" s="483" t="s">
        <v>753</v>
      </c>
      <c r="C89" s="380" t="s">
        <v>748</v>
      </c>
      <c r="D89" s="391" t="s">
        <v>894</v>
      </c>
      <c r="E89" s="663"/>
      <c r="F89" s="780">
        <f>F81*F$23</f>
        <v>0</v>
      </c>
      <c r="G89" s="780"/>
      <c r="H89" s="780"/>
      <c r="I89" s="559">
        <v>0</v>
      </c>
      <c r="J89" s="559">
        <v>0</v>
      </c>
      <c r="K89" s="559"/>
      <c r="L89" s="559">
        <f t="shared" si="176"/>
        <v>0</v>
      </c>
      <c r="M89" s="663"/>
      <c r="N89" s="559">
        <v>0</v>
      </c>
      <c r="O89" s="559">
        <v>0</v>
      </c>
      <c r="P89" s="780"/>
      <c r="Q89" s="559">
        <v>0</v>
      </c>
      <c r="R89" s="559">
        <v>0</v>
      </c>
      <c r="S89" s="559"/>
      <c r="T89" s="559">
        <f t="shared" si="177"/>
        <v>0</v>
      </c>
      <c r="U89" s="663"/>
      <c r="V89" s="559">
        <v>0</v>
      </c>
      <c r="W89" s="559">
        <v>0</v>
      </c>
      <c r="X89" s="559"/>
      <c r="Y89" s="559">
        <v>0</v>
      </c>
      <c r="Z89" s="559">
        <v>0</v>
      </c>
      <c r="AA89" s="559"/>
      <c r="AB89" s="559">
        <v>0</v>
      </c>
      <c r="AC89" s="559">
        <v>0</v>
      </c>
      <c r="AD89" s="559"/>
      <c r="AE89" s="559"/>
      <c r="AF89" s="559"/>
      <c r="AG89" s="559">
        <f t="shared" si="183"/>
        <v>0</v>
      </c>
      <c r="AH89" s="559">
        <f t="shared" ref="AH89:AH92" si="184">AG89-V89</f>
        <v>0</v>
      </c>
      <c r="AI89" s="895">
        <v>0</v>
      </c>
      <c r="AJ89" s="895">
        <v>0</v>
      </c>
      <c r="AK89" s="559">
        <f t="shared" si="178"/>
        <v>0</v>
      </c>
      <c r="AL89" s="895">
        <v>0</v>
      </c>
      <c r="AM89" s="895">
        <v>0</v>
      </c>
      <c r="AN89" s="559">
        <f t="shared" si="179"/>
        <v>0</v>
      </c>
      <c r="AO89" s="895">
        <v>0</v>
      </c>
      <c r="AP89" s="895">
        <v>0</v>
      </c>
      <c r="AQ89" s="559">
        <f t="shared" si="180"/>
        <v>0</v>
      </c>
      <c r="AR89" s="895">
        <v>0</v>
      </c>
      <c r="AS89" s="895">
        <v>0</v>
      </c>
      <c r="AT89" s="559">
        <f t="shared" si="181"/>
        <v>0</v>
      </c>
      <c r="AU89" s="895">
        <v>0</v>
      </c>
      <c r="AV89" s="895">
        <v>0</v>
      </c>
      <c r="AW89" s="559">
        <f t="shared" si="182"/>
        <v>0</v>
      </c>
      <c r="AX89" s="520"/>
    </row>
    <row r="90" spans="2:53" s="420" customFormat="1" ht="15.5" x14ac:dyDescent="0.35">
      <c r="B90" s="483" t="s">
        <v>868</v>
      </c>
      <c r="C90" s="380" t="s">
        <v>749</v>
      </c>
      <c r="D90" s="391" t="s">
        <v>894</v>
      </c>
      <c r="E90" s="663"/>
      <c r="F90" s="559">
        <f>F82*F$23</f>
        <v>0</v>
      </c>
      <c r="G90" s="559"/>
      <c r="H90" s="559"/>
      <c r="I90" s="559">
        <v>0</v>
      </c>
      <c r="J90" s="559">
        <v>0</v>
      </c>
      <c r="K90" s="559"/>
      <c r="L90" s="559">
        <f t="shared" si="176"/>
        <v>0</v>
      </c>
      <c r="M90" s="663"/>
      <c r="N90" s="559">
        <v>0</v>
      </c>
      <c r="O90" s="559">
        <v>0</v>
      </c>
      <c r="P90" s="559"/>
      <c r="Q90" s="559">
        <v>0</v>
      </c>
      <c r="R90" s="559">
        <v>0</v>
      </c>
      <c r="S90" s="559"/>
      <c r="T90" s="559">
        <f t="shared" si="177"/>
        <v>0</v>
      </c>
      <c r="U90" s="663"/>
      <c r="V90" s="559">
        <v>0</v>
      </c>
      <c r="W90" s="559">
        <v>0</v>
      </c>
      <c r="X90" s="559"/>
      <c r="Y90" s="559">
        <v>0</v>
      </c>
      <c r="Z90" s="559">
        <v>0</v>
      </c>
      <c r="AA90" s="559"/>
      <c r="AB90" s="559">
        <v>0</v>
      </c>
      <c r="AC90" s="559">
        <v>0</v>
      </c>
      <c r="AD90" s="559"/>
      <c r="AE90" s="559"/>
      <c r="AF90" s="559"/>
      <c r="AG90" s="559">
        <f t="shared" si="183"/>
        <v>0</v>
      </c>
      <c r="AH90" s="559">
        <f t="shared" si="184"/>
        <v>0</v>
      </c>
      <c r="AI90" s="895">
        <v>0</v>
      </c>
      <c r="AJ90" s="895">
        <v>0</v>
      </c>
      <c r="AK90" s="559">
        <f t="shared" si="178"/>
        <v>0</v>
      </c>
      <c r="AL90" s="895">
        <v>0</v>
      </c>
      <c r="AM90" s="895">
        <v>0</v>
      </c>
      <c r="AN90" s="559">
        <f t="shared" si="179"/>
        <v>0</v>
      </c>
      <c r="AO90" s="895">
        <v>0</v>
      </c>
      <c r="AP90" s="895">
        <v>0</v>
      </c>
      <c r="AQ90" s="559">
        <f t="shared" si="180"/>
        <v>0</v>
      </c>
      <c r="AR90" s="895">
        <v>0</v>
      </c>
      <c r="AS90" s="895">
        <v>0</v>
      </c>
      <c r="AT90" s="559">
        <f t="shared" si="181"/>
        <v>0</v>
      </c>
      <c r="AU90" s="895">
        <v>0</v>
      </c>
      <c r="AV90" s="895">
        <v>0</v>
      </c>
      <c r="AW90" s="559">
        <f t="shared" si="182"/>
        <v>0</v>
      </c>
      <c r="AX90" s="520"/>
    </row>
    <row r="91" spans="2:53" s="420" customFormat="1" ht="15.5" x14ac:dyDescent="0.35">
      <c r="B91" s="483" t="s">
        <v>869</v>
      </c>
      <c r="C91" s="380" t="s">
        <v>854</v>
      </c>
      <c r="D91" s="391" t="s">
        <v>894</v>
      </c>
      <c r="E91" s="663"/>
      <c r="F91" s="559">
        <f t="shared" ref="F91:F92" si="185">F83*F$23</f>
        <v>0</v>
      </c>
      <c r="G91" s="559"/>
      <c r="H91" s="559"/>
      <c r="I91" s="559">
        <v>0</v>
      </c>
      <c r="J91" s="559">
        <v>0</v>
      </c>
      <c r="K91" s="559"/>
      <c r="L91" s="559">
        <f t="shared" si="176"/>
        <v>0</v>
      </c>
      <c r="M91" s="663"/>
      <c r="N91" s="559">
        <v>0</v>
      </c>
      <c r="O91" s="559">
        <v>0</v>
      </c>
      <c r="P91" s="559"/>
      <c r="Q91" s="559">
        <v>0</v>
      </c>
      <c r="R91" s="559">
        <v>0</v>
      </c>
      <c r="S91" s="559"/>
      <c r="T91" s="559">
        <f t="shared" si="177"/>
        <v>0</v>
      </c>
      <c r="U91" s="663"/>
      <c r="V91" s="559">
        <v>0</v>
      </c>
      <c r="W91" s="559">
        <v>0</v>
      </c>
      <c r="X91" s="559"/>
      <c r="Y91" s="559">
        <v>0</v>
      </c>
      <c r="Z91" s="559">
        <v>0</v>
      </c>
      <c r="AA91" s="559"/>
      <c r="AB91" s="559">
        <v>0</v>
      </c>
      <c r="AC91" s="559">
        <v>0</v>
      </c>
      <c r="AD91" s="559"/>
      <c r="AE91" s="559"/>
      <c r="AF91" s="559"/>
      <c r="AG91" s="559">
        <f t="shared" si="183"/>
        <v>0</v>
      </c>
      <c r="AH91" s="559">
        <f t="shared" si="184"/>
        <v>0</v>
      </c>
      <c r="AI91" s="895">
        <v>0</v>
      </c>
      <c r="AJ91" s="895">
        <v>0</v>
      </c>
      <c r="AK91" s="559">
        <f t="shared" si="178"/>
        <v>0</v>
      </c>
      <c r="AL91" s="895">
        <v>0</v>
      </c>
      <c r="AM91" s="895">
        <v>0</v>
      </c>
      <c r="AN91" s="559">
        <f t="shared" si="179"/>
        <v>0</v>
      </c>
      <c r="AO91" s="895">
        <v>0</v>
      </c>
      <c r="AP91" s="895">
        <v>0</v>
      </c>
      <c r="AQ91" s="559">
        <f t="shared" si="180"/>
        <v>0</v>
      </c>
      <c r="AR91" s="895">
        <v>0</v>
      </c>
      <c r="AS91" s="895">
        <v>0</v>
      </c>
      <c r="AT91" s="559">
        <f t="shared" si="181"/>
        <v>0</v>
      </c>
      <c r="AU91" s="895">
        <v>0</v>
      </c>
      <c r="AV91" s="895">
        <v>0</v>
      </c>
      <c r="AW91" s="559">
        <f t="shared" si="182"/>
        <v>0</v>
      </c>
      <c r="AX91" s="520"/>
    </row>
    <row r="92" spans="2:53" s="420" customFormat="1" ht="15.5" x14ac:dyDescent="0.35">
      <c r="B92" s="483" t="s">
        <v>870</v>
      </c>
      <c r="C92" s="380" t="s">
        <v>855</v>
      </c>
      <c r="D92" s="391" t="s">
        <v>894</v>
      </c>
      <c r="E92" s="663"/>
      <c r="F92" s="559">
        <f t="shared" si="185"/>
        <v>0</v>
      </c>
      <c r="G92" s="559"/>
      <c r="H92" s="559"/>
      <c r="I92" s="559">
        <v>0</v>
      </c>
      <c r="J92" s="559">
        <v>0</v>
      </c>
      <c r="K92" s="559"/>
      <c r="L92" s="559">
        <f t="shared" si="176"/>
        <v>0</v>
      </c>
      <c r="M92" s="663"/>
      <c r="N92" s="559">
        <v>0</v>
      </c>
      <c r="O92" s="559">
        <v>0</v>
      </c>
      <c r="P92" s="559"/>
      <c r="Q92" s="559">
        <v>0</v>
      </c>
      <c r="R92" s="559">
        <v>0</v>
      </c>
      <c r="S92" s="559"/>
      <c r="T92" s="559">
        <f t="shared" si="177"/>
        <v>0</v>
      </c>
      <c r="U92" s="663"/>
      <c r="V92" s="559">
        <v>0</v>
      </c>
      <c r="W92" s="559">
        <v>0</v>
      </c>
      <c r="X92" s="559"/>
      <c r="Y92" s="559">
        <v>0</v>
      </c>
      <c r="Z92" s="559">
        <v>0</v>
      </c>
      <c r="AA92" s="559"/>
      <c r="AB92" s="559">
        <v>0</v>
      </c>
      <c r="AC92" s="559">
        <v>0</v>
      </c>
      <c r="AD92" s="559"/>
      <c r="AE92" s="559"/>
      <c r="AF92" s="559"/>
      <c r="AG92" s="559">
        <f t="shared" si="183"/>
        <v>0</v>
      </c>
      <c r="AH92" s="559">
        <f t="shared" si="184"/>
        <v>0</v>
      </c>
      <c r="AI92" s="895">
        <v>0</v>
      </c>
      <c r="AJ92" s="895">
        <v>0</v>
      </c>
      <c r="AK92" s="559">
        <f t="shared" si="178"/>
        <v>0</v>
      </c>
      <c r="AL92" s="895">
        <v>0</v>
      </c>
      <c r="AM92" s="895">
        <v>0</v>
      </c>
      <c r="AN92" s="559">
        <f t="shared" si="179"/>
        <v>0</v>
      </c>
      <c r="AO92" s="895">
        <v>0</v>
      </c>
      <c r="AP92" s="895">
        <v>0</v>
      </c>
      <c r="AQ92" s="559">
        <f t="shared" si="180"/>
        <v>0</v>
      </c>
      <c r="AR92" s="895">
        <v>0</v>
      </c>
      <c r="AS92" s="895">
        <v>0</v>
      </c>
      <c r="AT92" s="559">
        <f t="shared" si="181"/>
        <v>0</v>
      </c>
      <c r="AU92" s="895">
        <v>0</v>
      </c>
      <c r="AV92" s="895">
        <v>0</v>
      </c>
      <c r="AW92" s="559">
        <f t="shared" si="182"/>
        <v>0</v>
      </c>
      <c r="AX92" s="520"/>
    </row>
    <row r="93" spans="2:53" s="420" customFormat="1" ht="30" x14ac:dyDescent="0.3">
      <c r="B93" s="466">
        <v>3.3</v>
      </c>
      <c r="C93" s="465" t="s">
        <v>129</v>
      </c>
      <c r="D93" s="467"/>
      <c r="E93" s="669"/>
      <c r="F93" s="566"/>
      <c r="G93" s="566"/>
      <c r="H93" s="566"/>
      <c r="I93" s="566"/>
      <c r="J93" s="566"/>
      <c r="K93" s="566"/>
      <c r="L93" s="566"/>
      <c r="M93" s="669"/>
      <c r="N93" s="566"/>
      <c r="O93" s="566"/>
      <c r="P93" s="566"/>
      <c r="Q93" s="566"/>
      <c r="R93" s="566"/>
      <c r="S93" s="566"/>
      <c r="T93" s="566"/>
      <c r="U93" s="669"/>
      <c r="V93" s="566"/>
      <c r="W93" s="566"/>
      <c r="X93" s="566"/>
      <c r="Y93" s="566"/>
      <c r="Z93" s="566"/>
      <c r="AA93" s="559"/>
      <c r="AB93" s="566"/>
      <c r="AC93" s="566"/>
      <c r="AD93" s="559"/>
      <c r="AE93" s="559"/>
      <c r="AF93" s="559"/>
      <c r="AG93" s="559"/>
      <c r="AH93" s="559"/>
      <c r="AI93" s="559"/>
      <c r="AJ93" s="559"/>
      <c r="AK93" s="559"/>
      <c r="AL93" s="559"/>
      <c r="AM93" s="559"/>
      <c r="AN93" s="559"/>
      <c r="AO93" s="559"/>
      <c r="AP93" s="559"/>
      <c r="AQ93" s="559"/>
      <c r="AR93" s="559"/>
      <c r="AS93" s="559"/>
      <c r="AT93" s="559"/>
      <c r="AU93" s="559"/>
      <c r="AV93" s="559"/>
      <c r="AW93" s="559"/>
      <c r="AX93" s="520"/>
    </row>
    <row r="94" spans="2:53" s="420" customFormat="1" ht="15.5" x14ac:dyDescent="0.35">
      <c r="B94" s="483" t="s">
        <v>130</v>
      </c>
      <c r="C94" s="380" t="s">
        <v>746</v>
      </c>
      <c r="D94" s="391" t="s">
        <v>131</v>
      </c>
      <c r="E94" s="663"/>
      <c r="F94" s="759">
        <f>(F$101-SUM(F$97:F$100))*I94/SUM(I$94:I$96)</f>
        <v>934672.89999999991</v>
      </c>
      <c r="G94" s="759">
        <f t="shared" ref="F94:G96" si="186">(G$101-SUM(G$97:G$100))*J94/SUM(J$94:J$96)</f>
        <v>2378739.9899999998</v>
      </c>
      <c r="H94" s="759"/>
      <c r="I94" s="559">
        <f>I86*I$64/1000000</f>
        <v>1016456.2908261649</v>
      </c>
      <c r="J94" s="559">
        <f>J86*J$64/1000000</f>
        <v>2520362.5686981496</v>
      </c>
      <c r="K94" s="559">
        <f>SUM(I94:J94)</f>
        <v>3536818.8595243143</v>
      </c>
      <c r="L94" s="559">
        <f t="shared" ref="L94:L100" si="187">I94-F94</f>
        <v>81783.390826164978</v>
      </c>
      <c r="M94" s="663"/>
      <c r="N94" s="759">
        <f>IFERROR((N$101-SUM(N$97:N$100))*Q94/SUM(Q$94:Q$96),0)</f>
        <v>192881.9</v>
      </c>
      <c r="O94" s="759">
        <f t="shared" ref="N94:O96" si="188">IFERROR((O$101-SUM(O$97:O$100))*R94/SUM(R$94:R$96),0)</f>
        <v>3464632.2700000005</v>
      </c>
      <c r="P94" s="759"/>
      <c r="Q94" s="559">
        <f>Q86*Q$64/1000000</f>
        <v>222363.49442559914</v>
      </c>
      <c r="R94" s="559">
        <f>R86*R$64/1000000</f>
        <v>3558404.3273740415</v>
      </c>
      <c r="S94" s="559">
        <f>SUM(Q94:R94)</f>
        <v>3780767.8217996405</v>
      </c>
      <c r="T94" s="559">
        <f t="shared" ref="T94:T100" si="189">Q94-N94</f>
        <v>29481.594425599149</v>
      </c>
      <c r="U94" s="663"/>
      <c r="V94" s="1229">
        <f ca="1">IFERROR((V$101-SUM(V$97:V$100))*AE94/SUM(AE$94:AE$96),0)</f>
        <v>216299.39999999997</v>
      </c>
      <c r="W94" s="1229">
        <f t="shared" ref="W94:W96" si="190">IFERROR((W$101-SUM(W$97:W$100))*Z94/SUM(Z$94:Z$96),0)</f>
        <v>4863548.1685999995</v>
      </c>
      <c r="X94" s="1229"/>
      <c r="Y94" s="1229">
        <f>Y86*Y$64/1000000</f>
        <v>241239.7719121782</v>
      </c>
      <c r="Z94" s="1229">
        <f>Z86*Z$64/1000000</f>
        <v>2460388.6419802452</v>
      </c>
      <c r="AA94" s="895">
        <f t="shared" ref="AA94:AD94" si="191">AA86*AA$68/1000</f>
        <v>0</v>
      </c>
      <c r="AB94" s="1229">
        <f>AB86*AB$64/1000000</f>
        <v>0</v>
      </c>
      <c r="AC94" s="1229">
        <f>AC86*AC$64/10^6</f>
        <v>2449297.5099999998</v>
      </c>
      <c r="AD94" s="895">
        <f t="shared" si="191"/>
        <v>0</v>
      </c>
      <c r="AE94" s="1229">
        <f>Y94+AB94</f>
        <v>241239.7719121782</v>
      </c>
      <c r="AF94" s="1229">
        <f>Z94+AC94</f>
        <v>4909686.1519802455</v>
      </c>
      <c r="AG94" s="895">
        <f>SUM(AE94:AF94)</f>
        <v>5150925.9238924235</v>
      </c>
      <c r="AH94" s="559">
        <f ca="1">AG94-V94</f>
        <v>4934626.5238924231</v>
      </c>
      <c r="AI94" s="559">
        <f>AI86*AI$64/1000</f>
        <v>0</v>
      </c>
      <c r="AJ94" s="559">
        <f t="shared" ref="AJ94:AV94" si="192">AJ86*AJ$64/1000</f>
        <v>4898595.0199999996</v>
      </c>
      <c r="AK94" s="559">
        <f>SUM(AI94:AJ94)</f>
        <v>4898595.0199999996</v>
      </c>
      <c r="AL94" s="559">
        <f t="shared" si="192"/>
        <v>0</v>
      </c>
      <c r="AM94" s="559">
        <f t="shared" si="192"/>
        <v>4898595.0199999996</v>
      </c>
      <c r="AN94" s="559">
        <f>SUM(AL94:AM94)</f>
        <v>4898595.0199999996</v>
      </c>
      <c r="AO94" s="559">
        <f t="shared" si="192"/>
        <v>0</v>
      </c>
      <c r="AP94" s="559">
        <f t="shared" si="192"/>
        <v>4912017.88</v>
      </c>
      <c r="AQ94" s="559">
        <f>SUM(AO94:AP94)</f>
        <v>4912017.88</v>
      </c>
      <c r="AR94" s="559">
        <f t="shared" si="192"/>
        <v>0</v>
      </c>
      <c r="AS94" s="559">
        <f t="shared" si="192"/>
        <v>4898595.0199999996</v>
      </c>
      <c r="AT94" s="559">
        <f>SUM(AR94:AS94)</f>
        <v>4898595.0199999996</v>
      </c>
      <c r="AU94" s="559">
        <f t="shared" si="192"/>
        <v>0</v>
      </c>
      <c r="AV94" s="559">
        <f t="shared" si="192"/>
        <v>4898595.0199999996</v>
      </c>
      <c r="AW94" s="559">
        <f>SUM(AU94:AV94)</f>
        <v>4898595.0199999996</v>
      </c>
      <c r="AX94" s="527"/>
      <c r="AY94" s="528"/>
      <c r="AZ94" s="528"/>
      <c r="BA94" s="528"/>
    </row>
    <row r="95" spans="2:53" s="420" customFormat="1" ht="15.5" x14ac:dyDescent="0.35">
      <c r="B95" s="483" t="s">
        <v>132</v>
      </c>
      <c r="C95" s="380" t="s">
        <v>747</v>
      </c>
      <c r="D95" s="391" t="s">
        <v>131</v>
      </c>
      <c r="E95" s="663"/>
      <c r="F95" s="759">
        <f t="shared" si="186"/>
        <v>0</v>
      </c>
      <c r="G95" s="759">
        <f t="shared" si="186"/>
        <v>0</v>
      </c>
      <c r="H95" s="759"/>
      <c r="I95" s="559">
        <f t="shared" ref="I95:J96" si="193">I87*I$64/1000</f>
        <v>0</v>
      </c>
      <c r="J95" s="559">
        <f t="shared" si="193"/>
        <v>0</v>
      </c>
      <c r="K95" s="559">
        <f t="shared" ref="K95" si="194">K87*K$64/1000</f>
        <v>0</v>
      </c>
      <c r="L95" s="559">
        <f t="shared" si="187"/>
        <v>0</v>
      </c>
      <c r="M95" s="663"/>
      <c r="N95" s="759">
        <f t="shared" ref="N95" si="195">IFERROR((N$101-SUM(N$97:N$100))*Q95/SUM(Q$94:Q$96),0)</f>
        <v>0</v>
      </c>
      <c r="O95" s="759">
        <f t="shared" ref="O95" si="196">IFERROR((O$101-SUM(O$97:O$100))*R95/SUM(R$94:R$96),0)</f>
        <v>0</v>
      </c>
      <c r="P95" s="759"/>
      <c r="Q95" s="559">
        <f>Q87*Q$64/1000000</f>
        <v>0</v>
      </c>
      <c r="R95" s="559">
        <f>R87*R$64/1000000</f>
        <v>0</v>
      </c>
      <c r="S95" s="559"/>
      <c r="T95" s="559">
        <f t="shared" si="189"/>
        <v>0</v>
      </c>
      <c r="U95" s="663"/>
      <c r="V95" s="1229">
        <f ca="1">IFERROR((V$101-SUM(V$97:V$100))*AE95/SUM(AE$94:AE$96),0)</f>
        <v>0</v>
      </c>
      <c r="W95" s="1229">
        <f t="shared" ref="W95" si="197">IFERROR((W$101-SUM(W$97:W$100))*Z95/SUM(Z$94:Z$96),0)</f>
        <v>0</v>
      </c>
      <c r="X95" s="759"/>
      <c r="Y95" s="1229">
        <f>Y87*Y$64/1000000</f>
        <v>0</v>
      </c>
      <c r="Z95" s="1229">
        <f>Z87*Z$64/1000000</f>
        <v>0</v>
      </c>
      <c r="AA95" s="895">
        <f t="shared" ref="AA95:AD95" si="198">AA87*AA$68/1000</f>
        <v>0</v>
      </c>
      <c r="AB95" s="1229">
        <f>AB87*AB$64/1000000</f>
        <v>0</v>
      </c>
      <c r="AC95" s="1229">
        <f>AC87*AC$64/1000000</f>
        <v>0</v>
      </c>
      <c r="AD95" s="895">
        <f t="shared" si="198"/>
        <v>0</v>
      </c>
      <c r="AE95" s="559">
        <f>AE87*AE$64/1000000</f>
        <v>0</v>
      </c>
      <c r="AF95" s="559">
        <f>AF87*AF$64/1000000</f>
        <v>0</v>
      </c>
      <c r="AG95" s="895">
        <f t="shared" ref="AG95" si="199">AG87*AG$68/1000</f>
        <v>0</v>
      </c>
      <c r="AH95" s="559">
        <f ca="1">AG95-V95</f>
        <v>0</v>
      </c>
      <c r="AI95" s="559">
        <f t="shared" ref="AI95:AI96" si="200">AI87*AI$64/1000</f>
        <v>0</v>
      </c>
      <c r="AJ95" s="559">
        <f t="shared" ref="AJ95:AV95" si="201">AJ87*AJ$64/1000</f>
        <v>0</v>
      </c>
      <c r="AK95" s="559">
        <f t="shared" ref="AK95:AK100" si="202">SUM(AI95:AJ95)</f>
        <v>0</v>
      </c>
      <c r="AL95" s="559">
        <f t="shared" si="201"/>
        <v>0</v>
      </c>
      <c r="AM95" s="559">
        <f t="shared" si="201"/>
        <v>0</v>
      </c>
      <c r="AN95" s="559">
        <f t="shared" ref="AN95:AN100" si="203">SUM(AL95:AM95)</f>
        <v>0</v>
      </c>
      <c r="AO95" s="559">
        <f t="shared" si="201"/>
        <v>0</v>
      </c>
      <c r="AP95" s="559">
        <f t="shared" si="201"/>
        <v>0</v>
      </c>
      <c r="AQ95" s="559">
        <f t="shared" ref="AQ95:AQ100" si="204">SUM(AO95:AP95)</f>
        <v>0</v>
      </c>
      <c r="AR95" s="559">
        <f t="shared" si="201"/>
        <v>0</v>
      </c>
      <c r="AS95" s="559">
        <f t="shared" si="201"/>
        <v>0</v>
      </c>
      <c r="AT95" s="559">
        <f t="shared" ref="AT95:AT100" si="205">SUM(AR95:AS95)</f>
        <v>0</v>
      </c>
      <c r="AU95" s="559">
        <f t="shared" si="201"/>
        <v>0</v>
      </c>
      <c r="AV95" s="559">
        <f t="shared" si="201"/>
        <v>0</v>
      </c>
      <c r="AW95" s="559">
        <f t="shared" ref="AW95:AW100" si="206">SUM(AU95:AV95)</f>
        <v>0</v>
      </c>
      <c r="AX95" s="527"/>
      <c r="AY95" s="528"/>
      <c r="AZ95" s="528"/>
      <c r="BA95" s="528"/>
    </row>
    <row r="96" spans="2:53" s="420" customFormat="1" ht="15.5" x14ac:dyDescent="0.35">
      <c r="B96" s="483" t="s">
        <v>133</v>
      </c>
      <c r="C96" s="380" t="s">
        <v>853</v>
      </c>
      <c r="D96" s="391" t="s">
        <v>131</v>
      </c>
      <c r="E96" s="663"/>
      <c r="F96" s="759">
        <f t="shared" si="186"/>
        <v>0</v>
      </c>
      <c r="G96" s="759">
        <f t="shared" si="186"/>
        <v>0</v>
      </c>
      <c r="H96" s="759"/>
      <c r="I96" s="559">
        <f t="shared" si="193"/>
        <v>0</v>
      </c>
      <c r="J96" s="559">
        <f t="shared" si="193"/>
        <v>0</v>
      </c>
      <c r="K96" s="559">
        <f t="shared" ref="K96" si="207">K88*K$64/1000</f>
        <v>0</v>
      </c>
      <c r="L96" s="559">
        <f t="shared" si="187"/>
        <v>0</v>
      </c>
      <c r="M96" s="663"/>
      <c r="N96" s="759">
        <f t="shared" si="188"/>
        <v>0</v>
      </c>
      <c r="O96" s="759">
        <f t="shared" si="188"/>
        <v>0</v>
      </c>
      <c r="P96" s="759"/>
      <c r="Q96" s="559">
        <f t="shared" ref="Q96" si="208">Q88*Q$64/1000</f>
        <v>0</v>
      </c>
      <c r="R96" s="559">
        <f t="shared" ref="R96" si="209">R88*R$64/1000</f>
        <v>0</v>
      </c>
      <c r="S96" s="559"/>
      <c r="T96" s="559">
        <f t="shared" si="189"/>
        <v>0</v>
      </c>
      <c r="U96" s="663"/>
      <c r="V96" s="1229">
        <f ca="1">IFERROR((V$101-SUM(V$97:V$100))*AE96/SUM(AE$94:AE$96),0)</f>
        <v>0</v>
      </c>
      <c r="W96" s="1229">
        <f t="shared" si="190"/>
        <v>0</v>
      </c>
      <c r="X96" s="759"/>
      <c r="Y96" s="1229">
        <f t="shared" ref="Y96:Z96" si="210">Y88*Y$64/1000</f>
        <v>0</v>
      </c>
      <c r="Z96" s="1229">
        <f t="shared" si="210"/>
        <v>0</v>
      </c>
      <c r="AA96" s="895">
        <f t="shared" ref="AA96:AD96" si="211">AA88*AA$68/1000</f>
        <v>0</v>
      </c>
      <c r="AB96" s="1229">
        <f t="shared" ref="AB96:AC96" si="212">AB88*AB$64/1000</f>
        <v>0</v>
      </c>
      <c r="AC96" s="1229">
        <f t="shared" si="212"/>
        <v>0</v>
      </c>
      <c r="AD96" s="895">
        <f t="shared" si="211"/>
        <v>0</v>
      </c>
      <c r="AE96" s="559">
        <f t="shared" ref="AE96:AF96" si="213">AE88*AE$64/1000</f>
        <v>0</v>
      </c>
      <c r="AF96" s="559">
        <f t="shared" si="213"/>
        <v>0</v>
      </c>
      <c r="AG96" s="895">
        <f t="shared" ref="AG96" si="214">AG88*AG$68/1000</f>
        <v>0</v>
      </c>
      <c r="AH96" s="559">
        <f ca="1">AG96-V96</f>
        <v>0</v>
      </c>
      <c r="AI96" s="559">
        <f t="shared" si="200"/>
        <v>0</v>
      </c>
      <c r="AJ96" s="559">
        <f t="shared" ref="AJ96:AV96" si="215">AJ88*AJ$64/1000</f>
        <v>0</v>
      </c>
      <c r="AK96" s="559">
        <f t="shared" si="202"/>
        <v>0</v>
      </c>
      <c r="AL96" s="559">
        <f t="shared" si="215"/>
        <v>0</v>
      </c>
      <c r="AM96" s="559">
        <f t="shared" si="215"/>
        <v>0</v>
      </c>
      <c r="AN96" s="559">
        <f t="shared" si="203"/>
        <v>0</v>
      </c>
      <c r="AO96" s="559">
        <f t="shared" si="215"/>
        <v>0</v>
      </c>
      <c r="AP96" s="559">
        <f t="shared" si="215"/>
        <v>0</v>
      </c>
      <c r="AQ96" s="559">
        <f t="shared" si="204"/>
        <v>0</v>
      </c>
      <c r="AR96" s="559">
        <f t="shared" si="215"/>
        <v>0</v>
      </c>
      <c r="AS96" s="559">
        <f t="shared" si="215"/>
        <v>0</v>
      </c>
      <c r="AT96" s="559">
        <f t="shared" si="205"/>
        <v>0</v>
      </c>
      <c r="AU96" s="559">
        <f t="shared" si="215"/>
        <v>0</v>
      </c>
      <c r="AV96" s="559">
        <f t="shared" si="215"/>
        <v>0</v>
      </c>
      <c r="AW96" s="559">
        <f t="shared" si="206"/>
        <v>0</v>
      </c>
      <c r="AX96" s="527"/>
      <c r="AY96" s="528"/>
      <c r="AZ96" s="528"/>
      <c r="BA96" s="528"/>
    </row>
    <row r="97" spans="2:53" s="420" customFormat="1" ht="15.5" x14ac:dyDescent="0.35">
      <c r="B97" s="483" t="s">
        <v>754</v>
      </c>
      <c r="C97" s="380" t="s">
        <v>748</v>
      </c>
      <c r="D97" s="391" t="s">
        <v>131</v>
      </c>
      <c r="E97" s="663"/>
      <c r="F97" s="781">
        <f>F89*F59/1000*0.933</f>
        <v>0</v>
      </c>
      <c r="G97" s="781">
        <f>G89*G59/1000*0.933</f>
        <v>0</v>
      </c>
      <c r="H97" s="781"/>
      <c r="I97" s="559">
        <f>I89*I59/1000*0.933</f>
        <v>0</v>
      </c>
      <c r="J97" s="559">
        <f>J89*J59/1000*0.933</f>
        <v>0</v>
      </c>
      <c r="K97" s="559">
        <f>K89*K59/1000*0.933</f>
        <v>0</v>
      </c>
      <c r="L97" s="559">
        <f t="shared" si="187"/>
        <v>0</v>
      </c>
      <c r="M97" s="663"/>
      <c r="N97" s="781">
        <f>N89*N59/1000*0.933</f>
        <v>0</v>
      </c>
      <c r="O97" s="781">
        <f>O89*O59/1000*0.933</f>
        <v>0</v>
      </c>
      <c r="P97" s="781"/>
      <c r="Q97" s="559">
        <f>Q89*Q59/1000*0.933</f>
        <v>0</v>
      </c>
      <c r="R97" s="559">
        <f>R89*R59/1000*0.933</f>
        <v>0</v>
      </c>
      <c r="S97" s="559"/>
      <c r="T97" s="559">
        <f t="shared" si="189"/>
        <v>0</v>
      </c>
      <c r="U97" s="663"/>
      <c r="V97" s="1229">
        <f t="shared" ref="V97:V100" ca="1" si="216">IFERROR((V$101-SUM(V$97:V$100))*AE97/SUM(AE$94:AE$96),0)</f>
        <v>0</v>
      </c>
      <c r="W97" s="1229">
        <f>W89*W59/1000*0.933</f>
        <v>0</v>
      </c>
      <c r="X97" s="781"/>
      <c r="Y97" s="1229">
        <f t="shared" ref="Y97:AD97" si="217">Y89*Y59/1000*0.933</f>
        <v>0</v>
      </c>
      <c r="Z97" s="1229">
        <f t="shared" si="217"/>
        <v>0</v>
      </c>
      <c r="AA97" s="559">
        <f t="shared" si="217"/>
        <v>0</v>
      </c>
      <c r="AB97" s="1229">
        <f t="shared" si="217"/>
        <v>0</v>
      </c>
      <c r="AC97" s="1229">
        <f t="shared" si="217"/>
        <v>0</v>
      </c>
      <c r="AD97" s="559">
        <f t="shared" si="217"/>
        <v>0</v>
      </c>
      <c r="AE97" s="559">
        <f t="shared" ref="AE97:AF97" si="218">AE89*AE59/1000*0.933</f>
        <v>0</v>
      </c>
      <c r="AF97" s="559">
        <f t="shared" si="218"/>
        <v>0</v>
      </c>
      <c r="AG97" s="559">
        <f>IFERROR(AG89*AG59/1000*0.933,0)</f>
        <v>0</v>
      </c>
      <c r="AH97" s="559">
        <f ca="1">AG97-V97</f>
        <v>0</v>
      </c>
      <c r="AI97" s="559">
        <f>AI89*AI59/1000*0.933</f>
        <v>0</v>
      </c>
      <c r="AJ97" s="559">
        <f t="shared" ref="AJ97:AV97" si="219">AJ89*AJ59/1000*0.933</f>
        <v>0</v>
      </c>
      <c r="AK97" s="559">
        <f t="shared" si="202"/>
        <v>0</v>
      </c>
      <c r="AL97" s="559">
        <f t="shared" si="219"/>
        <v>0</v>
      </c>
      <c r="AM97" s="559">
        <f t="shared" si="219"/>
        <v>0</v>
      </c>
      <c r="AN97" s="559">
        <f t="shared" si="203"/>
        <v>0</v>
      </c>
      <c r="AO97" s="559">
        <f t="shared" si="219"/>
        <v>0</v>
      </c>
      <c r="AP97" s="559">
        <f t="shared" si="219"/>
        <v>0</v>
      </c>
      <c r="AQ97" s="559">
        <f t="shared" si="204"/>
        <v>0</v>
      </c>
      <c r="AR97" s="559">
        <f t="shared" si="219"/>
        <v>0</v>
      </c>
      <c r="AS97" s="559">
        <f t="shared" si="219"/>
        <v>0</v>
      </c>
      <c r="AT97" s="559">
        <f t="shared" si="205"/>
        <v>0</v>
      </c>
      <c r="AU97" s="559">
        <f t="shared" si="219"/>
        <v>0</v>
      </c>
      <c r="AV97" s="559">
        <f t="shared" si="219"/>
        <v>0</v>
      </c>
      <c r="AW97" s="559">
        <f t="shared" si="206"/>
        <v>0</v>
      </c>
      <c r="AX97" s="527"/>
      <c r="AY97" s="528"/>
      <c r="AZ97" s="528"/>
      <c r="BA97" s="528"/>
    </row>
    <row r="98" spans="2:53" s="420" customFormat="1" ht="15.5" x14ac:dyDescent="0.35">
      <c r="B98" s="483" t="s">
        <v>871</v>
      </c>
      <c r="C98" s="380" t="s">
        <v>749</v>
      </c>
      <c r="D98" s="391" t="s">
        <v>131</v>
      </c>
      <c r="E98" s="663"/>
      <c r="F98" s="559">
        <f>F90*F60/1000*0.853</f>
        <v>0</v>
      </c>
      <c r="G98" s="559">
        <f>G90*G60/1000*0.853</f>
        <v>0</v>
      </c>
      <c r="H98" s="559"/>
      <c r="I98" s="559">
        <f>I90*I60/1000*0.853</f>
        <v>0</v>
      </c>
      <c r="J98" s="559">
        <f>J90*J60/1000*0.853</f>
        <v>0</v>
      </c>
      <c r="K98" s="559">
        <f>K90*K60/1000*0.853</f>
        <v>0</v>
      </c>
      <c r="L98" s="559">
        <f t="shared" si="187"/>
        <v>0</v>
      </c>
      <c r="M98" s="663"/>
      <c r="N98" s="559">
        <f>N90*N60/1000*0.853</f>
        <v>0</v>
      </c>
      <c r="O98" s="559">
        <f>O90*O60/1000*0.853</f>
        <v>0</v>
      </c>
      <c r="P98" s="559"/>
      <c r="Q98" s="559">
        <f>Q90*Q60/1000*0.853</f>
        <v>0</v>
      </c>
      <c r="R98" s="559">
        <f>R90*R60/1000*0.853</f>
        <v>0</v>
      </c>
      <c r="S98" s="559"/>
      <c r="T98" s="559">
        <f t="shared" si="189"/>
        <v>0</v>
      </c>
      <c r="U98" s="663"/>
      <c r="V98" s="1229">
        <f t="shared" ca="1" si="216"/>
        <v>0</v>
      </c>
      <c r="W98" s="1229">
        <f>W90*W60/1000*0.853</f>
        <v>0</v>
      </c>
      <c r="X98" s="559"/>
      <c r="Y98" s="1229">
        <f t="shared" ref="Y98:AD98" si="220">Y90*Y60/1000*0.853</f>
        <v>0</v>
      </c>
      <c r="Z98" s="1229">
        <f t="shared" si="220"/>
        <v>0</v>
      </c>
      <c r="AA98" s="559">
        <f t="shared" si="220"/>
        <v>0</v>
      </c>
      <c r="AB98" s="1229">
        <f t="shared" si="220"/>
        <v>0</v>
      </c>
      <c r="AC98" s="1229">
        <f t="shared" si="220"/>
        <v>0</v>
      </c>
      <c r="AD98" s="559">
        <f t="shared" si="220"/>
        <v>0</v>
      </c>
      <c r="AE98" s="559">
        <f t="shared" ref="AE98:AF98" si="221">AE90*AE60/1000*0.853</f>
        <v>0</v>
      </c>
      <c r="AF98" s="559">
        <f t="shared" si="221"/>
        <v>0</v>
      </c>
      <c r="AG98" s="559">
        <f>IFERROR(AG90*AG60/1000*0.853,0)</f>
        <v>0</v>
      </c>
      <c r="AH98" s="559">
        <f ca="1">AG98-V98</f>
        <v>0</v>
      </c>
      <c r="AI98" s="559">
        <f>AI90*AI60/1000*0.853</f>
        <v>0</v>
      </c>
      <c r="AJ98" s="559">
        <f t="shared" ref="AJ98:AV98" si="222">AJ90*AJ60/1000*0.853</f>
        <v>0</v>
      </c>
      <c r="AK98" s="559">
        <f t="shared" si="202"/>
        <v>0</v>
      </c>
      <c r="AL98" s="559">
        <f t="shared" si="222"/>
        <v>0</v>
      </c>
      <c r="AM98" s="559">
        <f t="shared" si="222"/>
        <v>0</v>
      </c>
      <c r="AN98" s="559">
        <f t="shared" si="203"/>
        <v>0</v>
      </c>
      <c r="AO98" s="559">
        <f t="shared" si="222"/>
        <v>0</v>
      </c>
      <c r="AP98" s="559">
        <f t="shared" si="222"/>
        <v>0</v>
      </c>
      <c r="AQ98" s="559">
        <f t="shared" si="204"/>
        <v>0</v>
      </c>
      <c r="AR98" s="559">
        <f t="shared" si="222"/>
        <v>0</v>
      </c>
      <c r="AS98" s="559">
        <f t="shared" si="222"/>
        <v>0</v>
      </c>
      <c r="AT98" s="559">
        <f t="shared" si="205"/>
        <v>0</v>
      </c>
      <c r="AU98" s="559">
        <f t="shared" si="222"/>
        <v>0</v>
      </c>
      <c r="AV98" s="559">
        <f t="shared" si="222"/>
        <v>0</v>
      </c>
      <c r="AW98" s="559">
        <f t="shared" si="206"/>
        <v>0</v>
      </c>
      <c r="AX98" s="527"/>
      <c r="AY98" s="528"/>
      <c r="AZ98" s="528"/>
      <c r="BA98" s="528"/>
    </row>
    <row r="99" spans="2:53" s="420" customFormat="1" ht="15.5" x14ac:dyDescent="0.35">
      <c r="B99" s="483" t="s">
        <v>872</v>
      </c>
      <c r="C99" s="380" t="s">
        <v>854</v>
      </c>
      <c r="D99" s="391" t="s">
        <v>131</v>
      </c>
      <c r="E99" s="663"/>
      <c r="F99" s="559">
        <f t="shared" ref="F99:J100" si="223">F91*F61/1000</f>
        <v>0</v>
      </c>
      <c r="G99" s="559">
        <f t="shared" si="223"/>
        <v>0</v>
      </c>
      <c r="H99" s="559"/>
      <c r="I99" s="559">
        <f t="shared" si="223"/>
        <v>0</v>
      </c>
      <c r="J99" s="559">
        <f t="shared" si="223"/>
        <v>0</v>
      </c>
      <c r="K99" s="559">
        <f t="shared" ref="K99" si="224">K91*K61/1000</f>
        <v>0</v>
      </c>
      <c r="L99" s="559">
        <f t="shared" si="187"/>
        <v>0</v>
      </c>
      <c r="M99" s="663"/>
      <c r="N99" s="559">
        <f>N91*N61/1000</f>
        <v>0</v>
      </c>
      <c r="O99" s="559">
        <f>O91*O61/1000</f>
        <v>0</v>
      </c>
      <c r="P99" s="559"/>
      <c r="Q99" s="559">
        <f t="shared" ref="Q99:R100" si="225">Q91*Q61/1000</f>
        <v>0</v>
      </c>
      <c r="R99" s="559">
        <f t="shared" si="225"/>
        <v>0</v>
      </c>
      <c r="S99" s="559"/>
      <c r="T99" s="559">
        <f t="shared" si="189"/>
        <v>0</v>
      </c>
      <c r="U99" s="663"/>
      <c r="V99" s="1229">
        <f t="shared" ca="1" si="216"/>
        <v>0</v>
      </c>
      <c r="W99" s="1229">
        <f>W91*W61/1000</f>
        <v>0</v>
      </c>
      <c r="X99" s="559"/>
      <c r="Y99" s="1229">
        <f t="shared" ref="Y99:Z100" si="226">Y91*Y61/1000</f>
        <v>0</v>
      </c>
      <c r="Z99" s="1229">
        <f t="shared" si="226"/>
        <v>0</v>
      </c>
      <c r="AA99" s="559">
        <f t="shared" ref="AA99:AD100" si="227">AA91*AA61/1000</f>
        <v>0</v>
      </c>
      <c r="AB99" s="1229">
        <f t="shared" si="227"/>
        <v>0</v>
      </c>
      <c r="AC99" s="1229">
        <f t="shared" si="227"/>
        <v>0</v>
      </c>
      <c r="AD99" s="559">
        <f t="shared" si="227"/>
        <v>0</v>
      </c>
      <c r="AE99" s="559">
        <f t="shared" ref="AE99:AF99" si="228">AE91*AE61/1000</f>
        <v>0</v>
      </c>
      <c r="AF99" s="559">
        <f t="shared" si="228"/>
        <v>0</v>
      </c>
      <c r="AG99" s="559">
        <f>IFERROR(AG91*AG61/1000,0)</f>
        <v>0</v>
      </c>
      <c r="AH99" s="559">
        <f t="shared" ref="AH99:AH100" ca="1" si="229">AG99-V99</f>
        <v>0</v>
      </c>
      <c r="AI99" s="559">
        <f t="shared" ref="AI99:AI100" si="230">AI91*AI61/1000</f>
        <v>0</v>
      </c>
      <c r="AJ99" s="559">
        <f t="shared" ref="AJ99:AV99" si="231">AJ91*AJ61/1000</f>
        <v>0</v>
      </c>
      <c r="AK99" s="559">
        <f t="shared" si="202"/>
        <v>0</v>
      </c>
      <c r="AL99" s="559">
        <f t="shared" si="231"/>
        <v>0</v>
      </c>
      <c r="AM99" s="559">
        <f t="shared" si="231"/>
        <v>0</v>
      </c>
      <c r="AN99" s="559">
        <f t="shared" si="203"/>
        <v>0</v>
      </c>
      <c r="AO99" s="559">
        <f t="shared" si="231"/>
        <v>0</v>
      </c>
      <c r="AP99" s="559">
        <f t="shared" si="231"/>
        <v>0</v>
      </c>
      <c r="AQ99" s="559">
        <f t="shared" si="204"/>
        <v>0</v>
      </c>
      <c r="AR99" s="559">
        <f t="shared" si="231"/>
        <v>0</v>
      </c>
      <c r="AS99" s="559">
        <f t="shared" si="231"/>
        <v>0</v>
      </c>
      <c r="AT99" s="559">
        <f t="shared" si="205"/>
        <v>0</v>
      </c>
      <c r="AU99" s="559">
        <f t="shared" si="231"/>
        <v>0</v>
      </c>
      <c r="AV99" s="559">
        <f t="shared" si="231"/>
        <v>0</v>
      </c>
      <c r="AW99" s="559">
        <f t="shared" si="206"/>
        <v>0</v>
      </c>
      <c r="AX99" s="527"/>
      <c r="AY99" s="528"/>
      <c r="AZ99" s="528"/>
      <c r="BA99" s="528"/>
    </row>
    <row r="100" spans="2:53" s="420" customFormat="1" ht="15.5" x14ac:dyDescent="0.35">
      <c r="B100" s="483" t="s">
        <v>873</v>
      </c>
      <c r="C100" s="380" t="s">
        <v>855</v>
      </c>
      <c r="D100" s="391" t="s">
        <v>131</v>
      </c>
      <c r="E100" s="663"/>
      <c r="F100" s="559">
        <f t="shared" si="223"/>
        <v>0</v>
      </c>
      <c r="G100" s="559">
        <f t="shared" si="223"/>
        <v>0</v>
      </c>
      <c r="H100" s="559"/>
      <c r="I100" s="559">
        <f t="shared" si="223"/>
        <v>0</v>
      </c>
      <c r="J100" s="559">
        <f t="shared" si="223"/>
        <v>0</v>
      </c>
      <c r="K100" s="559">
        <f t="shared" ref="K100" si="232">K92*K62/1000</f>
        <v>0</v>
      </c>
      <c r="L100" s="559">
        <f t="shared" si="187"/>
        <v>0</v>
      </c>
      <c r="M100" s="663"/>
      <c r="N100" s="559">
        <f>N92*N62/1000</f>
        <v>0</v>
      </c>
      <c r="O100" s="559">
        <f>O92*O62/1000</f>
        <v>0</v>
      </c>
      <c r="P100" s="559"/>
      <c r="Q100" s="559">
        <f t="shared" ref="Q100" si="233">Q92*Q62/1000</f>
        <v>0</v>
      </c>
      <c r="R100" s="559">
        <f t="shared" si="225"/>
        <v>0</v>
      </c>
      <c r="S100" s="559"/>
      <c r="T100" s="559">
        <f t="shared" si="189"/>
        <v>0</v>
      </c>
      <c r="U100" s="663"/>
      <c r="V100" s="1229">
        <f t="shared" ca="1" si="216"/>
        <v>0</v>
      </c>
      <c r="W100" s="1229">
        <f>W92*W62/1000</f>
        <v>0</v>
      </c>
      <c r="X100" s="559"/>
      <c r="Y100" s="1229">
        <f t="shared" si="226"/>
        <v>0</v>
      </c>
      <c r="Z100" s="1229">
        <f t="shared" si="226"/>
        <v>0</v>
      </c>
      <c r="AA100" s="559">
        <f t="shared" si="227"/>
        <v>0</v>
      </c>
      <c r="AB100" s="1229">
        <f t="shared" si="227"/>
        <v>0</v>
      </c>
      <c r="AC100" s="1229">
        <f t="shared" si="227"/>
        <v>0</v>
      </c>
      <c r="AD100" s="559">
        <f t="shared" si="227"/>
        <v>0</v>
      </c>
      <c r="AE100" s="559">
        <f t="shared" ref="AE100:AF100" si="234">AE92*AE62/1000</f>
        <v>0</v>
      </c>
      <c r="AF100" s="559">
        <f t="shared" si="234"/>
        <v>0</v>
      </c>
      <c r="AG100" s="559">
        <f>IFERROR(AG92*AG62/1000,0)</f>
        <v>0</v>
      </c>
      <c r="AH100" s="559">
        <f t="shared" ca="1" si="229"/>
        <v>0</v>
      </c>
      <c r="AI100" s="559">
        <f t="shared" si="230"/>
        <v>0</v>
      </c>
      <c r="AJ100" s="559">
        <f t="shared" ref="AJ100:AV100" si="235">AJ92*AJ62/1000</f>
        <v>0</v>
      </c>
      <c r="AK100" s="559">
        <f t="shared" si="202"/>
        <v>0</v>
      </c>
      <c r="AL100" s="559">
        <f t="shared" si="235"/>
        <v>0</v>
      </c>
      <c r="AM100" s="559">
        <f t="shared" si="235"/>
        <v>0</v>
      </c>
      <c r="AN100" s="559">
        <f t="shared" si="203"/>
        <v>0</v>
      </c>
      <c r="AO100" s="559">
        <f t="shared" si="235"/>
        <v>0</v>
      </c>
      <c r="AP100" s="559">
        <f t="shared" si="235"/>
        <v>0</v>
      </c>
      <c r="AQ100" s="559">
        <f t="shared" si="204"/>
        <v>0</v>
      </c>
      <c r="AR100" s="559">
        <f t="shared" si="235"/>
        <v>0</v>
      </c>
      <c r="AS100" s="559">
        <f t="shared" si="235"/>
        <v>0</v>
      </c>
      <c r="AT100" s="559">
        <f t="shared" si="205"/>
        <v>0</v>
      </c>
      <c r="AU100" s="559">
        <f t="shared" si="235"/>
        <v>0</v>
      </c>
      <c r="AV100" s="559">
        <f t="shared" si="235"/>
        <v>0</v>
      </c>
      <c r="AW100" s="559">
        <f t="shared" si="206"/>
        <v>0</v>
      </c>
      <c r="AX100" s="527"/>
      <c r="AY100" s="528"/>
      <c r="AZ100" s="528"/>
      <c r="BA100" s="528"/>
    </row>
    <row r="101" spans="2:53" s="484" customFormat="1" ht="15.5" x14ac:dyDescent="0.3">
      <c r="B101" s="466"/>
      <c r="C101" s="465" t="s">
        <v>377</v>
      </c>
      <c r="D101" s="392" t="s">
        <v>131</v>
      </c>
      <c r="E101" s="670"/>
      <c r="F101" s="517">
        <f>F23*F39</f>
        <v>934672.89999999991</v>
      </c>
      <c r="G101" s="517">
        <f>G23*G39</f>
        <v>2378739.9899999998</v>
      </c>
      <c r="H101" s="517"/>
      <c r="I101" s="517">
        <f>SUM(I94:I100)</f>
        <v>1016456.2908261649</v>
      </c>
      <c r="J101" s="517">
        <f>SUM(J94:J100)</f>
        <v>2520362.5686981496</v>
      </c>
      <c r="K101" s="517">
        <f>SUM(K94:K100)</f>
        <v>3536818.8595243143</v>
      </c>
      <c r="L101" s="517">
        <f>SUM(L94:L100)</f>
        <v>81783.390826164978</v>
      </c>
      <c r="M101" s="670"/>
      <c r="N101" s="517">
        <f>N23*N39</f>
        <v>192881.9</v>
      </c>
      <c r="O101" s="517">
        <f>O23*O39</f>
        <v>3464632.2700000005</v>
      </c>
      <c r="P101" s="517"/>
      <c r="Q101" s="517">
        <f t="shared" ref="Q101:R101" si="236">SUM(Q94:Q100)</f>
        <v>222363.49442559914</v>
      </c>
      <c r="R101" s="517">
        <f t="shared" si="236"/>
        <v>3558404.3273740415</v>
      </c>
      <c r="S101" s="517">
        <f>SUM(S94:S100)</f>
        <v>3780767.8217996405</v>
      </c>
      <c r="T101" s="517">
        <f>SUM(T94:T100)</f>
        <v>29481.594425599149</v>
      </c>
      <c r="U101" s="670"/>
      <c r="V101" s="1240">
        <f>V23*V39</f>
        <v>216299.39999999997</v>
      </c>
      <c r="W101" s="1240">
        <f>W23*W39</f>
        <v>4863548.1685999995</v>
      </c>
      <c r="X101" s="517"/>
      <c r="Y101" s="1240">
        <f t="shared" ref="Y101:Z101" si="237">SUM(Y94:Y100)</f>
        <v>241239.7719121782</v>
      </c>
      <c r="Z101" s="1240">
        <f t="shared" si="237"/>
        <v>2460388.6419802452</v>
      </c>
      <c r="AA101" s="517">
        <f t="shared" ref="AA101:AD101" si="238">SUM(AA94:AA100)</f>
        <v>0</v>
      </c>
      <c r="AB101" s="1240">
        <f t="shared" si="238"/>
        <v>0</v>
      </c>
      <c r="AC101" s="1240">
        <f t="shared" si="238"/>
        <v>2449297.5099999998</v>
      </c>
      <c r="AD101" s="517">
        <f t="shared" si="238"/>
        <v>0</v>
      </c>
      <c r="AE101" s="517">
        <f t="shared" ref="AE101:AG101" si="239">SUM(AE94:AE100)</f>
        <v>241239.7719121782</v>
      </c>
      <c r="AF101" s="517">
        <f t="shared" si="239"/>
        <v>4909686.1519802455</v>
      </c>
      <c r="AG101" s="517">
        <f t="shared" si="239"/>
        <v>5150925.9238924235</v>
      </c>
      <c r="AH101" s="517">
        <f t="shared" ref="AH101" ca="1" si="240">SUM(AH94:AH100)</f>
        <v>4934626.5238924231</v>
      </c>
      <c r="AI101" s="517">
        <f>SUM(AI94:AI100)</f>
        <v>0</v>
      </c>
      <c r="AJ101" s="517">
        <f t="shared" ref="AJ101:AW101" si="241">SUM(AJ94:AJ100)</f>
        <v>4898595.0199999996</v>
      </c>
      <c r="AK101" s="517">
        <f>SUM(AK94:AK100)</f>
        <v>4898595.0199999996</v>
      </c>
      <c r="AL101" s="517">
        <f t="shared" si="241"/>
        <v>0</v>
      </c>
      <c r="AM101" s="517">
        <f t="shared" si="241"/>
        <v>4898595.0199999996</v>
      </c>
      <c r="AN101" s="517">
        <f t="shared" si="241"/>
        <v>4898595.0199999996</v>
      </c>
      <c r="AO101" s="517">
        <f t="shared" si="241"/>
        <v>0</v>
      </c>
      <c r="AP101" s="517">
        <f t="shared" si="241"/>
        <v>4912017.88</v>
      </c>
      <c r="AQ101" s="517">
        <f t="shared" si="241"/>
        <v>4912017.88</v>
      </c>
      <c r="AR101" s="517">
        <f t="shared" si="241"/>
        <v>0</v>
      </c>
      <c r="AS101" s="517">
        <f t="shared" si="241"/>
        <v>4898595.0199999996</v>
      </c>
      <c r="AT101" s="517">
        <f t="shared" si="241"/>
        <v>4898595.0199999996</v>
      </c>
      <c r="AU101" s="517">
        <f t="shared" si="241"/>
        <v>0</v>
      </c>
      <c r="AV101" s="517">
        <f t="shared" si="241"/>
        <v>4898595.0199999996</v>
      </c>
      <c r="AW101" s="517">
        <f t="shared" si="241"/>
        <v>4898595.0199999996</v>
      </c>
      <c r="AX101" s="523"/>
    </row>
    <row r="102" spans="2:53" s="420" customFormat="1" ht="15.5" x14ac:dyDescent="0.3">
      <c r="B102" s="466"/>
      <c r="C102" s="465"/>
      <c r="D102" s="467"/>
      <c r="E102" s="671"/>
      <c r="F102" s="522"/>
      <c r="G102" s="522"/>
      <c r="H102" s="522"/>
      <c r="I102" s="522"/>
      <c r="J102" s="522"/>
      <c r="K102" s="522"/>
      <c r="L102" s="522"/>
      <c r="M102" s="671"/>
      <c r="N102" s="522"/>
      <c r="O102" s="522"/>
      <c r="P102" s="522"/>
      <c r="Q102" s="522"/>
      <c r="R102" s="522"/>
      <c r="S102" s="522"/>
      <c r="T102" s="522"/>
      <c r="U102" s="671"/>
      <c r="V102" s="522"/>
      <c r="W102" s="522"/>
      <c r="X102" s="522"/>
      <c r="Y102" s="1241"/>
      <c r="Z102" s="1241"/>
      <c r="AA102" s="517"/>
      <c r="AB102" s="1241"/>
      <c r="AC102" s="1241"/>
      <c r="AD102" s="517"/>
      <c r="AE102" s="517"/>
      <c r="AF102" s="517"/>
      <c r="AG102" s="517"/>
      <c r="AH102" s="517"/>
      <c r="AI102" s="517"/>
      <c r="AJ102" s="517"/>
      <c r="AK102" s="517"/>
      <c r="AL102" s="517"/>
      <c r="AM102" s="517"/>
      <c r="AN102" s="517"/>
      <c r="AO102" s="517"/>
      <c r="AP102" s="517"/>
      <c r="AQ102" s="517"/>
      <c r="AR102" s="517"/>
      <c r="AS102" s="517"/>
      <c r="AT102" s="517"/>
      <c r="AU102" s="517"/>
      <c r="AV102" s="517"/>
      <c r="AW102" s="517"/>
      <c r="AX102" s="520"/>
    </row>
    <row r="103" spans="2:53" s="420" customFormat="1" ht="15.5" x14ac:dyDescent="0.3">
      <c r="B103" s="466">
        <v>4</v>
      </c>
      <c r="C103" s="465" t="s">
        <v>134</v>
      </c>
      <c r="D103" s="467"/>
      <c r="E103" s="671"/>
      <c r="F103" s="522"/>
      <c r="G103" s="522"/>
      <c r="H103" s="522"/>
      <c r="I103" s="522"/>
      <c r="J103" s="522"/>
      <c r="K103" s="522"/>
      <c r="L103" s="522"/>
      <c r="M103" s="671"/>
      <c r="N103" s="522"/>
      <c r="O103" s="522"/>
      <c r="P103" s="522"/>
      <c r="Q103" s="522"/>
      <c r="R103" s="522"/>
      <c r="S103" s="522"/>
      <c r="T103" s="522"/>
      <c r="U103" s="671"/>
      <c r="V103" s="522"/>
      <c r="W103" s="522"/>
      <c r="X103" s="522"/>
      <c r="Y103" s="1241"/>
      <c r="Z103" s="1241"/>
      <c r="AA103" s="517"/>
      <c r="AB103" s="1241"/>
      <c r="AC103" s="1241"/>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20"/>
    </row>
    <row r="104" spans="2:53" s="420" customFormat="1" ht="15.5" x14ac:dyDescent="0.35">
      <c r="B104" s="483" t="s">
        <v>874</v>
      </c>
      <c r="C104" s="380" t="s">
        <v>746</v>
      </c>
      <c r="D104" s="391" t="s">
        <v>135</v>
      </c>
      <c r="E104" s="670"/>
      <c r="F104" s="858">
        <f>F86*F69/10000</f>
        <v>285.33286075273327</v>
      </c>
      <c r="G104" s="517">
        <f>G86*G69/10000</f>
        <v>599.25917350128509</v>
      </c>
      <c r="H104" s="517">
        <f>SUM(F104:G104)</f>
        <v>884.59203425401836</v>
      </c>
      <c r="I104" s="517">
        <f>I86*I69/10^7</f>
        <v>310.29933711734014</v>
      </c>
      <c r="J104" s="517">
        <f>J86*J69/10^7</f>
        <v>634.93715000000009</v>
      </c>
      <c r="K104" s="517">
        <f>SUM(I104:J104)</f>
        <v>945.23648711734018</v>
      </c>
      <c r="L104" s="517">
        <f t="shared" ref="L104:L110" si="242">I104-F104</f>
        <v>24.966476364606876</v>
      </c>
      <c r="M104" s="670"/>
      <c r="N104" s="517">
        <f>N86*N69/10000</f>
        <v>47.226165771037621</v>
      </c>
      <c r="O104" s="517">
        <f>O86*O69/10000</f>
        <v>860.08617311096077</v>
      </c>
      <c r="P104" s="517"/>
      <c r="Q104" s="517">
        <f>Q86*Q69/10^7</f>
        <v>54.444586294362225</v>
      </c>
      <c r="R104" s="517">
        <f>R86*R69/10^7</f>
        <v>883.36484850457782</v>
      </c>
      <c r="S104" s="517"/>
      <c r="T104" s="517">
        <f>Q104-N104</f>
        <v>7.2184205233246033</v>
      </c>
      <c r="U104" s="670"/>
      <c r="V104" s="517">
        <f ca="1">V86*V69/10^7</f>
        <v>53.681662495895957</v>
      </c>
      <c r="W104" s="517">
        <f>W86*W69/10^7</f>
        <v>1210.1567083249172</v>
      </c>
      <c r="X104" s="517">
        <f ca="1">SUM(V104:W104)</f>
        <v>1263.8383708208132</v>
      </c>
      <c r="Y104" s="1240">
        <f>Y86*Y69/10^7</f>
        <v>59.871419044049468</v>
      </c>
      <c r="Z104" s="1240">
        <f>Z86*Z69/10^7</f>
        <v>611.4312354086062</v>
      </c>
      <c r="AA104" s="517">
        <f>AA86*AA69/10^7</f>
        <v>0</v>
      </c>
      <c r="AB104" s="517">
        <f>AB86*AB69/10000</f>
        <v>0</v>
      </c>
      <c r="AC104" s="1240">
        <f>AC86*AC69/10^7</f>
        <v>610.20560802768171</v>
      </c>
      <c r="AD104" s="517">
        <f>SUM(AB104:AC104)</f>
        <v>610.20560802768171</v>
      </c>
      <c r="AE104" s="1240">
        <f>Y104+AB104</f>
        <v>59.871419044049468</v>
      </c>
      <c r="AF104" s="1240">
        <f>Z104+AC104</f>
        <v>1221.636843436288</v>
      </c>
      <c r="AG104" s="1240">
        <f>SUM(AE104:AF104)</f>
        <v>1281.5082624803374</v>
      </c>
      <c r="AH104" s="1240">
        <f ca="1">AG104-V104</f>
        <v>1227.8265999844414</v>
      </c>
      <c r="AI104" s="517">
        <f>AI86*AI69/10^4</f>
        <v>0</v>
      </c>
      <c r="AJ104" s="517">
        <f>AJ86*AJ69/10^4</f>
        <v>1220.4112160553632</v>
      </c>
      <c r="AK104" s="517">
        <f t="shared" ref="AK104:AW104" si="243">AK86*AK69/10^7</f>
        <v>1.2204112160553633</v>
      </c>
      <c r="AL104" s="517">
        <f>AL86*AL69/10^4</f>
        <v>0</v>
      </c>
      <c r="AM104" s="517">
        <f>AM86*AM69/10^4</f>
        <v>1220.4112160553632</v>
      </c>
      <c r="AN104" s="517">
        <f t="shared" si="243"/>
        <v>1.2204112160553633</v>
      </c>
      <c r="AO104" s="517">
        <f>AO86*AO69/10^4</f>
        <v>0</v>
      </c>
      <c r="AP104" s="517">
        <f>AP86*AP69/10^4</f>
        <v>1223.7553195847752</v>
      </c>
      <c r="AQ104" s="517">
        <f t="shared" si="243"/>
        <v>1.2237553195847752</v>
      </c>
      <c r="AR104" s="517">
        <f>AR86*AR69/10^4</f>
        <v>0</v>
      </c>
      <c r="AS104" s="517">
        <f>AS86*AS69/10^4</f>
        <v>1220.4112160553632</v>
      </c>
      <c r="AT104" s="517">
        <f t="shared" si="243"/>
        <v>1.2204112160553633</v>
      </c>
      <c r="AU104" s="517">
        <f>AU86*AU69/10^4</f>
        <v>0</v>
      </c>
      <c r="AV104" s="517">
        <f>AV86*AV69/10^4</f>
        <v>1220.4112160553632</v>
      </c>
      <c r="AW104" s="517">
        <f t="shared" si="243"/>
        <v>1.2204112160553633</v>
      </c>
      <c r="AX104" s="520"/>
    </row>
    <row r="105" spans="2:53" s="420" customFormat="1" ht="15.5" x14ac:dyDescent="0.35">
      <c r="B105" s="483" t="s">
        <v>875</v>
      </c>
      <c r="C105" s="380" t="s">
        <v>747</v>
      </c>
      <c r="D105" s="391" t="s">
        <v>135</v>
      </c>
      <c r="E105" s="670"/>
      <c r="F105" s="858">
        <f t="shared" ref="F105:G105" si="244">F87*F70/10000</f>
        <v>0</v>
      </c>
      <c r="G105" s="517">
        <f t="shared" si="244"/>
        <v>0</v>
      </c>
      <c r="H105" s="517">
        <f t="shared" ref="H105:H110" si="245">SUM(F105:G105)</f>
        <v>0</v>
      </c>
      <c r="I105" s="517">
        <f t="shared" ref="I105:I110" si="246">I87*I70/10^7</f>
        <v>0</v>
      </c>
      <c r="J105" s="517">
        <f t="shared" ref="J105" si="247">J87*J70/10^7</f>
        <v>0</v>
      </c>
      <c r="K105" s="517">
        <f t="shared" ref="K105:K110" si="248">SUM(I105:J105)</f>
        <v>0</v>
      </c>
      <c r="L105" s="517">
        <f t="shared" si="242"/>
        <v>0</v>
      </c>
      <c r="M105" s="670"/>
      <c r="N105" s="517">
        <f t="shared" ref="N105:Q105" si="249">N87*N70/10^7</f>
        <v>0</v>
      </c>
      <c r="O105" s="517">
        <f t="shared" ref="O105" si="250">O87*O70/10^7</f>
        <v>0</v>
      </c>
      <c r="P105" s="517"/>
      <c r="Q105" s="517">
        <f t="shared" si="249"/>
        <v>0</v>
      </c>
      <c r="R105" s="517">
        <f t="shared" ref="R105" si="251">R87*R70/10^7</f>
        <v>0</v>
      </c>
      <c r="S105" s="517"/>
      <c r="T105" s="517">
        <f>Q105-N105</f>
        <v>0</v>
      </c>
      <c r="U105" s="670"/>
      <c r="V105" s="1240">
        <f t="shared" ref="V105:W105" si="252">V87*V70/10^7</f>
        <v>0</v>
      </c>
      <c r="W105" s="1240">
        <f t="shared" si="252"/>
        <v>0</v>
      </c>
      <c r="X105" s="517">
        <f t="shared" ref="X105:X110" si="253">SUM(V105:W105)</f>
        <v>0</v>
      </c>
      <c r="Y105" s="1240">
        <f>Y87*Y70/10^7</f>
        <v>0</v>
      </c>
      <c r="Z105" s="1240">
        <f t="shared" ref="Y105:Z110" si="254">Z87*Z70/10^7</f>
        <v>0</v>
      </c>
      <c r="AA105" s="886">
        <f t="shared" ref="AA105" si="255">AA86*AA69/10^7</f>
        <v>0</v>
      </c>
      <c r="AB105" s="517">
        <f t="shared" ref="AB105:AC110" si="256">AB87*AB70/10^7</f>
        <v>0</v>
      </c>
      <c r="AC105" s="517">
        <f t="shared" si="256"/>
        <v>0</v>
      </c>
      <c r="AD105" s="517">
        <f t="shared" ref="AD105:AD110" si="257">SUM(AB105:AC105)</f>
        <v>0</v>
      </c>
      <c r="AE105" s="1240">
        <f t="shared" ref="AE105:AF105" si="258">AE87*AE70/10^7</f>
        <v>0</v>
      </c>
      <c r="AF105" s="1240">
        <f t="shared" si="258"/>
        <v>0</v>
      </c>
      <c r="AG105" s="1240">
        <f t="shared" ref="AG105:AG110" si="259">SUM(AE105:AF105)</f>
        <v>0</v>
      </c>
      <c r="AH105" s="1240">
        <f>AG105-V105</f>
        <v>0</v>
      </c>
      <c r="AI105" s="517">
        <f t="shared" ref="AI105" si="260">AI87*AI70/10^7</f>
        <v>0</v>
      </c>
      <c r="AJ105" s="517">
        <f t="shared" ref="AJ105:AW105" si="261">AJ87*AJ70/10^7</f>
        <v>0</v>
      </c>
      <c r="AK105" s="517">
        <f t="shared" si="261"/>
        <v>0</v>
      </c>
      <c r="AL105" s="517">
        <f t="shared" si="261"/>
        <v>0</v>
      </c>
      <c r="AM105" s="517">
        <f t="shared" si="261"/>
        <v>0</v>
      </c>
      <c r="AN105" s="517">
        <f t="shared" si="261"/>
        <v>0</v>
      </c>
      <c r="AO105" s="517">
        <f t="shared" si="261"/>
        <v>0</v>
      </c>
      <c r="AP105" s="517">
        <f t="shared" si="261"/>
        <v>0</v>
      </c>
      <c r="AQ105" s="517">
        <f t="shared" si="261"/>
        <v>0</v>
      </c>
      <c r="AR105" s="517">
        <f t="shared" si="261"/>
        <v>0</v>
      </c>
      <c r="AS105" s="517">
        <f t="shared" si="261"/>
        <v>0</v>
      </c>
      <c r="AT105" s="517">
        <f t="shared" si="261"/>
        <v>0</v>
      </c>
      <c r="AU105" s="517">
        <f t="shared" si="261"/>
        <v>0</v>
      </c>
      <c r="AV105" s="517">
        <f t="shared" si="261"/>
        <v>0</v>
      </c>
      <c r="AW105" s="517">
        <f t="shared" si="261"/>
        <v>0</v>
      </c>
      <c r="AX105" s="520"/>
    </row>
    <row r="106" spans="2:53" s="420" customFormat="1" ht="15.5" x14ac:dyDescent="0.35">
      <c r="B106" s="483" t="s">
        <v>876</v>
      </c>
      <c r="C106" s="380" t="s">
        <v>853</v>
      </c>
      <c r="D106" s="391" t="s">
        <v>135</v>
      </c>
      <c r="E106" s="670"/>
      <c r="F106" s="858">
        <f t="shared" ref="F106:G106" si="262">F88*F71/10000</f>
        <v>0</v>
      </c>
      <c r="G106" s="517">
        <f t="shared" si="262"/>
        <v>0</v>
      </c>
      <c r="H106" s="517">
        <f t="shared" si="245"/>
        <v>0</v>
      </c>
      <c r="I106" s="517">
        <f t="shared" si="246"/>
        <v>0</v>
      </c>
      <c r="J106" s="517">
        <f t="shared" ref="J106" si="263">J88*J71/10^7</f>
        <v>0</v>
      </c>
      <c r="K106" s="517">
        <f t="shared" si="248"/>
        <v>0</v>
      </c>
      <c r="L106" s="517">
        <f t="shared" si="242"/>
        <v>0</v>
      </c>
      <c r="M106" s="670"/>
      <c r="N106" s="517">
        <f t="shared" ref="N106:Q106" si="264">N88*N71/10^7</f>
        <v>0</v>
      </c>
      <c r="O106" s="517">
        <f t="shared" ref="O106" si="265">O88*O71/10^7</f>
        <v>0</v>
      </c>
      <c r="P106" s="517"/>
      <c r="Q106" s="517">
        <f t="shared" si="264"/>
        <v>0</v>
      </c>
      <c r="R106" s="517">
        <f t="shared" ref="R106" si="266">R88*R71/10^7</f>
        <v>0</v>
      </c>
      <c r="S106" s="517"/>
      <c r="T106" s="517">
        <f>Q106-N106</f>
        <v>0</v>
      </c>
      <c r="U106" s="670"/>
      <c r="V106" s="1240">
        <f t="shared" ref="V106:W106" si="267">V88*V71/10^7</f>
        <v>0</v>
      </c>
      <c r="W106" s="1240">
        <f t="shared" si="267"/>
        <v>0</v>
      </c>
      <c r="X106" s="517">
        <f t="shared" si="253"/>
        <v>0</v>
      </c>
      <c r="Y106" s="517">
        <f t="shared" si="254"/>
        <v>0</v>
      </c>
      <c r="Z106" s="517">
        <f t="shared" si="254"/>
        <v>0</v>
      </c>
      <c r="AA106" s="517">
        <f t="shared" ref="AA106:AB106" si="268">AA88*AA71/10^7</f>
        <v>0</v>
      </c>
      <c r="AB106" s="517">
        <f t="shared" si="268"/>
        <v>0</v>
      </c>
      <c r="AC106" s="517">
        <f t="shared" si="256"/>
        <v>0</v>
      </c>
      <c r="AD106" s="517">
        <f t="shared" si="257"/>
        <v>0</v>
      </c>
      <c r="AE106" s="1240">
        <f t="shared" ref="AE106:AF106" si="269">AE88*AE71/10^7</f>
        <v>0</v>
      </c>
      <c r="AF106" s="1240">
        <f t="shared" si="269"/>
        <v>0</v>
      </c>
      <c r="AG106" s="1240">
        <f t="shared" si="259"/>
        <v>0</v>
      </c>
      <c r="AH106" s="1240">
        <f>AG106-V106</f>
        <v>0</v>
      </c>
      <c r="AI106" s="517">
        <f t="shared" ref="AI106" si="270">AI88*AI71/10^7</f>
        <v>0</v>
      </c>
      <c r="AJ106" s="517">
        <f t="shared" ref="AJ106:AW106" si="271">AJ88*AJ71/10^7</f>
        <v>0</v>
      </c>
      <c r="AK106" s="517">
        <f t="shared" si="271"/>
        <v>0</v>
      </c>
      <c r="AL106" s="517">
        <f t="shared" si="271"/>
        <v>0</v>
      </c>
      <c r="AM106" s="517">
        <f t="shared" si="271"/>
        <v>0</v>
      </c>
      <c r="AN106" s="517">
        <f t="shared" si="271"/>
        <v>0</v>
      </c>
      <c r="AO106" s="517">
        <f t="shared" si="271"/>
        <v>0</v>
      </c>
      <c r="AP106" s="517">
        <f t="shared" si="271"/>
        <v>0</v>
      </c>
      <c r="AQ106" s="517">
        <f t="shared" si="271"/>
        <v>0</v>
      </c>
      <c r="AR106" s="517">
        <f t="shared" si="271"/>
        <v>0</v>
      </c>
      <c r="AS106" s="517">
        <f t="shared" si="271"/>
        <v>0</v>
      </c>
      <c r="AT106" s="517">
        <f t="shared" si="271"/>
        <v>0</v>
      </c>
      <c r="AU106" s="517">
        <f t="shared" si="271"/>
        <v>0</v>
      </c>
      <c r="AV106" s="517">
        <f t="shared" si="271"/>
        <v>0</v>
      </c>
      <c r="AW106" s="517">
        <f t="shared" si="271"/>
        <v>0</v>
      </c>
      <c r="AX106" s="520"/>
    </row>
    <row r="107" spans="2:53" s="420" customFormat="1" ht="15.5" x14ac:dyDescent="0.35">
      <c r="B107" s="483" t="s">
        <v>877</v>
      </c>
      <c r="C107" s="380" t="s">
        <v>748</v>
      </c>
      <c r="D107" s="391" t="s">
        <v>135</v>
      </c>
      <c r="E107" s="670"/>
      <c r="F107" s="858">
        <f t="shared" ref="F107:G107" si="272">F89*F72/10000</f>
        <v>0</v>
      </c>
      <c r="G107" s="517">
        <f t="shared" si="272"/>
        <v>0</v>
      </c>
      <c r="H107" s="517">
        <f t="shared" si="245"/>
        <v>0</v>
      </c>
      <c r="I107" s="517">
        <f t="shared" si="246"/>
        <v>0</v>
      </c>
      <c r="J107" s="517">
        <f t="shared" ref="J107" si="273">J89*J72/10^7</f>
        <v>0</v>
      </c>
      <c r="K107" s="517">
        <f t="shared" si="248"/>
        <v>0</v>
      </c>
      <c r="L107" s="517">
        <f t="shared" si="242"/>
        <v>0</v>
      </c>
      <c r="M107" s="670"/>
      <c r="N107" s="517">
        <f t="shared" ref="N107:Q107" si="274">N89*N72/10^7</f>
        <v>0</v>
      </c>
      <c r="O107" s="517">
        <f t="shared" ref="O107" si="275">O89*O72/10^7</f>
        <v>0</v>
      </c>
      <c r="P107" s="517"/>
      <c r="Q107" s="517">
        <f t="shared" si="274"/>
        <v>0</v>
      </c>
      <c r="R107" s="517">
        <f t="shared" ref="R107" si="276">R89*R72/10^7</f>
        <v>0</v>
      </c>
      <c r="S107" s="517"/>
      <c r="T107" s="517">
        <f>Q107-N107</f>
        <v>0</v>
      </c>
      <c r="U107" s="670"/>
      <c r="V107" s="1240">
        <f t="shared" ref="V107:W107" si="277">V89*V72/10^7</f>
        <v>0</v>
      </c>
      <c r="W107" s="1240">
        <f t="shared" si="277"/>
        <v>0</v>
      </c>
      <c r="X107" s="517">
        <f t="shared" si="253"/>
        <v>0</v>
      </c>
      <c r="Y107" s="517">
        <f t="shared" si="254"/>
        <v>0</v>
      </c>
      <c r="Z107" s="517">
        <f t="shared" si="254"/>
        <v>0</v>
      </c>
      <c r="AA107" s="517">
        <f t="shared" ref="AA107:AB107" si="278">AA89*AA72/10^7</f>
        <v>0</v>
      </c>
      <c r="AB107" s="517">
        <f t="shared" si="278"/>
        <v>0</v>
      </c>
      <c r="AC107" s="517">
        <f t="shared" si="256"/>
        <v>0</v>
      </c>
      <c r="AD107" s="517">
        <f t="shared" si="257"/>
        <v>0</v>
      </c>
      <c r="AE107" s="1240">
        <f t="shared" ref="AE107:AF107" si="279">AE89*AE72/10^7</f>
        <v>0</v>
      </c>
      <c r="AF107" s="1240">
        <f t="shared" si="279"/>
        <v>0</v>
      </c>
      <c r="AG107" s="1240">
        <f t="shared" si="259"/>
        <v>0</v>
      </c>
      <c r="AH107" s="1240">
        <f>AG107-V107</f>
        <v>0</v>
      </c>
      <c r="AI107" s="517">
        <f t="shared" ref="AI107" si="280">AI89*AI72/10^7</f>
        <v>0</v>
      </c>
      <c r="AJ107" s="517">
        <f t="shared" ref="AJ107:AW107" si="281">AJ89*AJ72/10^7</f>
        <v>0</v>
      </c>
      <c r="AK107" s="517">
        <f t="shared" si="281"/>
        <v>0</v>
      </c>
      <c r="AL107" s="517">
        <f t="shared" si="281"/>
        <v>0</v>
      </c>
      <c r="AM107" s="517">
        <f t="shared" si="281"/>
        <v>0</v>
      </c>
      <c r="AN107" s="517">
        <f t="shared" si="281"/>
        <v>0</v>
      </c>
      <c r="AO107" s="517">
        <f t="shared" si="281"/>
        <v>0</v>
      </c>
      <c r="AP107" s="517">
        <f t="shared" si="281"/>
        <v>0</v>
      </c>
      <c r="AQ107" s="517">
        <f t="shared" si="281"/>
        <v>0</v>
      </c>
      <c r="AR107" s="517">
        <f t="shared" si="281"/>
        <v>0</v>
      </c>
      <c r="AS107" s="517">
        <f t="shared" si="281"/>
        <v>0</v>
      </c>
      <c r="AT107" s="517">
        <f t="shared" si="281"/>
        <v>0</v>
      </c>
      <c r="AU107" s="517">
        <f t="shared" si="281"/>
        <v>0</v>
      </c>
      <c r="AV107" s="517">
        <f t="shared" si="281"/>
        <v>0</v>
      </c>
      <c r="AW107" s="517">
        <f t="shared" si="281"/>
        <v>0</v>
      </c>
      <c r="AX107" s="520"/>
    </row>
    <row r="108" spans="2:53" s="420" customFormat="1" ht="15.5" x14ac:dyDescent="0.35">
      <c r="B108" s="483" t="s">
        <v>878</v>
      </c>
      <c r="C108" s="380" t="s">
        <v>749</v>
      </c>
      <c r="D108" s="391" t="s">
        <v>135</v>
      </c>
      <c r="E108" s="670"/>
      <c r="F108" s="858">
        <f t="shared" ref="F108:G108" si="282">F90*F73/10000</f>
        <v>0</v>
      </c>
      <c r="G108" s="517">
        <f t="shared" si="282"/>
        <v>0</v>
      </c>
      <c r="H108" s="517">
        <f t="shared" si="245"/>
        <v>0</v>
      </c>
      <c r="I108" s="517">
        <f t="shared" si="246"/>
        <v>0</v>
      </c>
      <c r="J108" s="517">
        <f t="shared" ref="J108" si="283">J90*J73/10^7</f>
        <v>0</v>
      </c>
      <c r="K108" s="517">
        <f t="shared" si="248"/>
        <v>0</v>
      </c>
      <c r="L108" s="517">
        <f t="shared" si="242"/>
        <v>0</v>
      </c>
      <c r="M108" s="670"/>
      <c r="N108" s="517">
        <f t="shared" ref="N108:Q108" si="284">N90*N73/10^7</f>
        <v>0</v>
      </c>
      <c r="O108" s="517">
        <f t="shared" ref="O108" si="285">O90*O73/10^7</f>
        <v>0</v>
      </c>
      <c r="P108" s="517"/>
      <c r="Q108" s="517">
        <f t="shared" si="284"/>
        <v>0</v>
      </c>
      <c r="R108" s="517">
        <f t="shared" ref="R108" si="286">R90*R73/10^7</f>
        <v>0</v>
      </c>
      <c r="S108" s="517"/>
      <c r="T108" s="517">
        <f>Q108-N108</f>
        <v>0</v>
      </c>
      <c r="U108" s="670"/>
      <c r="V108" s="1240">
        <f t="shared" ref="V108:W108" si="287">V90*V73/10^7</f>
        <v>0</v>
      </c>
      <c r="W108" s="1240">
        <f t="shared" si="287"/>
        <v>0</v>
      </c>
      <c r="X108" s="517">
        <f t="shared" si="253"/>
        <v>0</v>
      </c>
      <c r="Y108" s="517">
        <f t="shared" si="254"/>
        <v>0</v>
      </c>
      <c r="Z108" s="517">
        <f t="shared" si="254"/>
        <v>0</v>
      </c>
      <c r="AA108" s="517">
        <f t="shared" ref="AA108:AB108" si="288">AA90*AA73/10^7</f>
        <v>0</v>
      </c>
      <c r="AB108" s="517">
        <f t="shared" si="288"/>
        <v>0</v>
      </c>
      <c r="AC108" s="517">
        <f t="shared" si="256"/>
        <v>0</v>
      </c>
      <c r="AD108" s="517">
        <f t="shared" si="257"/>
        <v>0</v>
      </c>
      <c r="AE108" s="1240">
        <f t="shared" ref="AE108:AF108" si="289">AE90*AE73/10^7</f>
        <v>0</v>
      </c>
      <c r="AF108" s="1240">
        <f t="shared" si="289"/>
        <v>0</v>
      </c>
      <c r="AG108" s="1240">
        <f t="shared" si="259"/>
        <v>0</v>
      </c>
      <c r="AH108" s="1240">
        <f t="shared" ref="AH108" si="290">AG108-V108</f>
        <v>0</v>
      </c>
      <c r="AI108" s="517">
        <f t="shared" ref="AI108" si="291">AI90*AI73/10^7</f>
        <v>0</v>
      </c>
      <c r="AJ108" s="517">
        <f t="shared" ref="AJ108:AW108" si="292">AJ90*AJ73/10^7</f>
        <v>0</v>
      </c>
      <c r="AK108" s="517">
        <f t="shared" si="292"/>
        <v>0</v>
      </c>
      <c r="AL108" s="517">
        <f t="shared" si="292"/>
        <v>0</v>
      </c>
      <c r="AM108" s="517">
        <f t="shared" si="292"/>
        <v>0</v>
      </c>
      <c r="AN108" s="517">
        <f t="shared" si="292"/>
        <v>0</v>
      </c>
      <c r="AO108" s="517">
        <f t="shared" si="292"/>
        <v>0</v>
      </c>
      <c r="AP108" s="517">
        <f t="shared" si="292"/>
        <v>0</v>
      </c>
      <c r="AQ108" s="517">
        <f t="shared" si="292"/>
        <v>0</v>
      </c>
      <c r="AR108" s="517">
        <f t="shared" si="292"/>
        <v>0</v>
      </c>
      <c r="AS108" s="517">
        <f t="shared" si="292"/>
        <v>0</v>
      </c>
      <c r="AT108" s="517">
        <f t="shared" si="292"/>
        <v>0</v>
      </c>
      <c r="AU108" s="517">
        <f t="shared" si="292"/>
        <v>0</v>
      </c>
      <c r="AV108" s="517">
        <f t="shared" si="292"/>
        <v>0</v>
      </c>
      <c r="AW108" s="517">
        <f t="shared" si="292"/>
        <v>0</v>
      </c>
      <c r="AX108" s="520"/>
    </row>
    <row r="109" spans="2:53" s="420" customFormat="1" ht="15.5" x14ac:dyDescent="0.35">
      <c r="B109" s="483" t="s">
        <v>879</v>
      </c>
      <c r="C109" s="380" t="s">
        <v>854</v>
      </c>
      <c r="D109" s="391" t="s">
        <v>135</v>
      </c>
      <c r="E109" s="670"/>
      <c r="F109" s="858">
        <f t="shared" ref="F109:G109" si="293">F91*F74/10000</f>
        <v>0</v>
      </c>
      <c r="G109" s="517">
        <f t="shared" si="293"/>
        <v>0</v>
      </c>
      <c r="H109" s="517">
        <f t="shared" si="245"/>
        <v>0</v>
      </c>
      <c r="I109" s="517">
        <f t="shared" si="246"/>
        <v>0</v>
      </c>
      <c r="J109" s="517">
        <f t="shared" ref="J109" si="294">J91*J74/10^7</f>
        <v>0</v>
      </c>
      <c r="K109" s="517">
        <f t="shared" si="248"/>
        <v>0</v>
      </c>
      <c r="L109" s="517">
        <f t="shared" si="242"/>
        <v>0</v>
      </c>
      <c r="M109" s="670"/>
      <c r="N109" s="517">
        <f t="shared" ref="N109:Q109" si="295">N91*N74/10^7</f>
        <v>0</v>
      </c>
      <c r="O109" s="517">
        <f t="shared" ref="O109" si="296">O91*O74/10^7</f>
        <v>0</v>
      </c>
      <c r="P109" s="517"/>
      <c r="Q109" s="517">
        <f t="shared" si="295"/>
        <v>0</v>
      </c>
      <c r="R109" s="517">
        <f t="shared" ref="R109" si="297">R91*R74/10^7</f>
        <v>0</v>
      </c>
      <c r="S109" s="517"/>
      <c r="T109" s="517">
        <f t="shared" ref="T109:T110" si="298">Q109-N109</f>
        <v>0</v>
      </c>
      <c r="U109" s="670"/>
      <c r="V109" s="1240">
        <f t="shared" ref="V109:W109" si="299">V91*V74/10^7</f>
        <v>0</v>
      </c>
      <c r="W109" s="1240">
        <f t="shared" si="299"/>
        <v>0</v>
      </c>
      <c r="X109" s="517">
        <f t="shared" si="253"/>
        <v>0</v>
      </c>
      <c r="Y109" s="517">
        <f t="shared" si="254"/>
        <v>0</v>
      </c>
      <c r="Z109" s="517">
        <f t="shared" si="254"/>
        <v>0</v>
      </c>
      <c r="AA109" s="517">
        <f t="shared" ref="AA109:AB109" si="300">AA91*AA74/10^7</f>
        <v>0</v>
      </c>
      <c r="AB109" s="517">
        <f t="shared" si="300"/>
        <v>0</v>
      </c>
      <c r="AC109" s="517">
        <f t="shared" si="256"/>
        <v>0</v>
      </c>
      <c r="AD109" s="517">
        <f t="shared" si="257"/>
        <v>0</v>
      </c>
      <c r="AE109" s="1240">
        <f t="shared" ref="AE109:AF109" si="301">AE91*AE74/10^7</f>
        <v>0</v>
      </c>
      <c r="AF109" s="1240">
        <f t="shared" si="301"/>
        <v>0</v>
      </c>
      <c r="AG109" s="1240">
        <f t="shared" si="259"/>
        <v>0</v>
      </c>
      <c r="AH109" s="1240">
        <f>AG109-V109</f>
        <v>0</v>
      </c>
      <c r="AI109" s="517">
        <f t="shared" ref="AI109" si="302">AI91*AI74/10^7</f>
        <v>0</v>
      </c>
      <c r="AJ109" s="517">
        <f t="shared" ref="AJ109:AW109" si="303">AJ91*AJ74/10^7</f>
        <v>0</v>
      </c>
      <c r="AK109" s="517">
        <f t="shared" si="303"/>
        <v>0</v>
      </c>
      <c r="AL109" s="517">
        <f t="shared" si="303"/>
        <v>0</v>
      </c>
      <c r="AM109" s="517">
        <f t="shared" si="303"/>
        <v>0</v>
      </c>
      <c r="AN109" s="517">
        <f t="shared" si="303"/>
        <v>0</v>
      </c>
      <c r="AO109" s="517">
        <f t="shared" si="303"/>
        <v>0</v>
      </c>
      <c r="AP109" s="517">
        <f t="shared" si="303"/>
        <v>0</v>
      </c>
      <c r="AQ109" s="517">
        <f t="shared" si="303"/>
        <v>0</v>
      </c>
      <c r="AR109" s="517">
        <f t="shared" si="303"/>
        <v>0</v>
      </c>
      <c r="AS109" s="517">
        <f t="shared" si="303"/>
        <v>0</v>
      </c>
      <c r="AT109" s="517">
        <f t="shared" si="303"/>
        <v>0</v>
      </c>
      <c r="AU109" s="517">
        <f t="shared" si="303"/>
        <v>0</v>
      </c>
      <c r="AV109" s="517">
        <f t="shared" si="303"/>
        <v>0</v>
      </c>
      <c r="AW109" s="517">
        <f t="shared" si="303"/>
        <v>0</v>
      </c>
      <c r="AX109" s="520"/>
    </row>
    <row r="110" spans="2:53" s="420" customFormat="1" ht="15.5" x14ac:dyDescent="0.35">
      <c r="B110" s="483" t="s">
        <v>880</v>
      </c>
      <c r="C110" s="380" t="s">
        <v>855</v>
      </c>
      <c r="D110" s="391" t="s">
        <v>135</v>
      </c>
      <c r="E110" s="670"/>
      <c r="F110" s="858">
        <f t="shared" ref="F110:G110" si="304">F92*F75/10000</f>
        <v>0</v>
      </c>
      <c r="G110" s="517">
        <f t="shared" si="304"/>
        <v>0</v>
      </c>
      <c r="H110" s="517">
        <f t="shared" si="245"/>
        <v>0</v>
      </c>
      <c r="I110" s="517">
        <f t="shared" si="246"/>
        <v>0</v>
      </c>
      <c r="J110" s="517">
        <f t="shared" ref="J110" si="305">J92*J75/10^7</f>
        <v>0</v>
      </c>
      <c r="K110" s="517">
        <f t="shared" si="248"/>
        <v>0</v>
      </c>
      <c r="L110" s="517">
        <f t="shared" si="242"/>
        <v>0</v>
      </c>
      <c r="M110" s="670"/>
      <c r="N110" s="517">
        <f t="shared" ref="N110:Q110" si="306">N92*N75/10^7</f>
        <v>0</v>
      </c>
      <c r="O110" s="517">
        <f t="shared" ref="O110" si="307">O92*O75/10^7</f>
        <v>0</v>
      </c>
      <c r="P110" s="517"/>
      <c r="Q110" s="517">
        <f t="shared" si="306"/>
        <v>0</v>
      </c>
      <c r="R110" s="517">
        <f t="shared" ref="R110" si="308">R92*R75/10^7</f>
        <v>0</v>
      </c>
      <c r="S110" s="517"/>
      <c r="T110" s="517">
        <f t="shared" si="298"/>
        <v>0</v>
      </c>
      <c r="U110" s="670"/>
      <c r="V110" s="1240">
        <f t="shared" ref="V110:W110" si="309">V92*V75/10^7</f>
        <v>0</v>
      </c>
      <c r="W110" s="1240">
        <f t="shared" si="309"/>
        <v>0</v>
      </c>
      <c r="X110" s="517">
        <f t="shared" si="253"/>
        <v>0</v>
      </c>
      <c r="Y110" s="517">
        <f t="shared" si="254"/>
        <v>0</v>
      </c>
      <c r="Z110" s="517">
        <f t="shared" si="254"/>
        <v>0</v>
      </c>
      <c r="AA110" s="517">
        <f t="shared" ref="AA110:AB110" si="310">AA92*AA75/10^7</f>
        <v>0</v>
      </c>
      <c r="AB110" s="517">
        <f t="shared" si="310"/>
        <v>0</v>
      </c>
      <c r="AC110" s="517">
        <f t="shared" si="256"/>
        <v>0</v>
      </c>
      <c r="AD110" s="517">
        <f t="shared" si="257"/>
        <v>0</v>
      </c>
      <c r="AE110" s="517">
        <f t="shared" ref="AE110:AF110" si="311">AE92*AE75/10^7</f>
        <v>0</v>
      </c>
      <c r="AF110" s="517">
        <f t="shared" si="311"/>
        <v>0</v>
      </c>
      <c r="AG110" s="1240">
        <f t="shared" si="259"/>
        <v>0</v>
      </c>
      <c r="AH110" s="517">
        <f>AG110-V110</f>
        <v>0</v>
      </c>
      <c r="AI110" s="517">
        <f t="shared" ref="AI110" si="312">AI92*AI75/10^7</f>
        <v>0</v>
      </c>
      <c r="AJ110" s="517">
        <f t="shared" ref="AJ110:AW110" si="313">AJ92*AJ75/10^7</f>
        <v>0</v>
      </c>
      <c r="AK110" s="517">
        <f t="shared" si="313"/>
        <v>0</v>
      </c>
      <c r="AL110" s="517">
        <f t="shared" si="313"/>
        <v>0</v>
      </c>
      <c r="AM110" s="517">
        <f t="shared" si="313"/>
        <v>0</v>
      </c>
      <c r="AN110" s="517">
        <f t="shared" si="313"/>
        <v>0</v>
      </c>
      <c r="AO110" s="517">
        <f t="shared" si="313"/>
        <v>0</v>
      </c>
      <c r="AP110" s="517">
        <f t="shared" si="313"/>
        <v>0</v>
      </c>
      <c r="AQ110" s="517">
        <f t="shared" si="313"/>
        <v>0</v>
      </c>
      <c r="AR110" s="517">
        <f t="shared" si="313"/>
        <v>0</v>
      </c>
      <c r="AS110" s="517">
        <f t="shared" si="313"/>
        <v>0</v>
      </c>
      <c r="AT110" s="517">
        <f t="shared" si="313"/>
        <v>0</v>
      </c>
      <c r="AU110" s="517">
        <f t="shared" si="313"/>
        <v>0</v>
      </c>
      <c r="AV110" s="517">
        <f t="shared" si="313"/>
        <v>0</v>
      </c>
      <c r="AW110" s="517">
        <f t="shared" si="313"/>
        <v>0</v>
      </c>
      <c r="AX110" s="520"/>
    </row>
    <row r="111" spans="2:53" s="484" customFormat="1" ht="15.5" x14ac:dyDescent="0.3">
      <c r="B111" s="466"/>
      <c r="C111" s="465" t="s">
        <v>134</v>
      </c>
      <c r="D111" s="392" t="s">
        <v>135</v>
      </c>
      <c r="E111" s="670"/>
      <c r="F111" s="517">
        <f t="shared" ref="F111:K111" si="314">SUM(F104:F110)</f>
        <v>285.33286075273327</v>
      </c>
      <c r="G111" s="517">
        <f t="shared" si="314"/>
        <v>599.25917350128509</v>
      </c>
      <c r="H111" s="517">
        <f t="shared" si="314"/>
        <v>884.59203425401836</v>
      </c>
      <c r="I111" s="517">
        <f t="shared" si="314"/>
        <v>310.29933711734014</v>
      </c>
      <c r="J111" s="517">
        <f t="shared" si="314"/>
        <v>634.93715000000009</v>
      </c>
      <c r="K111" s="517">
        <f t="shared" si="314"/>
        <v>945.23648711734018</v>
      </c>
      <c r="L111" s="517">
        <f t="shared" ref="L111:T111" si="315">SUM(L104:L110)</f>
        <v>24.966476364606876</v>
      </c>
      <c r="M111" s="670"/>
      <c r="N111" s="517">
        <f>SUM(N104:N110)</f>
        <v>47.226165771037621</v>
      </c>
      <c r="O111" s="517">
        <f t="shared" ref="O111" si="316">SUM(O104:O110)</f>
        <v>860.08617311096077</v>
      </c>
      <c r="P111" s="517"/>
      <c r="Q111" s="517">
        <f t="shared" ref="Q111" si="317">SUM(Q104:Q110)</f>
        <v>54.444586294362225</v>
      </c>
      <c r="R111" s="517">
        <f t="shared" ref="R111" si="318">SUM(R104:R110)</f>
        <v>883.36484850457782</v>
      </c>
      <c r="S111" s="517"/>
      <c r="T111" s="517">
        <f t="shared" si="315"/>
        <v>7.2184205233246033</v>
      </c>
      <c r="U111" s="670"/>
      <c r="V111" s="1240">
        <f ca="1">SUM(V104:V110)</f>
        <v>53.681662495895957</v>
      </c>
      <c r="W111" s="1240">
        <f>SUM(W104:W110)</f>
        <v>1210.1567083249172</v>
      </c>
      <c r="X111" s="1240">
        <f ca="1">SUM(X104:X110)</f>
        <v>1263.8383708208132</v>
      </c>
      <c r="Y111" s="517">
        <f t="shared" ref="Y111:Z111" si="319">SUM(Y104:Y110)</f>
        <v>59.871419044049468</v>
      </c>
      <c r="Z111" s="517">
        <f t="shared" si="319"/>
        <v>611.4312354086062</v>
      </c>
      <c r="AA111" s="517">
        <f t="shared" ref="AA111:AC111" si="320">SUM(AA104:AA110)</f>
        <v>0</v>
      </c>
      <c r="AB111" s="517">
        <f t="shared" si="320"/>
        <v>0</v>
      </c>
      <c r="AC111" s="517">
        <f t="shared" si="320"/>
        <v>610.20560802768171</v>
      </c>
      <c r="AD111" s="517">
        <f>SUM(AD104:AD110)</f>
        <v>610.20560802768171</v>
      </c>
      <c r="AE111" s="517">
        <f t="shared" ref="AE111:AG111" si="321">SUM(AE104:AE110)</f>
        <v>59.871419044049468</v>
      </c>
      <c r="AF111" s="517">
        <f t="shared" si="321"/>
        <v>1221.636843436288</v>
      </c>
      <c r="AG111" s="517">
        <f t="shared" si="321"/>
        <v>1281.5082624803374</v>
      </c>
      <c r="AH111" s="517">
        <f ca="1">SUM(AH104:AH110)</f>
        <v>1227.8265999844414</v>
      </c>
      <c r="AI111" s="517">
        <f t="shared" ref="AI111" si="322">SUM(AI104:AI110)</f>
        <v>0</v>
      </c>
      <c r="AJ111" s="517">
        <f t="shared" ref="AJ111:AW111" si="323">SUM(AJ104:AJ110)</f>
        <v>1220.4112160553632</v>
      </c>
      <c r="AK111" s="517">
        <f t="shared" si="323"/>
        <v>1.2204112160553633</v>
      </c>
      <c r="AL111" s="517">
        <f t="shared" si="323"/>
        <v>0</v>
      </c>
      <c r="AM111" s="517">
        <f t="shared" si="323"/>
        <v>1220.4112160553632</v>
      </c>
      <c r="AN111" s="517">
        <f t="shared" si="323"/>
        <v>1.2204112160553633</v>
      </c>
      <c r="AO111" s="517">
        <f t="shared" si="323"/>
        <v>0</v>
      </c>
      <c r="AP111" s="517">
        <f t="shared" si="323"/>
        <v>1223.7553195847752</v>
      </c>
      <c r="AQ111" s="517">
        <f t="shared" si="323"/>
        <v>1.2237553195847752</v>
      </c>
      <c r="AR111" s="517">
        <f t="shared" si="323"/>
        <v>0</v>
      </c>
      <c r="AS111" s="517">
        <f t="shared" si="323"/>
        <v>1220.4112160553632</v>
      </c>
      <c r="AT111" s="517">
        <f t="shared" si="323"/>
        <v>1.2204112160553633</v>
      </c>
      <c r="AU111" s="517">
        <f t="shared" si="323"/>
        <v>0</v>
      </c>
      <c r="AV111" s="517">
        <f t="shared" si="323"/>
        <v>1220.4112160553632</v>
      </c>
      <c r="AW111" s="517">
        <f t="shared" si="323"/>
        <v>1.2204112160553633</v>
      </c>
      <c r="AX111" s="523"/>
    </row>
    <row r="112" spans="2:53" s="420" customFormat="1" ht="15.5" x14ac:dyDescent="0.3">
      <c r="B112" s="466"/>
      <c r="C112" s="465"/>
      <c r="D112" s="467"/>
      <c r="E112" s="667"/>
      <c r="F112" s="521"/>
      <c r="G112" s="521"/>
      <c r="H112" s="521"/>
      <c r="I112" s="521"/>
      <c r="J112" s="521"/>
      <c r="K112" s="521"/>
      <c r="L112" s="521"/>
      <c r="M112" s="667"/>
      <c r="N112" s="521"/>
      <c r="O112" s="521"/>
      <c r="P112" s="521"/>
      <c r="Q112" s="521"/>
      <c r="R112" s="521"/>
      <c r="S112" s="521"/>
      <c r="T112" s="521"/>
      <c r="U112" s="667"/>
      <c r="V112" s="521"/>
      <c r="W112" s="521"/>
      <c r="X112" s="521"/>
      <c r="Y112" s="518"/>
      <c r="Z112" s="518"/>
      <c r="AA112" s="518"/>
      <c r="AB112" s="518"/>
      <c r="AC112" s="518"/>
      <c r="AD112" s="518"/>
      <c r="AE112" s="518"/>
      <c r="AF112" s="518"/>
      <c r="AG112" s="518"/>
      <c r="AH112" s="518"/>
      <c r="AI112" s="518"/>
      <c r="AJ112" s="518"/>
      <c r="AK112" s="518"/>
      <c r="AL112" s="518"/>
      <c r="AM112" s="518"/>
      <c r="AN112" s="518"/>
      <c r="AO112" s="518"/>
      <c r="AP112" s="518"/>
      <c r="AQ112" s="518"/>
      <c r="AR112" s="518"/>
      <c r="AS112" s="518"/>
      <c r="AT112" s="518"/>
      <c r="AU112" s="518"/>
      <c r="AV112" s="518"/>
      <c r="AW112" s="518"/>
      <c r="AX112" s="520"/>
    </row>
    <row r="113" spans="2:50" s="420" customFormat="1" ht="15.5" x14ac:dyDescent="0.3">
      <c r="B113" s="466">
        <v>5</v>
      </c>
      <c r="C113" s="465" t="s">
        <v>698</v>
      </c>
      <c r="D113" s="467"/>
      <c r="E113" s="667"/>
      <c r="F113" s="521"/>
      <c r="G113" s="521"/>
      <c r="H113" s="521"/>
      <c r="I113" s="521"/>
      <c r="J113" s="521"/>
      <c r="K113" s="521"/>
      <c r="L113" s="521"/>
      <c r="M113" s="667"/>
      <c r="N113" s="521"/>
      <c r="O113" s="521"/>
      <c r="P113" s="521"/>
      <c r="Q113" s="521"/>
      <c r="R113" s="521"/>
      <c r="S113" s="521"/>
      <c r="T113" s="521"/>
      <c r="U113" s="667"/>
      <c r="V113" s="521"/>
      <c r="W113" s="521"/>
      <c r="X113" s="521"/>
      <c r="Y113" s="518"/>
      <c r="Z113" s="518"/>
      <c r="AA113" s="518"/>
      <c r="AB113" s="518"/>
      <c r="AC113" s="518"/>
      <c r="AD113" s="518"/>
      <c r="AE113" s="518"/>
      <c r="AF113" s="518"/>
      <c r="AG113" s="518"/>
      <c r="AH113" s="518"/>
      <c r="AI113" s="518"/>
      <c r="AJ113" s="518"/>
      <c r="AK113" s="518"/>
      <c r="AL113" s="518"/>
      <c r="AM113" s="518"/>
      <c r="AN113" s="518"/>
      <c r="AO113" s="518"/>
      <c r="AP113" s="518"/>
      <c r="AQ113" s="518"/>
      <c r="AR113" s="518"/>
      <c r="AS113" s="518"/>
      <c r="AT113" s="518"/>
      <c r="AU113" s="518"/>
      <c r="AV113" s="518"/>
      <c r="AW113" s="518"/>
      <c r="AX113" s="520"/>
    </row>
    <row r="114" spans="2:50" s="420" customFormat="1" ht="15.5" x14ac:dyDescent="0.35">
      <c r="B114" s="483">
        <v>5.0999999999999996</v>
      </c>
      <c r="C114" s="380" t="s">
        <v>746</v>
      </c>
      <c r="D114" s="391" t="s">
        <v>135</v>
      </c>
      <c r="E114" s="670"/>
      <c r="F114" s="517">
        <f>I114</f>
        <v>0</v>
      </c>
      <c r="G114" s="517"/>
      <c r="H114" s="517"/>
      <c r="I114" s="517"/>
      <c r="J114" s="517"/>
      <c r="K114" s="517"/>
      <c r="L114" s="517">
        <f>I114-F114</f>
        <v>0</v>
      </c>
      <c r="M114" s="670"/>
      <c r="N114" s="517">
        <f>Q114</f>
        <v>0</v>
      </c>
      <c r="O114" s="517">
        <f>R114</f>
        <v>0</v>
      </c>
      <c r="P114" s="517"/>
      <c r="Q114" s="517"/>
      <c r="R114" s="517"/>
      <c r="S114" s="517"/>
      <c r="T114" s="517">
        <f>Q114-N114</f>
        <v>0</v>
      </c>
      <c r="U114" s="670"/>
      <c r="V114" s="517">
        <f>Z114</f>
        <v>0</v>
      </c>
      <c r="W114" s="517">
        <f>AA114</f>
        <v>0</v>
      </c>
      <c r="X114" s="517"/>
      <c r="Y114" s="517"/>
      <c r="Z114" s="517"/>
      <c r="AA114" s="517"/>
      <c r="AB114" s="517"/>
      <c r="AC114" s="517"/>
      <c r="AD114" s="517"/>
      <c r="AE114" s="517"/>
      <c r="AF114" s="517"/>
      <c r="AG114" s="517">
        <f>SUM(AA114:AD114)</f>
        <v>0</v>
      </c>
      <c r="AH114" s="517">
        <f t="shared" ref="AH114:AH117" si="324">AG114-V114</f>
        <v>0</v>
      </c>
      <c r="AI114" s="517"/>
      <c r="AJ114" s="517"/>
      <c r="AK114" s="517"/>
      <c r="AL114" s="517"/>
      <c r="AM114" s="517"/>
      <c r="AN114" s="517"/>
      <c r="AO114" s="517"/>
      <c r="AP114" s="517"/>
      <c r="AQ114" s="517"/>
      <c r="AR114" s="517"/>
      <c r="AS114" s="517"/>
      <c r="AT114" s="517"/>
      <c r="AU114" s="517"/>
      <c r="AV114" s="517"/>
      <c r="AW114" s="517"/>
      <c r="AX114" s="520"/>
    </row>
    <row r="115" spans="2:50" s="420" customFormat="1" ht="15.5" x14ac:dyDescent="0.35">
      <c r="B115" s="483">
        <v>5.2</v>
      </c>
      <c r="C115" s="380" t="s">
        <v>112</v>
      </c>
      <c r="D115" s="391" t="s">
        <v>135</v>
      </c>
      <c r="E115" s="670"/>
      <c r="F115" s="517">
        <f t="shared" ref="F115:F116" si="325">I115</f>
        <v>0</v>
      </c>
      <c r="G115" s="517"/>
      <c r="H115" s="517"/>
      <c r="I115" s="517"/>
      <c r="J115" s="517"/>
      <c r="K115" s="517"/>
      <c r="L115" s="517">
        <f>I115-F115</f>
        <v>0</v>
      </c>
      <c r="M115" s="670"/>
      <c r="N115" s="517">
        <f t="shared" ref="N115:O116" si="326">Q115</f>
        <v>0</v>
      </c>
      <c r="O115" s="517">
        <f t="shared" si="326"/>
        <v>0</v>
      </c>
      <c r="P115" s="517"/>
      <c r="Q115" s="517"/>
      <c r="R115" s="517"/>
      <c r="S115" s="517"/>
      <c r="T115" s="517">
        <f>Q115-N115</f>
        <v>0</v>
      </c>
      <c r="U115" s="670"/>
      <c r="V115" s="517">
        <f t="shared" ref="V115:V116" si="327">Z115</f>
        <v>0</v>
      </c>
      <c r="W115" s="517">
        <f t="shared" ref="W115:W116" si="328">AA115</f>
        <v>0</v>
      </c>
      <c r="X115" s="517"/>
      <c r="Y115" s="517"/>
      <c r="Z115" s="517"/>
      <c r="AA115" s="517"/>
      <c r="AB115" s="517"/>
      <c r="AC115" s="517"/>
      <c r="AD115" s="517"/>
      <c r="AE115" s="517"/>
      <c r="AF115" s="517"/>
      <c r="AG115" s="517">
        <f t="shared" ref="AG115:AG116" si="329">SUM(AA115:AD115)</f>
        <v>0</v>
      </c>
      <c r="AH115" s="517">
        <f t="shared" si="324"/>
        <v>0</v>
      </c>
      <c r="AI115" s="517"/>
      <c r="AJ115" s="517"/>
      <c r="AK115" s="517"/>
      <c r="AL115" s="517"/>
      <c r="AM115" s="517"/>
      <c r="AN115" s="517"/>
      <c r="AO115" s="517"/>
      <c r="AP115" s="517"/>
      <c r="AQ115" s="517"/>
      <c r="AR115" s="517"/>
      <c r="AS115" s="517"/>
      <c r="AT115" s="517"/>
      <c r="AU115" s="517"/>
      <c r="AV115" s="517"/>
      <c r="AW115" s="517"/>
      <c r="AX115" s="520"/>
    </row>
    <row r="116" spans="2:50" s="420" customFormat="1" ht="15.5" x14ac:dyDescent="0.35">
      <c r="B116" s="483">
        <v>5.3</v>
      </c>
      <c r="C116" s="380" t="s">
        <v>114</v>
      </c>
      <c r="D116" s="391" t="s">
        <v>135</v>
      </c>
      <c r="E116" s="670"/>
      <c r="F116" s="517">
        <f t="shared" si="325"/>
        <v>0</v>
      </c>
      <c r="G116" s="517"/>
      <c r="H116" s="517"/>
      <c r="I116" s="517"/>
      <c r="J116" s="517"/>
      <c r="K116" s="517"/>
      <c r="L116" s="517">
        <f>I116-F116</f>
        <v>0</v>
      </c>
      <c r="M116" s="670"/>
      <c r="N116" s="517">
        <f t="shared" si="326"/>
        <v>0</v>
      </c>
      <c r="O116" s="517">
        <f t="shared" si="326"/>
        <v>0</v>
      </c>
      <c r="P116" s="517"/>
      <c r="Q116" s="517"/>
      <c r="R116" s="517"/>
      <c r="S116" s="517"/>
      <c r="T116" s="517">
        <f>Q116-N116</f>
        <v>0</v>
      </c>
      <c r="U116" s="670"/>
      <c r="V116" s="517">
        <f t="shared" si="327"/>
        <v>0</v>
      </c>
      <c r="W116" s="517">
        <f t="shared" si="328"/>
        <v>0</v>
      </c>
      <c r="X116" s="517"/>
      <c r="Y116" s="517"/>
      <c r="Z116" s="517"/>
      <c r="AA116" s="517"/>
      <c r="AB116" s="517"/>
      <c r="AC116" s="517"/>
      <c r="AD116" s="517"/>
      <c r="AE116" s="517"/>
      <c r="AF116" s="517"/>
      <c r="AG116" s="517">
        <f t="shared" si="329"/>
        <v>0</v>
      </c>
      <c r="AH116" s="517">
        <f t="shared" si="324"/>
        <v>0</v>
      </c>
      <c r="AI116" s="517"/>
      <c r="AJ116" s="517"/>
      <c r="AK116" s="517"/>
      <c r="AL116" s="517"/>
      <c r="AM116" s="517"/>
      <c r="AN116" s="517"/>
      <c r="AO116" s="517"/>
      <c r="AP116" s="517"/>
      <c r="AQ116" s="517"/>
      <c r="AR116" s="517"/>
      <c r="AS116" s="517"/>
      <c r="AT116" s="517"/>
      <c r="AU116" s="517"/>
      <c r="AV116" s="517"/>
      <c r="AW116" s="517"/>
      <c r="AX116" s="520"/>
    </row>
    <row r="117" spans="2:50" s="420" customFormat="1" ht="15.5" x14ac:dyDescent="0.3">
      <c r="B117" s="466"/>
      <c r="C117" s="465" t="s">
        <v>699</v>
      </c>
      <c r="D117" s="391" t="s">
        <v>135</v>
      </c>
      <c r="E117" s="501"/>
      <c r="F117" s="321">
        <f t="shared" ref="F117:AG117" si="330">SUM(F114:F116)</f>
        <v>0</v>
      </c>
      <c r="G117" s="321"/>
      <c r="H117" s="321"/>
      <c r="I117" s="321">
        <f t="shared" si="330"/>
        <v>0</v>
      </c>
      <c r="J117" s="321">
        <f t="shared" ref="J117:K117" si="331">SUM(J114:J116)</f>
        <v>0</v>
      </c>
      <c r="K117" s="321">
        <f t="shared" si="331"/>
        <v>0</v>
      </c>
      <c r="L117" s="321">
        <f t="shared" si="330"/>
        <v>0</v>
      </c>
      <c r="M117" s="501"/>
      <c r="N117" s="521">
        <f t="shared" si="330"/>
        <v>0</v>
      </c>
      <c r="O117" s="521">
        <f t="shared" ref="O117" si="332">SUM(O114:O116)</f>
        <v>0</v>
      </c>
      <c r="P117" s="521"/>
      <c r="Q117" s="521">
        <f t="shared" si="330"/>
        <v>0</v>
      </c>
      <c r="R117" s="521"/>
      <c r="S117" s="521"/>
      <c r="T117" s="518">
        <f t="shared" si="330"/>
        <v>0</v>
      </c>
      <c r="U117" s="501"/>
      <c r="V117" s="521">
        <f t="shared" ref="V117" si="333">SUM(V114:V116)</f>
        <v>0</v>
      </c>
      <c r="W117" s="521">
        <f t="shared" ref="W117" si="334">SUM(W114:W116)</f>
        <v>0</v>
      </c>
      <c r="X117" s="521"/>
      <c r="Y117" s="521"/>
      <c r="Z117" s="521"/>
      <c r="AA117" s="521">
        <f t="shared" si="330"/>
        <v>0</v>
      </c>
      <c r="AB117" s="521"/>
      <c r="AC117" s="521"/>
      <c r="AD117" s="521">
        <f t="shared" si="330"/>
        <v>0</v>
      </c>
      <c r="AE117" s="521"/>
      <c r="AF117" s="521"/>
      <c r="AG117" s="521">
        <f t="shared" si="330"/>
        <v>0</v>
      </c>
      <c r="AH117" s="517">
        <f t="shared" si="324"/>
        <v>0</v>
      </c>
      <c r="AI117" s="321">
        <f t="shared" ref="AI117:AU117" si="335">SUM(AI114:AI116)</f>
        <v>0</v>
      </c>
      <c r="AJ117" s="321"/>
      <c r="AK117" s="321"/>
      <c r="AL117" s="321">
        <f t="shared" si="335"/>
        <v>0</v>
      </c>
      <c r="AM117" s="321"/>
      <c r="AN117" s="321"/>
      <c r="AO117" s="321">
        <f t="shared" si="335"/>
        <v>0</v>
      </c>
      <c r="AP117" s="321"/>
      <c r="AQ117" s="321"/>
      <c r="AR117" s="321">
        <f t="shared" si="335"/>
        <v>0</v>
      </c>
      <c r="AS117" s="321"/>
      <c r="AT117" s="321"/>
      <c r="AU117" s="321">
        <f t="shared" si="335"/>
        <v>0</v>
      </c>
      <c r="AV117" s="321"/>
      <c r="AW117" s="321"/>
      <c r="AX117" s="520"/>
    </row>
    <row r="118" spans="2:50" s="420" customFormat="1" ht="15.5" x14ac:dyDescent="0.3">
      <c r="B118" s="466"/>
      <c r="C118" s="465"/>
      <c r="D118" s="467"/>
      <c r="E118" s="667"/>
      <c r="F118" s="521"/>
      <c r="G118" s="521"/>
      <c r="H118" s="521"/>
      <c r="I118" s="521"/>
      <c r="J118" s="521"/>
      <c r="K118" s="521"/>
      <c r="L118" s="521"/>
      <c r="M118" s="667"/>
      <c r="N118" s="521"/>
      <c r="O118" s="521"/>
      <c r="P118" s="521"/>
      <c r="Q118" s="521"/>
      <c r="R118" s="521"/>
      <c r="S118" s="521"/>
      <c r="T118" s="521"/>
      <c r="U118" s="667"/>
      <c r="V118" s="521"/>
      <c r="W118" s="521"/>
      <c r="X118" s="521"/>
      <c r="Y118" s="518"/>
      <c r="Z118" s="518"/>
      <c r="AA118" s="518"/>
      <c r="AB118" s="518"/>
      <c r="AC118" s="518"/>
      <c r="AD118" s="518"/>
      <c r="AE118" s="518"/>
      <c r="AF118" s="518"/>
      <c r="AG118" s="518"/>
      <c r="AH118" s="518"/>
      <c r="AI118" s="521"/>
      <c r="AJ118" s="521"/>
      <c r="AK118" s="521"/>
      <c r="AL118" s="521"/>
      <c r="AM118" s="521"/>
      <c r="AN118" s="521"/>
      <c r="AO118" s="521"/>
      <c r="AP118" s="521"/>
      <c r="AQ118" s="521"/>
      <c r="AR118" s="521"/>
      <c r="AS118" s="521"/>
      <c r="AT118" s="521"/>
      <c r="AU118" s="521"/>
      <c r="AV118" s="521"/>
      <c r="AW118" s="521"/>
      <c r="AX118" s="520"/>
    </row>
    <row r="119" spans="2:50" s="420" customFormat="1" ht="30" x14ac:dyDescent="0.3">
      <c r="B119" s="466">
        <v>6</v>
      </c>
      <c r="C119" s="465" t="s">
        <v>700</v>
      </c>
      <c r="D119" s="467"/>
      <c r="E119" s="667"/>
      <c r="F119" s="521"/>
      <c r="G119" s="521"/>
      <c r="H119" s="521"/>
      <c r="I119" s="521"/>
      <c r="J119" s="521"/>
      <c r="K119" s="521"/>
      <c r="L119" s="521"/>
      <c r="M119" s="667"/>
      <c r="N119" s="521"/>
      <c r="O119" s="521"/>
      <c r="P119" s="521"/>
      <c r="Q119" s="521"/>
      <c r="R119" s="521"/>
      <c r="S119" s="521"/>
      <c r="T119" s="521"/>
      <c r="U119" s="667"/>
      <c r="V119" s="521"/>
      <c r="W119" s="521"/>
      <c r="X119" s="521"/>
      <c r="Y119" s="518"/>
      <c r="Z119" s="518"/>
      <c r="AA119" s="518"/>
      <c r="AB119" s="518"/>
      <c r="AC119" s="518"/>
      <c r="AD119" s="518"/>
      <c r="AE119" s="518"/>
      <c r="AF119" s="518"/>
      <c r="AG119" s="518"/>
      <c r="AH119" s="518"/>
      <c r="AI119" s="521"/>
      <c r="AJ119" s="521"/>
      <c r="AK119" s="521"/>
      <c r="AL119" s="521"/>
      <c r="AM119" s="521"/>
      <c r="AN119" s="521"/>
      <c r="AO119" s="521"/>
      <c r="AP119" s="521"/>
      <c r="AQ119" s="521"/>
      <c r="AR119" s="521"/>
      <c r="AS119" s="521"/>
      <c r="AT119" s="521"/>
      <c r="AU119" s="521"/>
      <c r="AV119" s="521"/>
      <c r="AW119" s="521"/>
      <c r="AX119" s="520"/>
    </row>
    <row r="120" spans="2:50" s="420" customFormat="1" ht="15.5" x14ac:dyDescent="0.35">
      <c r="B120" s="483">
        <v>6.1</v>
      </c>
      <c r="C120" s="380" t="s">
        <v>746</v>
      </c>
      <c r="D120" s="391" t="s">
        <v>135</v>
      </c>
      <c r="E120" s="670"/>
      <c r="F120" s="517">
        <f t="shared" ref="F120:F122" si="336">I120</f>
        <v>0</v>
      </c>
      <c r="G120" s="517"/>
      <c r="H120" s="517"/>
      <c r="I120" s="517"/>
      <c r="J120" s="517"/>
      <c r="K120" s="517"/>
      <c r="L120" s="517"/>
      <c r="M120" s="670"/>
      <c r="N120" s="517">
        <f t="shared" ref="N120:O122" si="337">Q120</f>
        <v>0</v>
      </c>
      <c r="O120" s="517">
        <f t="shared" si="337"/>
        <v>0</v>
      </c>
      <c r="P120" s="517"/>
      <c r="Q120" s="517"/>
      <c r="R120" s="517"/>
      <c r="S120" s="517"/>
      <c r="T120" s="517">
        <f>Q120-N120</f>
        <v>0</v>
      </c>
      <c r="U120" s="670"/>
      <c r="V120" s="517">
        <f t="shared" ref="V120:V122" si="338">Z120</f>
        <v>0</v>
      </c>
      <c r="W120" s="517">
        <f t="shared" ref="W120:W122" si="339">AA120</f>
        <v>0</v>
      </c>
      <c r="X120" s="517"/>
      <c r="Y120" s="517"/>
      <c r="Z120" s="517"/>
      <c r="AA120" s="517"/>
      <c r="AB120" s="517"/>
      <c r="AC120" s="517"/>
      <c r="AD120" s="517"/>
      <c r="AE120" s="517"/>
      <c r="AF120" s="517"/>
      <c r="AG120" s="517">
        <f>SUM(AA120:AD120)</f>
        <v>0</v>
      </c>
      <c r="AH120" s="517">
        <f t="shared" ref="AH120:AH123" si="340">AG120-V120</f>
        <v>0</v>
      </c>
      <c r="AI120" s="517"/>
      <c r="AJ120" s="517"/>
      <c r="AK120" s="517"/>
      <c r="AL120" s="517"/>
      <c r="AM120" s="517"/>
      <c r="AN120" s="517"/>
      <c r="AO120" s="517"/>
      <c r="AP120" s="517"/>
      <c r="AQ120" s="517"/>
      <c r="AR120" s="517"/>
      <c r="AS120" s="517"/>
      <c r="AT120" s="517"/>
      <c r="AU120" s="517"/>
      <c r="AV120" s="517"/>
      <c r="AW120" s="517"/>
      <c r="AX120" s="520"/>
    </row>
    <row r="121" spans="2:50" s="420" customFormat="1" ht="15.5" x14ac:dyDescent="0.35">
      <c r="B121" s="483">
        <v>6.2</v>
      </c>
      <c r="C121" s="380" t="s">
        <v>112</v>
      </c>
      <c r="D121" s="391" t="s">
        <v>135</v>
      </c>
      <c r="E121" s="670"/>
      <c r="F121" s="517">
        <f t="shared" si="336"/>
        <v>0</v>
      </c>
      <c r="G121" s="517"/>
      <c r="H121" s="517"/>
      <c r="I121" s="517"/>
      <c r="J121" s="517"/>
      <c r="K121" s="517"/>
      <c r="L121" s="517"/>
      <c r="M121" s="670"/>
      <c r="N121" s="517">
        <f t="shared" si="337"/>
        <v>0</v>
      </c>
      <c r="O121" s="517">
        <f t="shared" si="337"/>
        <v>0</v>
      </c>
      <c r="P121" s="517"/>
      <c r="Q121" s="517"/>
      <c r="R121" s="517"/>
      <c r="S121" s="517"/>
      <c r="T121" s="517">
        <f>Q121-N121</f>
        <v>0</v>
      </c>
      <c r="U121" s="670"/>
      <c r="V121" s="517">
        <f t="shared" si="338"/>
        <v>0</v>
      </c>
      <c r="W121" s="517">
        <f t="shared" si="339"/>
        <v>0</v>
      </c>
      <c r="X121" s="517"/>
      <c r="Y121" s="517"/>
      <c r="Z121" s="517"/>
      <c r="AA121" s="517"/>
      <c r="AB121" s="517"/>
      <c r="AC121" s="517"/>
      <c r="AD121" s="517"/>
      <c r="AE121" s="517"/>
      <c r="AF121" s="517"/>
      <c r="AG121" s="517">
        <f t="shared" ref="AG121:AG122" si="341">SUM(AA121:AD121)</f>
        <v>0</v>
      </c>
      <c r="AH121" s="517">
        <f t="shared" si="340"/>
        <v>0</v>
      </c>
      <c r="AI121" s="517"/>
      <c r="AJ121" s="517"/>
      <c r="AK121" s="517"/>
      <c r="AL121" s="517"/>
      <c r="AM121" s="517"/>
      <c r="AN121" s="517"/>
      <c r="AO121" s="517"/>
      <c r="AP121" s="517"/>
      <c r="AQ121" s="517"/>
      <c r="AR121" s="517"/>
      <c r="AS121" s="517"/>
      <c r="AT121" s="517"/>
      <c r="AU121" s="517"/>
      <c r="AV121" s="517"/>
      <c r="AW121" s="517"/>
      <c r="AX121" s="520"/>
    </row>
    <row r="122" spans="2:50" s="420" customFormat="1" ht="15.5" x14ac:dyDescent="0.35">
      <c r="B122" s="483">
        <v>6.3</v>
      </c>
      <c r="C122" s="380" t="s">
        <v>114</v>
      </c>
      <c r="D122" s="391" t="s">
        <v>135</v>
      </c>
      <c r="E122" s="670"/>
      <c r="F122" s="517">
        <f t="shared" si="336"/>
        <v>0</v>
      </c>
      <c r="G122" s="517"/>
      <c r="H122" s="517"/>
      <c r="I122" s="517"/>
      <c r="J122" s="517"/>
      <c r="K122" s="517"/>
      <c r="L122" s="517"/>
      <c r="M122" s="670"/>
      <c r="N122" s="517">
        <f t="shared" si="337"/>
        <v>0</v>
      </c>
      <c r="O122" s="517">
        <f t="shared" si="337"/>
        <v>0</v>
      </c>
      <c r="P122" s="517"/>
      <c r="Q122" s="517"/>
      <c r="R122" s="517"/>
      <c r="S122" s="517"/>
      <c r="T122" s="517">
        <f>Q122-N122</f>
        <v>0</v>
      </c>
      <c r="U122" s="670"/>
      <c r="V122" s="517">
        <f t="shared" si="338"/>
        <v>0</v>
      </c>
      <c r="W122" s="517">
        <f t="shared" si="339"/>
        <v>0</v>
      </c>
      <c r="X122" s="517"/>
      <c r="Y122" s="517"/>
      <c r="Z122" s="517"/>
      <c r="AA122" s="517"/>
      <c r="AB122" s="517"/>
      <c r="AC122" s="517"/>
      <c r="AD122" s="517"/>
      <c r="AE122" s="517"/>
      <c r="AF122" s="517"/>
      <c r="AG122" s="517">
        <f t="shared" si="341"/>
        <v>0</v>
      </c>
      <c r="AH122" s="517">
        <f t="shared" si="340"/>
        <v>0</v>
      </c>
      <c r="AI122" s="517"/>
      <c r="AJ122" s="517"/>
      <c r="AK122" s="517"/>
      <c r="AL122" s="517"/>
      <c r="AM122" s="517"/>
      <c r="AN122" s="517"/>
      <c r="AO122" s="517"/>
      <c r="AP122" s="517"/>
      <c r="AQ122" s="517"/>
      <c r="AR122" s="517"/>
      <c r="AS122" s="517"/>
      <c r="AT122" s="517"/>
      <c r="AU122" s="517"/>
      <c r="AV122" s="517"/>
      <c r="AW122" s="517"/>
      <c r="AX122" s="520"/>
    </row>
    <row r="123" spans="2:50" s="420" customFormat="1" ht="15.5" x14ac:dyDescent="0.3">
      <c r="B123" s="466"/>
      <c r="C123" s="465" t="s">
        <v>701</v>
      </c>
      <c r="D123" s="392" t="s">
        <v>135</v>
      </c>
      <c r="E123" s="501"/>
      <c r="F123" s="321">
        <f t="shared" ref="F123:AG123" si="342">SUM(F120:F122)</f>
        <v>0</v>
      </c>
      <c r="G123" s="321"/>
      <c r="H123" s="321"/>
      <c r="I123" s="321">
        <f t="shared" si="342"/>
        <v>0</v>
      </c>
      <c r="J123" s="321">
        <f t="shared" si="342"/>
        <v>0</v>
      </c>
      <c r="K123" s="321">
        <f t="shared" si="342"/>
        <v>0</v>
      </c>
      <c r="L123" s="321">
        <f t="shared" si="342"/>
        <v>0</v>
      </c>
      <c r="M123" s="501"/>
      <c r="N123" s="521">
        <f t="shared" si="342"/>
        <v>0</v>
      </c>
      <c r="O123" s="521">
        <f t="shared" ref="O123" si="343">SUM(O120:O122)</f>
        <v>0</v>
      </c>
      <c r="P123" s="521"/>
      <c r="Q123" s="521">
        <f t="shared" si="342"/>
        <v>0</v>
      </c>
      <c r="R123" s="521"/>
      <c r="S123" s="521"/>
      <c r="T123" s="518">
        <f t="shared" si="342"/>
        <v>0</v>
      </c>
      <c r="U123" s="501"/>
      <c r="V123" s="521">
        <f t="shared" ref="V123" si="344">SUM(V120:V122)</f>
        <v>0</v>
      </c>
      <c r="W123" s="521">
        <f t="shared" ref="W123" si="345">SUM(W120:W122)</f>
        <v>0</v>
      </c>
      <c r="X123" s="521"/>
      <c r="Y123" s="521"/>
      <c r="Z123" s="521"/>
      <c r="AA123" s="521">
        <f t="shared" si="342"/>
        <v>0</v>
      </c>
      <c r="AB123" s="521"/>
      <c r="AC123" s="521"/>
      <c r="AD123" s="521">
        <f t="shared" si="342"/>
        <v>0</v>
      </c>
      <c r="AE123" s="521"/>
      <c r="AF123" s="521"/>
      <c r="AG123" s="521">
        <f t="shared" si="342"/>
        <v>0</v>
      </c>
      <c r="AH123" s="517">
        <f t="shared" si="340"/>
        <v>0</v>
      </c>
      <c r="AI123" s="321">
        <f t="shared" ref="AI123:AU123" si="346">SUM(AI120:AI122)</f>
        <v>0</v>
      </c>
      <c r="AJ123" s="321"/>
      <c r="AK123" s="321"/>
      <c r="AL123" s="321">
        <f t="shared" si="346"/>
        <v>0</v>
      </c>
      <c r="AM123" s="321"/>
      <c r="AN123" s="321"/>
      <c r="AO123" s="321">
        <f t="shared" si="346"/>
        <v>0</v>
      </c>
      <c r="AP123" s="321"/>
      <c r="AQ123" s="321"/>
      <c r="AR123" s="321">
        <f t="shared" si="346"/>
        <v>0</v>
      </c>
      <c r="AS123" s="321"/>
      <c r="AT123" s="321"/>
      <c r="AU123" s="321">
        <f t="shared" si="346"/>
        <v>0</v>
      </c>
      <c r="AV123" s="321"/>
      <c r="AW123" s="321"/>
      <c r="AX123" s="520"/>
    </row>
    <row r="124" spans="2:50" s="420" customFormat="1" ht="15.5" x14ac:dyDescent="0.3">
      <c r="B124" s="466"/>
      <c r="C124" s="465"/>
      <c r="D124" s="391"/>
      <c r="E124" s="667"/>
      <c r="F124" s="521"/>
      <c r="G124" s="521"/>
      <c r="H124" s="521"/>
      <c r="I124" s="521"/>
      <c r="J124" s="521"/>
      <c r="K124" s="521"/>
      <c r="L124" s="521"/>
      <c r="M124" s="667"/>
      <c r="N124" s="521"/>
      <c r="O124" s="521"/>
      <c r="P124" s="521"/>
      <c r="Q124" s="521"/>
      <c r="R124" s="521"/>
      <c r="S124" s="521"/>
      <c r="T124" s="521"/>
      <c r="U124" s="667"/>
      <c r="V124" s="521"/>
      <c r="W124" s="521"/>
      <c r="X124" s="521"/>
      <c r="Y124" s="518"/>
      <c r="Z124" s="518"/>
      <c r="AA124" s="518"/>
      <c r="AB124" s="518"/>
      <c r="AC124" s="518"/>
      <c r="AD124" s="518"/>
      <c r="AE124" s="518"/>
      <c r="AF124" s="518"/>
      <c r="AG124" s="518"/>
      <c r="AH124" s="518"/>
      <c r="AI124" s="521"/>
      <c r="AJ124" s="521"/>
      <c r="AK124" s="521"/>
      <c r="AL124" s="521"/>
      <c r="AM124" s="521"/>
      <c r="AN124" s="521"/>
      <c r="AO124" s="521"/>
      <c r="AP124" s="521"/>
      <c r="AQ124" s="521"/>
      <c r="AR124" s="521"/>
      <c r="AS124" s="521"/>
      <c r="AT124" s="521"/>
      <c r="AU124" s="521"/>
      <c r="AV124" s="521"/>
      <c r="AW124" s="521"/>
      <c r="AX124" s="520"/>
    </row>
    <row r="125" spans="2:50" s="420" customFormat="1" ht="30" x14ac:dyDescent="0.3">
      <c r="B125" s="466">
        <v>7</v>
      </c>
      <c r="C125" s="465" t="s">
        <v>136</v>
      </c>
      <c r="D125" s="467"/>
      <c r="E125" s="667"/>
      <c r="F125" s="521"/>
      <c r="G125" s="521"/>
      <c r="H125" s="521"/>
      <c r="I125" s="521"/>
      <c r="J125" s="521"/>
      <c r="K125" s="521"/>
      <c r="L125" s="521"/>
      <c r="M125" s="667"/>
      <c r="N125" s="521"/>
      <c r="O125" s="521"/>
      <c r="P125" s="521"/>
      <c r="Q125" s="521"/>
      <c r="R125" s="521"/>
      <c r="S125" s="521"/>
      <c r="T125" s="521"/>
      <c r="U125" s="667"/>
      <c r="V125" s="521"/>
      <c r="W125" s="521"/>
      <c r="X125" s="521"/>
      <c r="Y125" s="518"/>
      <c r="Z125" s="518"/>
      <c r="AA125" s="518"/>
      <c r="AB125" s="518"/>
      <c r="AC125" s="518"/>
      <c r="AD125" s="518"/>
      <c r="AE125" s="518"/>
      <c r="AF125" s="518"/>
      <c r="AG125" s="518"/>
      <c r="AH125" s="518"/>
      <c r="AI125" s="521"/>
      <c r="AJ125" s="521"/>
      <c r="AK125" s="521"/>
      <c r="AL125" s="521"/>
      <c r="AM125" s="521"/>
      <c r="AN125" s="521"/>
      <c r="AO125" s="521"/>
      <c r="AP125" s="521"/>
      <c r="AQ125" s="521"/>
      <c r="AR125" s="521"/>
      <c r="AS125" s="521"/>
      <c r="AT125" s="521"/>
      <c r="AU125" s="521"/>
      <c r="AV125" s="521"/>
      <c r="AW125" s="521"/>
      <c r="AX125" s="520"/>
    </row>
    <row r="126" spans="2:50" s="420" customFormat="1" ht="15.5" x14ac:dyDescent="0.35">
      <c r="B126" s="483" t="s">
        <v>767</v>
      </c>
      <c r="C126" s="380" t="s">
        <v>850</v>
      </c>
      <c r="D126" s="391" t="s">
        <v>135</v>
      </c>
      <c r="E126" s="670"/>
      <c r="F126" s="517">
        <f t="shared" ref="F126:F138" si="347">I126</f>
        <v>0</v>
      </c>
      <c r="G126" s="517"/>
      <c r="H126" s="517"/>
      <c r="I126" s="517">
        <v>0</v>
      </c>
      <c r="J126" s="517">
        <v>0</v>
      </c>
      <c r="K126" s="321">
        <f t="shared" ref="K126" si="348">SUM(K123:K125)</f>
        <v>0</v>
      </c>
      <c r="L126" s="517">
        <f t="shared" ref="L126:L138" si="349">I126-F126</f>
        <v>0</v>
      </c>
      <c r="M126" s="670"/>
      <c r="N126" s="517">
        <v>0</v>
      </c>
      <c r="O126" s="517">
        <v>0</v>
      </c>
      <c r="P126" s="321">
        <f t="shared" ref="P126:P138" si="350">SUM(P123:P125)</f>
        <v>0</v>
      </c>
      <c r="Q126" s="517"/>
      <c r="R126" s="517"/>
      <c r="S126" s="517"/>
      <c r="T126" s="517">
        <f>Q126-N126</f>
        <v>0</v>
      </c>
      <c r="U126" s="670"/>
      <c r="V126" s="517">
        <v>0</v>
      </c>
      <c r="W126" s="517">
        <v>0</v>
      </c>
      <c r="X126" s="517"/>
      <c r="Y126" s="517"/>
      <c r="Z126" s="517"/>
      <c r="AA126" s="517"/>
      <c r="AB126" s="517"/>
      <c r="AC126" s="517"/>
      <c r="AD126" s="517"/>
      <c r="AE126" s="517"/>
      <c r="AF126" s="517"/>
      <c r="AG126" s="517">
        <f t="shared" ref="AG126" si="351">SUM(AA126:AD126)</f>
        <v>0</v>
      </c>
      <c r="AH126" s="517">
        <f t="shared" ref="AH126" si="352">AG126-V126</f>
        <v>0</v>
      </c>
      <c r="AI126" s="886">
        <v>0</v>
      </c>
      <c r="AJ126" s="886">
        <v>0</v>
      </c>
      <c r="AK126" s="517"/>
      <c r="AL126" s="886">
        <v>0</v>
      </c>
      <c r="AM126" s="886">
        <v>0</v>
      </c>
      <c r="AN126" s="517"/>
      <c r="AO126" s="886">
        <v>0</v>
      </c>
      <c r="AP126" s="886">
        <v>0</v>
      </c>
      <c r="AQ126" s="517"/>
      <c r="AR126" s="886">
        <v>0</v>
      </c>
      <c r="AS126" s="886">
        <v>0</v>
      </c>
      <c r="AT126" s="517"/>
      <c r="AU126" s="886">
        <v>0</v>
      </c>
      <c r="AV126" s="886">
        <v>0</v>
      </c>
      <c r="AW126" s="517"/>
      <c r="AX126" s="520"/>
    </row>
    <row r="127" spans="2:50" s="420" customFormat="1" ht="31" x14ac:dyDescent="0.35">
      <c r="B127" s="483" t="s">
        <v>768</v>
      </c>
      <c r="C127" s="380" t="s">
        <v>851</v>
      </c>
      <c r="D127" s="391" t="s">
        <v>135</v>
      </c>
      <c r="E127" s="670"/>
      <c r="F127" s="517">
        <f t="shared" si="347"/>
        <v>0</v>
      </c>
      <c r="G127" s="517"/>
      <c r="H127" s="517"/>
      <c r="I127" s="517">
        <v>0</v>
      </c>
      <c r="J127" s="517">
        <v>0</v>
      </c>
      <c r="K127" s="321">
        <f t="shared" ref="K127" si="353">SUM(K124:K126)</f>
        <v>0</v>
      </c>
      <c r="L127" s="517">
        <f t="shared" si="349"/>
        <v>0</v>
      </c>
      <c r="M127" s="670"/>
      <c r="N127" s="517">
        <v>0</v>
      </c>
      <c r="O127" s="517">
        <v>0</v>
      </c>
      <c r="P127" s="321">
        <f t="shared" si="350"/>
        <v>0</v>
      </c>
      <c r="Q127" s="517"/>
      <c r="R127" s="517"/>
      <c r="S127" s="517"/>
      <c r="T127" s="517">
        <f t="shared" ref="T127:T138" si="354">Q127-N127</f>
        <v>0</v>
      </c>
      <c r="U127" s="670"/>
      <c r="V127" s="517">
        <v>0</v>
      </c>
      <c r="W127" s="517">
        <v>0</v>
      </c>
      <c r="X127" s="517"/>
      <c r="Y127" s="517"/>
      <c r="Z127" s="517"/>
      <c r="AA127" s="517"/>
      <c r="AB127" s="517"/>
      <c r="AC127" s="517"/>
      <c r="AD127" s="517"/>
      <c r="AE127" s="517"/>
      <c r="AF127" s="517"/>
      <c r="AG127" s="517">
        <f t="shared" ref="AG127:AG138" si="355">SUM(AA127:AD127)</f>
        <v>0</v>
      </c>
      <c r="AH127" s="517">
        <f t="shared" ref="AH127:AH138" si="356">AG127-V127</f>
        <v>0</v>
      </c>
      <c r="AI127" s="886">
        <v>0</v>
      </c>
      <c r="AJ127" s="886">
        <v>0</v>
      </c>
      <c r="AK127" s="517"/>
      <c r="AL127" s="886">
        <v>0</v>
      </c>
      <c r="AM127" s="886">
        <v>0</v>
      </c>
      <c r="AN127" s="517"/>
      <c r="AO127" s="886">
        <v>0</v>
      </c>
      <c r="AP127" s="886">
        <v>0</v>
      </c>
      <c r="AQ127" s="517"/>
      <c r="AR127" s="886">
        <v>0</v>
      </c>
      <c r="AS127" s="886">
        <v>0</v>
      </c>
      <c r="AT127" s="517"/>
      <c r="AU127" s="886">
        <v>0</v>
      </c>
      <c r="AV127" s="886">
        <v>0</v>
      </c>
      <c r="AW127" s="517"/>
      <c r="AX127" s="520"/>
    </row>
    <row r="128" spans="2:50" s="420" customFormat="1" ht="15.5" x14ac:dyDescent="0.35">
      <c r="B128" s="483" t="s">
        <v>769</v>
      </c>
      <c r="C128" s="380" t="s">
        <v>756</v>
      </c>
      <c r="D128" s="391" t="s">
        <v>135</v>
      </c>
      <c r="E128" s="670"/>
      <c r="F128" s="517">
        <f t="shared" si="347"/>
        <v>0</v>
      </c>
      <c r="G128" s="517"/>
      <c r="H128" s="517"/>
      <c r="I128" s="517">
        <v>0</v>
      </c>
      <c r="J128" s="517">
        <v>0</v>
      </c>
      <c r="K128" s="321">
        <f t="shared" ref="K128" si="357">SUM(K125:K127)</f>
        <v>0</v>
      </c>
      <c r="L128" s="517">
        <f t="shared" si="349"/>
        <v>0</v>
      </c>
      <c r="M128" s="670"/>
      <c r="N128" s="517">
        <v>0</v>
      </c>
      <c r="O128" s="517">
        <v>0</v>
      </c>
      <c r="P128" s="321">
        <f t="shared" si="350"/>
        <v>0</v>
      </c>
      <c r="Q128" s="517"/>
      <c r="R128" s="517"/>
      <c r="S128" s="517"/>
      <c r="T128" s="517">
        <f t="shared" si="354"/>
        <v>0</v>
      </c>
      <c r="U128" s="670"/>
      <c r="V128" s="517">
        <v>0</v>
      </c>
      <c r="W128" s="517">
        <v>0</v>
      </c>
      <c r="X128" s="517"/>
      <c r="Y128" s="517"/>
      <c r="Z128" s="517"/>
      <c r="AA128" s="517"/>
      <c r="AB128" s="517"/>
      <c r="AC128" s="517"/>
      <c r="AD128" s="517"/>
      <c r="AE128" s="517"/>
      <c r="AF128" s="517"/>
      <c r="AG128" s="517">
        <f t="shared" si="355"/>
        <v>0</v>
      </c>
      <c r="AH128" s="517">
        <f t="shared" si="356"/>
        <v>0</v>
      </c>
      <c r="AI128" s="886">
        <v>0</v>
      </c>
      <c r="AJ128" s="886">
        <v>0</v>
      </c>
      <c r="AK128" s="517"/>
      <c r="AL128" s="886">
        <v>0</v>
      </c>
      <c r="AM128" s="886">
        <v>0</v>
      </c>
      <c r="AN128" s="517"/>
      <c r="AO128" s="886">
        <v>0</v>
      </c>
      <c r="AP128" s="886">
        <v>0</v>
      </c>
      <c r="AQ128" s="517"/>
      <c r="AR128" s="886">
        <v>0</v>
      </c>
      <c r="AS128" s="886">
        <v>0</v>
      </c>
      <c r="AT128" s="517"/>
      <c r="AU128" s="886">
        <v>0</v>
      </c>
      <c r="AV128" s="886">
        <v>0</v>
      </c>
      <c r="AW128" s="517"/>
      <c r="AX128" s="520"/>
    </row>
    <row r="129" spans="2:50" s="420" customFormat="1" ht="15.5" x14ac:dyDescent="0.35">
      <c r="B129" s="483" t="s">
        <v>831</v>
      </c>
      <c r="C129" s="380" t="s">
        <v>757</v>
      </c>
      <c r="D129" s="391" t="s">
        <v>135</v>
      </c>
      <c r="E129" s="670"/>
      <c r="F129" s="517">
        <f t="shared" si="347"/>
        <v>0</v>
      </c>
      <c r="G129" s="517"/>
      <c r="H129" s="517"/>
      <c r="I129" s="517">
        <v>0</v>
      </c>
      <c r="J129" s="517">
        <v>0</v>
      </c>
      <c r="K129" s="321">
        <f t="shared" ref="K129" si="358">SUM(K126:K128)</f>
        <v>0</v>
      </c>
      <c r="L129" s="517">
        <f t="shared" si="349"/>
        <v>0</v>
      </c>
      <c r="M129" s="670"/>
      <c r="N129" s="517">
        <v>0</v>
      </c>
      <c r="O129" s="517">
        <v>0</v>
      </c>
      <c r="P129" s="321">
        <f t="shared" si="350"/>
        <v>0</v>
      </c>
      <c r="Q129" s="517"/>
      <c r="R129" s="517"/>
      <c r="S129" s="517"/>
      <c r="T129" s="517">
        <f t="shared" si="354"/>
        <v>0</v>
      </c>
      <c r="U129" s="670"/>
      <c r="V129" s="517">
        <v>0</v>
      </c>
      <c r="W129" s="517">
        <v>0</v>
      </c>
      <c r="X129" s="517"/>
      <c r="Y129" s="517"/>
      <c r="Z129" s="517"/>
      <c r="AA129" s="517"/>
      <c r="AB129" s="517"/>
      <c r="AC129" s="517"/>
      <c r="AD129" s="517"/>
      <c r="AE129" s="517"/>
      <c r="AF129" s="517"/>
      <c r="AG129" s="517">
        <f t="shared" si="355"/>
        <v>0</v>
      </c>
      <c r="AH129" s="517">
        <f t="shared" si="356"/>
        <v>0</v>
      </c>
      <c r="AI129" s="886">
        <v>0</v>
      </c>
      <c r="AJ129" s="886">
        <v>0</v>
      </c>
      <c r="AK129" s="517"/>
      <c r="AL129" s="886">
        <v>0</v>
      </c>
      <c r="AM129" s="886">
        <v>0</v>
      </c>
      <c r="AN129" s="517"/>
      <c r="AO129" s="886">
        <v>0</v>
      </c>
      <c r="AP129" s="886">
        <v>0</v>
      </c>
      <c r="AQ129" s="517"/>
      <c r="AR129" s="886">
        <v>0</v>
      </c>
      <c r="AS129" s="886">
        <v>0</v>
      </c>
      <c r="AT129" s="517"/>
      <c r="AU129" s="886">
        <v>0</v>
      </c>
      <c r="AV129" s="886">
        <v>0</v>
      </c>
      <c r="AW129" s="517"/>
      <c r="AX129" s="520"/>
    </row>
    <row r="130" spans="2:50" s="420" customFormat="1" ht="15.5" x14ac:dyDescent="0.35">
      <c r="B130" s="483" t="s">
        <v>832</v>
      </c>
      <c r="C130" s="380" t="s">
        <v>758</v>
      </c>
      <c r="D130" s="391" t="s">
        <v>135</v>
      </c>
      <c r="E130" s="670"/>
      <c r="F130" s="517">
        <f t="shared" si="347"/>
        <v>0</v>
      </c>
      <c r="G130" s="517"/>
      <c r="H130" s="517"/>
      <c r="I130" s="517">
        <v>0</v>
      </c>
      <c r="J130" s="517">
        <v>0</v>
      </c>
      <c r="K130" s="321">
        <f t="shared" ref="K130" si="359">SUM(K127:K129)</f>
        <v>0</v>
      </c>
      <c r="L130" s="517">
        <f t="shared" si="349"/>
        <v>0</v>
      </c>
      <c r="M130" s="670"/>
      <c r="N130" s="517">
        <v>0</v>
      </c>
      <c r="O130" s="517">
        <v>0</v>
      </c>
      <c r="P130" s="321">
        <f t="shared" si="350"/>
        <v>0</v>
      </c>
      <c r="Q130" s="517"/>
      <c r="R130" s="517"/>
      <c r="S130" s="517"/>
      <c r="T130" s="517">
        <f t="shared" si="354"/>
        <v>0</v>
      </c>
      <c r="U130" s="670"/>
      <c r="V130" s="517">
        <v>0</v>
      </c>
      <c r="W130" s="517">
        <v>0</v>
      </c>
      <c r="X130" s="517"/>
      <c r="Y130" s="517"/>
      <c r="Z130" s="517"/>
      <c r="AA130" s="517"/>
      <c r="AB130" s="517"/>
      <c r="AC130" s="517"/>
      <c r="AD130" s="517"/>
      <c r="AE130" s="517"/>
      <c r="AF130" s="517"/>
      <c r="AG130" s="517">
        <f t="shared" si="355"/>
        <v>0</v>
      </c>
      <c r="AH130" s="517">
        <f t="shared" si="356"/>
        <v>0</v>
      </c>
      <c r="AI130" s="886">
        <v>0</v>
      </c>
      <c r="AJ130" s="886">
        <v>0</v>
      </c>
      <c r="AK130" s="517"/>
      <c r="AL130" s="886">
        <v>0</v>
      </c>
      <c r="AM130" s="886">
        <v>0</v>
      </c>
      <c r="AN130" s="517"/>
      <c r="AO130" s="886">
        <v>0</v>
      </c>
      <c r="AP130" s="886">
        <v>0</v>
      </c>
      <c r="AQ130" s="517"/>
      <c r="AR130" s="886">
        <v>0</v>
      </c>
      <c r="AS130" s="886">
        <v>0</v>
      </c>
      <c r="AT130" s="517"/>
      <c r="AU130" s="886">
        <v>0</v>
      </c>
      <c r="AV130" s="886">
        <v>0</v>
      </c>
      <c r="AW130" s="517"/>
      <c r="AX130" s="520"/>
    </row>
    <row r="131" spans="2:50" s="420" customFormat="1" ht="15.5" x14ac:dyDescent="0.35">
      <c r="B131" s="483" t="s">
        <v>833</v>
      </c>
      <c r="C131" s="380" t="s">
        <v>759</v>
      </c>
      <c r="D131" s="391" t="s">
        <v>135</v>
      </c>
      <c r="E131" s="670"/>
      <c r="F131" s="517">
        <f t="shared" si="347"/>
        <v>0</v>
      </c>
      <c r="G131" s="517"/>
      <c r="H131" s="517"/>
      <c r="I131" s="517">
        <v>0</v>
      </c>
      <c r="J131" s="517">
        <v>0</v>
      </c>
      <c r="K131" s="321">
        <f t="shared" ref="K131" si="360">SUM(K128:K130)</f>
        <v>0</v>
      </c>
      <c r="L131" s="517">
        <f t="shared" si="349"/>
        <v>0</v>
      </c>
      <c r="M131" s="670"/>
      <c r="N131" s="517">
        <v>0</v>
      </c>
      <c r="O131" s="517">
        <v>0</v>
      </c>
      <c r="P131" s="321">
        <f t="shared" si="350"/>
        <v>0</v>
      </c>
      <c r="Q131" s="517"/>
      <c r="R131" s="517"/>
      <c r="S131" s="517"/>
      <c r="T131" s="517">
        <f t="shared" si="354"/>
        <v>0</v>
      </c>
      <c r="U131" s="670"/>
      <c r="V131" s="517">
        <v>0</v>
      </c>
      <c r="W131" s="517">
        <v>0</v>
      </c>
      <c r="X131" s="517"/>
      <c r="Y131" s="517"/>
      <c r="Z131" s="517"/>
      <c r="AA131" s="517"/>
      <c r="AB131" s="517"/>
      <c r="AC131" s="517"/>
      <c r="AD131" s="517"/>
      <c r="AE131" s="517"/>
      <c r="AF131" s="517"/>
      <c r="AG131" s="517">
        <f t="shared" si="355"/>
        <v>0</v>
      </c>
      <c r="AH131" s="517">
        <f t="shared" si="356"/>
        <v>0</v>
      </c>
      <c r="AI131" s="886">
        <v>0</v>
      </c>
      <c r="AJ131" s="886">
        <v>0</v>
      </c>
      <c r="AK131" s="517"/>
      <c r="AL131" s="886">
        <v>0</v>
      </c>
      <c r="AM131" s="886">
        <v>0</v>
      </c>
      <c r="AN131" s="517"/>
      <c r="AO131" s="886">
        <v>0</v>
      </c>
      <c r="AP131" s="886">
        <v>0</v>
      </c>
      <c r="AQ131" s="517"/>
      <c r="AR131" s="886">
        <v>0</v>
      </c>
      <c r="AS131" s="886">
        <v>0</v>
      </c>
      <c r="AT131" s="517"/>
      <c r="AU131" s="886">
        <v>0</v>
      </c>
      <c r="AV131" s="886">
        <v>0</v>
      </c>
      <c r="AW131" s="517"/>
      <c r="AX131" s="520"/>
    </row>
    <row r="132" spans="2:50" s="420" customFormat="1" ht="15.5" x14ac:dyDescent="0.35">
      <c r="B132" s="483" t="s">
        <v>834</v>
      </c>
      <c r="C132" s="380" t="s">
        <v>760</v>
      </c>
      <c r="D132" s="391" t="s">
        <v>135</v>
      </c>
      <c r="E132" s="670"/>
      <c r="F132" s="517">
        <f t="shared" si="347"/>
        <v>0</v>
      </c>
      <c r="G132" s="517"/>
      <c r="H132" s="517"/>
      <c r="I132" s="517">
        <v>0</v>
      </c>
      <c r="J132" s="517">
        <v>0</v>
      </c>
      <c r="K132" s="321">
        <f t="shared" ref="K132" si="361">SUM(K129:K131)</f>
        <v>0</v>
      </c>
      <c r="L132" s="517">
        <f t="shared" si="349"/>
        <v>0</v>
      </c>
      <c r="M132" s="670"/>
      <c r="N132" s="517">
        <v>0</v>
      </c>
      <c r="O132" s="517">
        <v>0</v>
      </c>
      <c r="P132" s="321">
        <f t="shared" si="350"/>
        <v>0</v>
      </c>
      <c r="Q132" s="517"/>
      <c r="R132" s="517"/>
      <c r="S132" s="517"/>
      <c r="T132" s="517">
        <f t="shared" si="354"/>
        <v>0</v>
      </c>
      <c r="U132" s="670"/>
      <c r="V132" s="517">
        <v>0</v>
      </c>
      <c r="W132" s="517">
        <v>0</v>
      </c>
      <c r="X132" s="517"/>
      <c r="Y132" s="517"/>
      <c r="Z132" s="517"/>
      <c r="AA132" s="517"/>
      <c r="AB132" s="517"/>
      <c r="AC132" s="517"/>
      <c r="AD132" s="517"/>
      <c r="AE132" s="517"/>
      <c r="AF132" s="517"/>
      <c r="AG132" s="517">
        <f t="shared" si="355"/>
        <v>0</v>
      </c>
      <c r="AH132" s="517">
        <f t="shared" si="356"/>
        <v>0</v>
      </c>
      <c r="AI132" s="886">
        <v>0</v>
      </c>
      <c r="AJ132" s="886">
        <v>0</v>
      </c>
      <c r="AK132" s="517"/>
      <c r="AL132" s="886">
        <v>0</v>
      </c>
      <c r="AM132" s="886">
        <v>0</v>
      </c>
      <c r="AN132" s="517"/>
      <c r="AO132" s="886">
        <v>0</v>
      </c>
      <c r="AP132" s="886">
        <v>0</v>
      </c>
      <c r="AQ132" s="517"/>
      <c r="AR132" s="886">
        <v>0</v>
      </c>
      <c r="AS132" s="886">
        <v>0</v>
      </c>
      <c r="AT132" s="517"/>
      <c r="AU132" s="886">
        <v>0</v>
      </c>
      <c r="AV132" s="886">
        <v>0</v>
      </c>
      <c r="AW132" s="517"/>
      <c r="AX132" s="520"/>
    </row>
    <row r="133" spans="2:50" s="420" customFormat="1" ht="15.5" x14ac:dyDescent="0.35">
      <c r="B133" s="483" t="s">
        <v>835</v>
      </c>
      <c r="C133" s="380" t="s">
        <v>761</v>
      </c>
      <c r="D133" s="391" t="s">
        <v>135</v>
      </c>
      <c r="E133" s="670"/>
      <c r="F133" s="517">
        <f t="shared" si="347"/>
        <v>0</v>
      </c>
      <c r="G133" s="517"/>
      <c r="H133" s="517"/>
      <c r="I133" s="517">
        <v>0</v>
      </c>
      <c r="J133" s="517">
        <v>0</v>
      </c>
      <c r="K133" s="321">
        <f t="shared" ref="K133" si="362">SUM(K130:K132)</f>
        <v>0</v>
      </c>
      <c r="L133" s="517">
        <f t="shared" si="349"/>
        <v>0</v>
      </c>
      <c r="M133" s="670"/>
      <c r="N133" s="517">
        <v>0</v>
      </c>
      <c r="O133" s="517">
        <v>0</v>
      </c>
      <c r="P133" s="321">
        <f t="shared" si="350"/>
        <v>0</v>
      </c>
      <c r="Q133" s="517"/>
      <c r="R133" s="517"/>
      <c r="S133" s="517"/>
      <c r="T133" s="517">
        <f t="shared" si="354"/>
        <v>0</v>
      </c>
      <c r="U133" s="670"/>
      <c r="V133" s="517">
        <v>0</v>
      </c>
      <c r="W133" s="517">
        <v>0</v>
      </c>
      <c r="X133" s="517"/>
      <c r="Y133" s="517"/>
      <c r="Z133" s="517"/>
      <c r="AA133" s="517"/>
      <c r="AB133" s="517"/>
      <c r="AC133" s="517"/>
      <c r="AD133" s="517"/>
      <c r="AE133" s="517"/>
      <c r="AF133" s="517"/>
      <c r="AG133" s="517">
        <f t="shared" si="355"/>
        <v>0</v>
      </c>
      <c r="AH133" s="517">
        <f t="shared" si="356"/>
        <v>0</v>
      </c>
      <c r="AI133" s="886">
        <v>0</v>
      </c>
      <c r="AJ133" s="886">
        <v>0</v>
      </c>
      <c r="AK133" s="517"/>
      <c r="AL133" s="886">
        <v>0</v>
      </c>
      <c r="AM133" s="886">
        <v>0</v>
      </c>
      <c r="AN133" s="517"/>
      <c r="AO133" s="886">
        <v>0</v>
      </c>
      <c r="AP133" s="886">
        <v>0</v>
      </c>
      <c r="AQ133" s="517"/>
      <c r="AR133" s="886">
        <v>0</v>
      </c>
      <c r="AS133" s="886">
        <v>0</v>
      </c>
      <c r="AT133" s="517"/>
      <c r="AU133" s="886">
        <v>0</v>
      </c>
      <c r="AV133" s="886">
        <v>0</v>
      </c>
      <c r="AW133" s="517"/>
      <c r="AX133" s="520"/>
    </row>
    <row r="134" spans="2:50" s="420" customFormat="1" ht="31" x14ac:dyDescent="0.35">
      <c r="B134" s="483" t="s">
        <v>836</v>
      </c>
      <c r="C134" s="380" t="s">
        <v>762</v>
      </c>
      <c r="D134" s="391" t="s">
        <v>135</v>
      </c>
      <c r="E134" s="670"/>
      <c r="F134" s="517">
        <f t="shared" si="347"/>
        <v>0</v>
      </c>
      <c r="G134" s="517"/>
      <c r="H134" s="517"/>
      <c r="I134" s="517">
        <v>0</v>
      </c>
      <c r="J134" s="517">
        <v>0</v>
      </c>
      <c r="K134" s="321">
        <f t="shared" ref="K134" si="363">SUM(K131:K133)</f>
        <v>0</v>
      </c>
      <c r="L134" s="517">
        <f t="shared" si="349"/>
        <v>0</v>
      </c>
      <c r="M134" s="670"/>
      <c r="N134" s="517">
        <v>0</v>
      </c>
      <c r="O134" s="517">
        <v>0</v>
      </c>
      <c r="P134" s="321">
        <f t="shared" si="350"/>
        <v>0</v>
      </c>
      <c r="Q134" s="517"/>
      <c r="R134" s="517"/>
      <c r="S134" s="517"/>
      <c r="T134" s="517">
        <f t="shared" si="354"/>
        <v>0</v>
      </c>
      <c r="U134" s="670"/>
      <c r="V134" s="517">
        <v>0</v>
      </c>
      <c r="W134" s="517">
        <v>0</v>
      </c>
      <c r="X134" s="517"/>
      <c r="Y134" s="517"/>
      <c r="Z134" s="517"/>
      <c r="AA134" s="517"/>
      <c r="AB134" s="517"/>
      <c r="AC134" s="517"/>
      <c r="AD134" s="517"/>
      <c r="AE134" s="517"/>
      <c r="AF134" s="517"/>
      <c r="AG134" s="517">
        <f t="shared" si="355"/>
        <v>0</v>
      </c>
      <c r="AH134" s="517">
        <f t="shared" si="356"/>
        <v>0</v>
      </c>
      <c r="AI134" s="886">
        <v>0</v>
      </c>
      <c r="AJ134" s="886">
        <v>0</v>
      </c>
      <c r="AK134" s="517"/>
      <c r="AL134" s="886">
        <v>0</v>
      </c>
      <c r="AM134" s="886">
        <v>0</v>
      </c>
      <c r="AN134" s="517"/>
      <c r="AO134" s="886">
        <v>0</v>
      </c>
      <c r="AP134" s="886">
        <v>0</v>
      </c>
      <c r="AQ134" s="517"/>
      <c r="AR134" s="886">
        <v>0</v>
      </c>
      <c r="AS134" s="886">
        <v>0</v>
      </c>
      <c r="AT134" s="517"/>
      <c r="AU134" s="886">
        <v>0</v>
      </c>
      <c r="AV134" s="886">
        <v>0</v>
      </c>
      <c r="AW134" s="517"/>
      <c r="AX134" s="520"/>
    </row>
    <row r="135" spans="2:50" s="420" customFormat="1" ht="31" x14ac:dyDescent="0.35">
      <c r="B135" s="483" t="s">
        <v>837</v>
      </c>
      <c r="C135" s="380" t="s">
        <v>763</v>
      </c>
      <c r="D135" s="391" t="s">
        <v>135</v>
      </c>
      <c r="E135" s="670"/>
      <c r="F135" s="517">
        <f t="shared" si="347"/>
        <v>0</v>
      </c>
      <c r="G135" s="517"/>
      <c r="H135" s="517"/>
      <c r="I135" s="517">
        <v>0</v>
      </c>
      <c r="J135" s="517">
        <v>0</v>
      </c>
      <c r="K135" s="321">
        <f t="shared" ref="K135" si="364">SUM(K132:K134)</f>
        <v>0</v>
      </c>
      <c r="L135" s="517">
        <f t="shared" si="349"/>
        <v>0</v>
      </c>
      <c r="M135" s="670"/>
      <c r="N135" s="517">
        <v>0</v>
      </c>
      <c r="O135" s="517">
        <v>0</v>
      </c>
      <c r="P135" s="321">
        <f t="shared" si="350"/>
        <v>0</v>
      </c>
      <c r="Q135" s="517"/>
      <c r="R135" s="517"/>
      <c r="S135" s="517"/>
      <c r="T135" s="517">
        <f t="shared" si="354"/>
        <v>0</v>
      </c>
      <c r="U135" s="670"/>
      <c r="V135" s="517">
        <v>0</v>
      </c>
      <c r="W135" s="517">
        <v>0</v>
      </c>
      <c r="X135" s="517"/>
      <c r="Y135" s="517"/>
      <c r="Z135" s="517"/>
      <c r="AA135" s="517"/>
      <c r="AB135" s="517"/>
      <c r="AC135" s="517"/>
      <c r="AD135" s="517"/>
      <c r="AE135" s="517"/>
      <c r="AF135" s="517"/>
      <c r="AG135" s="517">
        <f t="shared" si="355"/>
        <v>0</v>
      </c>
      <c r="AH135" s="517">
        <f t="shared" si="356"/>
        <v>0</v>
      </c>
      <c r="AI135" s="886">
        <v>0</v>
      </c>
      <c r="AJ135" s="886">
        <v>0</v>
      </c>
      <c r="AK135" s="517"/>
      <c r="AL135" s="886">
        <v>0</v>
      </c>
      <c r="AM135" s="886">
        <v>0</v>
      </c>
      <c r="AN135" s="517"/>
      <c r="AO135" s="886">
        <v>0</v>
      </c>
      <c r="AP135" s="886">
        <v>0</v>
      </c>
      <c r="AQ135" s="517"/>
      <c r="AR135" s="886">
        <v>0</v>
      </c>
      <c r="AS135" s="886">
        <v>0</v>
      </c>
      <c r="AT135" s="517"/>
      <c r="AU135" s="886">
        <v>0</v>
      </c>
      <c r="AV135" s="886">
        <v>0</v>
      </c>
      <c r="AW135" s="517"/>
      <c r="AX135" s="520"/>
    </row>
    <row r="136" spans="2:50" s="420" customFormat="1" ht="15.5" x14ac:dyDescent="0.35">
      <c r="B136" s="483" t="s">
        <v>838</v>
      </c>
      <c r="C136" s="380" t="s">
        <v>764</v>
      </c>
      <c r="D136" s="391" t="s">
        <v>135</v>
      </c>
      <c r="E136" s="670"/>
      <c r="F136" s="517">
        <f t="shared" si="347"/>
        <v>0</v>
      </c>
      <c r="G136" s="517"/>
      <c r="H136" s="517"/>
      <c r="I136" s="517">
        <v>0</v>
      </c>
      <c r="J136" s="517">
        <v>0</v>
      </c>
      <c r="K136" s="321">
        <f t="shared" ref="K136" si="365">SUM(K133:K135)</f>
        <v>0</v>
      </c>
      <c r="L136" s="517">
        <f t="shared" si="349"/>
        <v>0</v>
      </c>
      <c r="M136" s="670"/>
      <c r="N136" s="517">
        <v>0</v>
      </c>
      <c r="O136" s="517">
        <v>0</v>
      </c>
      <c r="P136" s="321">
        <f t="shared" si="350"/>
        <v>0</v>
      </c>
      <c r="Q136" s="517"/>
      <c r="R136" s="517"/>
      <c r="S136" s="517"/>
      <c r="T136" s="517">
        <f t="shared" si="354"/>
        <v>0</v>
      </c>
      <c r="U136" s="670"/>
      <c r="V136" s="517">
        <v>0</v>
      </c>
      <c r="W136" s="517">
        <v>0</v>
      </c>
      <c r="X136" s="517"/>
      <c r="Y136" s="517"/>
      <c r="Z136" s="517"/>
      <c r="AA136" s="517"/>
      <c r="AB136" s="517"/>
      <c r="AC136" s="517"/>
      <c r="AD136" s="517"/>
      <c r="AE136" s="517"/>
      <c r="AF136" s="517"/>
      <c r="AG136" s="517">
        <f t="shared" si="355"/>
        <v>0</v>
      </c>
      <c r="AH136" s="517">
        <f t="shared" si="356"/>
        <v>0</v>
      </c>
      <c r="AI136" s="886">
        <v>0</v>
      </c>
      <c r="AJ136" s="886">
        <v>0</v>
      </c>
      <c r="AK136" s="517"/>
      <c r="AL136" s="886">
        <v>0</v>
      </c>
      <c r="AM136" s="886">
        <v>0</v>
      </c>
      <c r="AN136" s="517"/>
      <c r="AO136" s="886">
        <v>0</v>
      </c>
      <c r="AP136" s="886">
        <v>0</v>
      </c>
      <c r="AQ136" s="517"/>
      <c r="AR136" s="886">
        <v>0</v>
      </c>
      <c r="AS136" s="886">
        <v>0</v>
      </c>
      <c r="AT136" s="517"/>
      <c r="AU136" s="886">
        <v>0</v>
      </c>
      <c r="AV136" s="886">
        <v>0</v>
      </c>
      <c r="AW136" s="517"/>
      <c r="AX136" s="520"/>
    </row>
    <row r="137" spans="2:50" s="420" customFormat="1" ht="15.5" x14ac:dyDescent="0.35">
      <c r="B137" s="483" t="s">
        <v>839</v>
      </c>
      <c r="C137" s="380" t="s">
        <v>765</v>
      </c>
      <c r="D137" s="391" t="s">
        <v>135</v>
      </c>
      <c r="E137" s="670"/>
      <c r="F137" s="517">
        <f t="shared" si="347"/>
        <v>0</v>
      </c>
      <c r="G137" s="517"/>
      <c r="H137" s="517"/>
      <c r="I137" s="517">
        <v>0</v>
      </c>
      <c r="J137" s="517">
        <v>0</v>
      </c>
      <c r="K137" s="321">
        <f t="shared" ref="K137" si="366">SUM(K134:K136)</f>
        <v>0</v>
      </c>
      <c r="L137" s="517">
        <f t="shared" si="349"/>
        <v>0</v>
      </c>
      <c r="M137" s="670"/>
      <c r="N137" s="517">
        <v>0</v>
      </c>
      <c r="O137" s="517">
        <v>0</v>
      </c>
      <c r="P137" s="321">
        <f t="shared" si="350"/>
        <v>0</v>
      </c>
      <c r="Q137" s="517"/>
      <c r="R137" s="517"/>
      <c r="S137" s="517"/>
      <c r="T137" s="517">
        <f t="shared" si="354"/>
        <v>0</v>
      </c>
      <c r="U137" s="670"/>
      <c r="V137" s="517">
        <v>0</v>
      </c>
      <c r="W137" s="517">
        <v>0</v>
      </c>
      <c r="X137" s="517"/>
      <c r="Y137" s="517"/>
      <c r="Z137" s="517"/>
      <c r="AA137" s="517"/>
      <c r="AB137" s="517"/>
      <c r="AC137" s="517"/>
      <c r="AD137" s="517"/>
      <c r="AE137" s="517"/>
      <c r="AF137" s="517"/>
      <c r="AG137" s="517">
        <f t="shared" si="355"/>
        <v>0</v>
      </c>
      <c r="AH137" s="517">
        <f t="shared" si="356"/>
        <v>0</v>
      </c>
      <c r="AI137" s="886">
        <v>0</v>
      </c>
      <c r="AJ137" s="886">
        <v>0</v>
      </c>
      <c r="AK137" s="517"/>
      <c r="AL137" s="886">
        <v>0</v>
      </c>
      <c r="AM137" s="886">
        <v>0</v>
      </c>
      <c r="AN137" s="517"/>
      <c r="AO137" s="886">
        <v>0</v>
      </c>
      <c r="AP137" s="886">
        <v>0</v>
      </c>
      <c r="AQ137" s="517"/>
      <c r="AR137" s="886">
        <v>0</v>
      </c>
      <c r="AS137" s="886">
        <v>0</v>
      </c>
      <c r="AT137" s="517"/>
      <c r="AU137" s="886">
        <v>0</v>
      </c>
      <c r="AV137" s="886">
        <v>0</v>
      </c>
      <c r="AW137" s="517"/>
      <c r="AX137" s="520"/>
    </row>
    <row r="138" spans="2:50" s="420" customFormat="1" ht="15.5" x14ac:dyDescent="0.35">
      <c r="B138" s="483" t="s">
        <v>840</v>
      </c>
      <c r="C138" s="380" t="s">
        <v>766</v>
      </c>
      <c r="D138" s="391" t="s">
        <v>135</v>
      </c>
      <c r="E138" s="670"/>
      <c r="F138" s="517">
        <f t="shared" si="347"/>
        <v>0</v>
      </c>
      <c r="G138" s="517"/>
      <c r="H138" s="517"/>
      <c r="I138" s="517">
        <v>0</v>
      </c>
      <c r="J138" s="517">
        <v>0</v>
      </c>
      <c r="K138" s="321">
        <f t="shared" ref="K138" si="367">SUM(K135:K137)</f>
        <v>0</v>
      </c>
      <c r="L138" s="517">
        <f t="shared" si="349"/>
        <v>0</v>
      </c>
      <c r="M138" s="670"/>
      <c r="N138" s="517">
        <v>0</v>
      </c>
      <c r="O138" s="517">
        <v>0</v>
      </c>
      <c r="P138" s="321">
        <f t="shared" si="350"/>
        <v>0</v>
      </c>
      <c r="Q138" s="517"/>
      <c r="R138" s="517"/>
      <c r="S138" s="517"/>
      <c r="T138" s="517">
        <f t="shared" si="354"/>
        <v>0</v>
      </c>
      <c r="U138" s="670"/>
      <c r="V138" s="517">
        <v>0</v>
      </c>
      <c r="W138" s="517">
        <v>0</v>
      </c>
      <c r="X138" s="517"/>
      <c r="Y138" s="517"/>
      <c r="Z138" s="517"/>
      <c r="AA138" s="517"/>
      <c r="AB138" s="517"/>
      <c r="AC138" s="517"/>
      <c r="AD138" s="517"/>
      <c r="AE138" s="517"/>
      <c r="AF138" s="517"/>
      <c r="AG138" s="517">
        <f t="shared" si="355"/>
        <v>0</v>
      </c>
      <c r="AH138" s="517">
        <f t="shared" si="356"/>
        <v>0</v>
      </c>
      <c r="AI138" s="886">
        <v>0</v>
      </c>
      <c r="AJ138" s="886">
        <v>0</v>
      </c>
      <c r="AK138" s="517"/>
      <c r="AL138" s="886">
        <v>0</v>
      </c>
      <c r="AM138" s="886">
        <v>0</v>
      </c>
      <c r="AN138" s="517"/>
      <c r="AO138" s="886">
        <v>0</v>
      </c>
      <c r="AP138" s="886">
        <v>0</v>
      </c>
      <c r="AQ138" s="517"/>
      <c r="AR138" s="886">
        <v>0</v>
      </c>
      <c r="AS138" s="886">
        <v>0</v>
      </c>
      <c r="AT138" s="517"/>
      <c r="AU138" s="886">
        <v>0</v>
      </c>
      <c r="AV138" s="886">
        <v>0</v>
      </c>
      <c r="AW138" s="517"/>
      <c r="AX138" s="520"/>
    </row>
    <row r="139" spans="2:50" s="484" customFormat="1" ht="30" x14ac:dyDescent="0.3">
      <c r="B139" s="466"/>
      <c r="C139" s="465" t="s">
        <v>137</v>
      </c>
      <c r="D139" s="392" t="s">
        <v>135</v>
      </c>
      <c r="E139" s="670"/>
      <c r="F139" s="517">
        <f>SUM(F126:F138)</f>
        <v>0</v>
      </c>
      <c r="G139" s="517"/>
      <c r="H139" s="517"/>
      <c r="I139" s="517">
        <f t="shared" ref="I139:AH139" si="368">SUM(I126:I138)</f>
        <v>0</v>
      </c>
      <c r="J139" s="517">
        <f t="shared" ref="J139:K139" si="369">SUM(J126:J138)</f>
        <v>0</v>
      </c>
      <c r="K139" s="517">
        <f t="shared" si="369"/>
        <v>0</v>
      </c>
      <c r="L139" s="517">
        <f t="shared" si="368"/>
        <v>0</v>
      </c>
      <c r="M139" s="670"/>
      <c r="N139" s="517">
        <f t="shared" si="368"/>
        <v>0</v>
      </c>
      <c r="O139" s="517"/>
      <c r="P139" s="517">
        <f t="shared" ref="P139" si="370">SUM(P126:P138)</f>
        <v>0</v>
      </c>
      <c r="Q139" s="517">
        <f t="shared" si="368"/>
        <v>0</v>
      </c>
      <c r="R139" s="517"/>
      <c r="S139" s="517"/>
      <c r="T139" s="517">
        <f t="shared" si="368"/>
        <v>0</v>
      </c>
      <c r="U139" s="670"/>
      <c r="V139" s="517">
        <f t="shared" ref="V139" si="371">SUM(V126:V138)</f>
        <v>0</v>
      </c>
      <c r="W139" s="517"/>
      <c r="X139" s="517"/>
      <c r="Y139" s="517"/>
      <c r="Z139" s="517"/>
      <c r="AA139" s="517">
        <f t="shared" si="368"/>
        <v>0</v>
      </c>
      <c r="AB139" s="517"/>
      <c r="AC139" s="517"/>
      <c r="AD139" s="517">
        <f t="shared" si="368"/>
        <v>0</v>
      </c>
      <c r="AE139" s="517"/>
      <c r="AF139" s="517"/>
      <c r="AG139" s="517">
        <f t="shared" si="368"/>
        <v>0</v>
      </c>
      <c r="AH139" s="517">
        <f t="shared" si="368"/>
        <v>0</v>
      </c>
      <c r="AI139" s="517">
        <f t="shared" ref="AI139:AU139" si="372">SUM(AI126:AI138)</f>
        <v>0</v>
      </c>
      <c r="AJ139" s="517"/>
      <c r="AK139" s="517"/>
      <c r="AL139" s="517">
        <f t="shared" si="372"/>
        <v>0</v>
      </c>
      <c r="AM139" s="517"/>
      <c r="AN139" s="517"/>
      <c r="AO139" s="517">
        <f t="shared" si="372"/>
        <v>0</v>
      </c>
      <c r="AP139" s="517"/>
      <c r="AQ139" s="517"/>
      <c r="AR139" s="517">
        <f t="shared" si="372"/>
        <v>0</v>
      </c>
      <c r="AS139" s="517"/>
      <c r="AT139" s="517"/>
      <c r="AU139" s="517">
        <f t="shared" si="372"/>
        <v>0</v>
      </c>
      <c r="AV139" s="517"/>
      <c r="AW139" s="517"/>
      <c r="AX139" s="523"/>
    </row>
    <row r="140" spans="2:50" s="420" customFormat="1" ht="15.5" x14ac:dyDescent="0.3">
      <c r="B140" s="466"/>
      <c r="C140" s="465"/>
      <c r="D140" s="467"/>
      <c r="E140" s="671"/>
      <c r="F140" s="522"/>
      <c r="G140" s="522"/>
      <c r="H140" s="522"/>
      <c r="I140" s="522"/>
      <c r="J140" s="522"/>
      <c r="K140" s="522"/>
      <c r="L140" s="522"/>
      <c r="M140" s="671"/>
      <c r="N140" s="522"/>
      <c r="O140" s="522"/>
      <c r="P140" s="522"/>
      <c r="Q140" s="522"/>
      <c r="R140" s="522"/>
      <c r="S140" s="522"/>
      <c r="T140" s="522"/>
      <c r="U140" s="671"/>
      <c r="V140" s="522"/>
      <c r="W140" s="522"/>
      <c r="X140" s="522"/>
      <c r="Y140" s="522"/>
      <c r="Z140" s="522"/>
      <c r="AA140" s="522"/>
      <c r="AB140" s="522"/>
      <c r="AC140" s="522"/>
      <c r="AD140" s="522"/>
      <c r="AE140" s="522"/>
      <c r="AF140" s="522"/>
      <c r="AG140" s="517"/>
      <c r="AH140" s="517"/>
      <c r="AI140" s="522"/>
      <c r="AJ140" s="522"/>
      <c r="AK140" s="522"/>
      <c r="AL140" s="522"/>
      <c r="AM140" s="522"/>
      <c r="AN140" s="522"/>
      <c r="AO140" s="522"/>
      <c r="AP140" s="522"/>
      <c r="AQ140" s="522"/>
      <c r="AR140" s="522"/>
      <c r="AS140" s="522"/>
      <c r="AT140" s="522"/>
      <c r="AU140" s="522"/>
      <c r="AV140" s="522"/>
      <c r="AW140" s="522"/>
      <c r="AX140" s="520"/>
    </row>
    <row r="141" spans="2:50" s="423" customFormat="1" ht="15.5" x14ac:dyDescent="0.3">
      <c r="B141" s="468">
        <v>8</v>
      </c>
      <c r="C141" s="469" t="s">
        <v>702</v>
      </c>
      <c r="D141" s="391" t="s">
        <v>135</v>
      </c>
      <c r="E141" s="672">
        <v>884.07028567021393</v>
      </c>
      <c r="F141" s="422">
        <f>F111+F117+F123+F139</f>
        <v>285.33286075273327</v>
      </c>
      <c r="G141" s="422">
        <f>G111+G117+G123+G139</f>
        <v>599.25917350128509</v>
      </c>
      <c r="H141" s="422">
        <f>SUM(G141+F141)</f>
        <v>884.59203425401836</v>
      </c>
      <c r="I141" s="422">
        <f>I111+I117+I123+I139</f>
        <v>310.29933711734014</v>
      </c>
      <c r="J141" s="422">
        <f t="shared" ref="J141:K141" si="373">J111+J117+J123+J139</f>
        <v>634.93715000000009</v>
      </c>
      <c r="K141" s="422">
        <f t="shared" si="373"/>
        <v>945.23648711734018</v>
      </c>
      <c r="L141" s="422">
        <f t="shared" ref="L141:T141" si="374">L111+L117+L123+L139</f>
        <v>24.966476364606876</v>
      </c>
      <c r="M141" s="672">
        <v>1473.4674351095864</v>
      </c>
      <c r="N141" s="422">
        <f t="shared" si="374"/>
        <v>47.226165771037621</v>
      </c>
      <c r="O141" s="422">
        <f>O111+O117+O123+O139</f>
        <v>860.08617311096077</v>
      </c>
      <c r="P141" s="422">
        <f>SUM(N141:O141)</f>
        <v>907.31233888199836</v>
      </c>
      <c r="Q141" s="422">
        <f>Q111+Q117+Q123+Q139</f>
        <v>54.444586294362225</v>
      </c>
      <c r="R141" s="422">
        <f>R111+R117+R123+R139</f>
        <v>883.36484850457782</v>
      </c>
      <c r="S141" s="422">
        <f>SUM(Q141:R141)</f>
        <v>937.80943479894006</v>
      </c>
      <c r="T141" s="422">
        <f t="shared" si="374"/>
        <v>7.2184205233246033</v>
      </c>
      <c r="U141" s="672">
        <v>1469.4415678005437</v>
      </c>
      <c r="V141" s="422">
        <f t="shared" ref="V141:W141" ca="1" si="375">V111+V117+V123+V139</f>
        <v>53.681662495895957</v>
      </c>
      <c r="W141" s="422">
        <f t="shared" si="375"/>
        <v>1210.1567083249172</v>
      </c>
      <c r="X141" s="422">
        <f ca="1">X111+X117+X123+X139</f>
        <v>1263.8383708208132</v>
      </c>
      <c r="Y141" s="422">
        <f>Y111+Y117+Y123+Y139</f>
        <v>59.871419044049468</v>
      </c>
      <c r="Z141" s="422">
        <f t="shared" ref="Z141:AF141" si="376">Z111+Z117+Z123+Z139</f>
        <v>611.4312354086062</v>
      </c>
      <c r="AA141" s="422">
        <f>SUM(Y141:Z141)</f>
        <v>671.3026544526557</v>
      </c>
      <c r="AB141" s="422">
        <f t="shared" si="376"/>
        <v>0</v>
      </c>
      <c r="AC141" s="422">
        <f t="shared" si="376"/>
        <v>610.20560802768171</v>
      </c>
      <c r="AD141" s="422">
        <f>SUM(AB141:AC141)</f>
        <v>610.20560802768171</v>
      </c>
      <c r="AE141" s="422">
        <f>AE111+AE117+AE123+AE139</f>
        <v>59.871419044049468</v>
      </c>
      <c r="AF141" s="422">
        <f t="shared" si="376"/>
        <v>1221.636843436288</v>
      </c>
      <c r="AG141" s="422">
        <f>SUM(AE141:AF141)</f>
        <v>1281.5082624803374</v>
      </c>
      <c r="AH141" s="748">
        <f ca="1">AH111+AH117+AH123+AH139</f>
        <v>1227.8265999844414</v>
      </c>
      <c r="AI141" s="422">
        <f>AI111+AI117+AI123+AI139</f>
        <v>0</v>
      </c>
      <c r="AJ141" s="422">
        <f>AJ111+AJ117+AJ123+AJ139</f>
        <v>1220.4112160553632</v>
      </c>
      <c r="AK141" s="422">
        <f>SUM(AI141:AJ141)</f>
        <v>1220.4112160553632</v>
      </c>
      <c r="AL141" s="422">
        <f>AL111+AL117+AL123+AL139</f>
        <v>0</v>
      </c>
      <c r="AM141" s="422">
        <f>AM111+AM117+AM123+AM139</f>
        <v>1220.4112160553632</v>
      </c>
      <c r="AN141" s="422">
        <f>SUM(AL141:AM141)</f>
        <v>1220.4112160553632</v>
      </c>
      <c r="AO141" s="422">
        <f>AO111+AO117+AO123+AO139</f>
        <v>0</v>
      </c>
      <c r="AP141" s="422">
        <f>AP111+AP117+AP123+AP139</f>
        <v>1223.7553195847752</v>
      </c>
      <c r="AQ141" s="422">
        <f>SUM(AO141:AP141)</f>
        <v>1223.7553195847752</v>
      </c>
      <c r="AR141" s="422">
        <f t="shared" ref="AR141:AV141" si="377">AR111+AR117+AR123+AR139</f>
        <v>0</v>
      </c>
      <c r="AS141" s="422">
        <f t="shared" si="377"/>
        <v>1220.4112160553632</v>
      </c>
      <c r="AT141" s="422">
        <f>SUM(AR141:AS141)</f>
        <v>1220.4112160553632</v>
      </c>
      <c r="AU141" s="422">
        <f t="shared" si="377"/>
        <v>0</v>
      </c>
      <c r="AV141" s="422">
        <f t="shared" si="377"/>
        <v>1220.4112160553632</v>
      </c>
      <c r="AW141" s="422">
        <f>SUM(AU141:AV141)</f>
        <v>1220.4112160553632</v>
      </c>
      <c r="AX141" s="405"/>
    </row>
    <row r="142" spans="2:50" s="6" customFormat="1" ht="15.5" x14ac:dyDescent="0.35">
      <c r="B142" s="385"/>
      <c r="C142" s="386"/>
      <c r="D142" s="387"/>
      <c r="E142" s="507"/>
      <c r="F142" s="835"/>
      <c r="G142" s="835"/>
      <c r="H142" s="835"/>
      <c r="I142" s="507"/>
      <c r="J142" s="507"/>
      <c r="K142" s="507"/>
      <c r="L142" s="507"/>
      <c r="M142" s="507"/>
      <c r="N142" s="507"/>
      <c r="O142" s="507"/>
      <c r="P142" s="507"/>
      <c r="Q142" s="507"/>
      <c r="R142" s="507"/>
      <c r="S142" s="507"/>
      <c r="T142" s="507"/>
      <c r="U142" s="507"/>
      <c r="V142" s="506"/>
      <c r="W142" s="506"/>
      <c r="X142" s="506"/>
      <c r="Y142" s="506"/>
      <c r="Z142" s="506"/>
      <c r="AA142" s="506"/>
      <c r="AB142" s="506"/>
      <c r="AC142" s="506"/>
      <c r="AD142" s="506"/>
      <c r="AE142" s="506"/>
      <c r="AF142" s="506"/>
      <c r="AG142" s="506"/>
      <c r="AH142" s="506"/>
      <c r="AI142" s="507"/>
      <c r="AJ142" s="507"/>
      <c r="AK142" s="507"/>
      <c r="AL142" s="507"/>
      <c r="AM142" s="507"/>
      <c r="AN142" s="507"/>
      <c r="AO142" s="507"/>
      <c r="AP142" s="507"/>
      <c r="AQ142" s="507"/>
      <c r="AR142" s="507"/>
      <c r="AS142" s="507"/>
      <c r="AT142" s="507"/>
      <c r="AU142" s="507"/>
      <c r="AV142" s="507"/>
      <c r="AW142" s="507"/>
      <c r="AX142" s="395"/>
    </row>
    <row r="143" spans="2:50" s="6" customFormat="1" ht="15.5" x14ac:dyDescent="0.35">
      <c r="B143" s="385">
        <v>9</v>
      </c>
      <c r="C143" s="386" t="s">
        <v>703</v>
      </c>
      <c r="D143" s="387" t="s">
        <v>138</v>
      </c>
      <c r="E143" s="507">
        <v>5.8298071398593336</v>
      </c>
      <c r="F143" s="835">
        <f>F141/F37*10</f>
        <v>8.942417518448492</v>
      </c>
      <c r="G143" s="835">
        <f>G141/G37*10</f>
        <v>5.290641737622864</v>
      </c>
      <c r="H143" s="835">
        <f>H141/H37*10</f>
        <v>6.093257020202155</v>
      </c>
      <c r="I143" s="507">
        <f>I141/I37*10</f>
        <v>9.8059725705497911</v>
      </c>
      <c r="J143" s="507">
        <f t="shared" ref="J143:K143" si="378">J141/J37*10</f>
        <v>5.6064731505324561</v>
      </c>
      <c r="K143" s="507">
        <f t="shared" si="378"/>
        <v>6.523612625278937</v>
      </c>
      <c r="L143" s="507">
        <f>I143-F143</f>
        <v>0.86355505210129913</v>
      </c>
      <c r="M143" s="507"/>
      <c r="N143" s="507">
        <f t="shared" ref="N143:S143" si="379">N141/N37*10</f>
        <v>7.172226811884177</v>
      </c>
      <c r="O143" s="507">
        <f t="shared" si="379"/>
        <v>5.2134529235796823</v>
      </c>
      <c r="P143" s="507" t="e">
        <f t="shared" si="379"/>
        <v>#DIV/0!</v>
      </c>
      <c r="Q143" s="507">
        <f t="shared" si="379"/>
        <v>8.4160660467340556</v>
      </c>
      <c r="R143" s="507">
        <f t="shared" si="379"/>
        <v>5.3451681281353416</v>
      </c>
      <c r="S143" s="507">
        <f t="shared" si="379"/>
        <v>5.4608476296180815</v>
      </c>
      <c r="T143" s="507">
        <f t="shared" ref="T143" si="380">Q143-N143</f>
        <v>1.2438392348498786</v>
      </c>
      <c r="U143" s="507">
        <v>6.7599156502109619</v>
      </c>
      <c r="V143" s="507">
        <f ca="1">V141/V37*10</f>
        <v>7.2699838456286736</v>
      </c>
      <c r="W143" s="507">
        <f t="shared" ref="W143" si="381">W141/W37*10</f>
        <v>5.2255141443106137</v>
      </c>
      <c r="X143" s="507"/>
      <c r="Y143" s="507">
        <f t="shared" ref="Y143:AG143" si="382">Y141/Y37*10</f>
        <v>8.0759982446955938</v>
      </c>
      <c r="Z143" s="507">
        <f t="shared" si="382"/>
        <v>5.3061525153970166</v>
      </c>
      <c r="AA143" s="507">
        <f t="shared" si="382"/>
        <v>5.473582095732592</v>
      </c>
      <c r="AB143" s="507" t="e">
        <f t="shared" si="382"/>
        <v>#DIV/0!</v>
      </c>
      <c r="AC143" s="507">
        <f t="shared" si="382"/>
        <v>5.2320910152441966</v>
      </c>
      <c r="AD143" s="507">
        <f t="shared" si="382"/>
        <v>5.2320910152441966</v>
      </c>
      <c r="AE143" s="507"/>
      <c r="AF143" s="507"/>
      <c r="AG143" s="507">
        <f t="shared" si="382"/>
        <v>5.4407133346256593</v>
      </c>
      <c r="AH143" s="756">
        <f ca="1">AH141/AH37*10</f>
        <v>5.2949215951005559</v>
      </c>
      <c r="AI143" s="507" t="e">
        <f t="shared" ref="AI143:AW143" si="383">AI141/AI37*10</f>
        <v>#DIV/0!</v>
      </c>
      <c r="AJ143" s="507">
        <f t="shared" si="383"/>
        <v>5.2320910152441957</v>
      </c>
      <c r="AK143" s="507">
        <f t="shared" si="383"/>
        <v>5.2320910152441957</v>
      </c>
      <c r="AL143" s="507" t="e">
        <f t="shared" si="383"/>
        <v>#DIV/0!</v>
      </c>
      <c r="AM143" s="507">
        <f t="shared" si="383"/>
        <v>5.2320910152441957</v>
      </c>
      <c r="AN143" s="507">
        <f t="shared" si="383"/>
        <v>5.2320910152441957</v>
      </c>
      <c r="AO143" s="507" t="e">
        <f t="shared" si="383"/>
        <v>#DIV/0!</v>
      </c>
      <c r="AP143" s="507">
        <f t="shared" si="383"/>
        <v>5.2320910152441957</v>
      </c>
      <c r="AQ143" s="507">
        <f t="shared" si="383"/>
        <v>5.2320910152441957</v>
      </c>
      <c r="AR143" s="507" t="e">
        <f t="shared" si="383"/>
        <v>#DIV/0!</v>
      </c>
      <c r="AS143" s="507">
        <f t="shared" si="383"/>
        <v>5.2320910152441957</v>
      </c>
      <c r="AT143" s="507">
        <f t="shared" si="383"/>
        <v>5.2320910152441957</v>
      </c>
      <c r="AU143" s="507" t="e">
        <f t="shared" si="383"/>
        <v>#DIV/0!</v>
      </c>
      <c r="AV143" s="507">
        <f t="shared" si="383"/>
        <v>5.2320910152441957</v>
      </c>
      <c r="AW143" s="507">
        <f t="shared" si="383"/>
        <v>5.2320910152441957</v>
      </c>
      <c r="AX143" s="507"/>
    </row>
    <row r="144" spans="2:50" s="1" customFormat="1" ht="16" x14ac:dyDescent="0.3">
      <c r="B144" s="698"/>
      <c r="C144" s="146"/>
      <c r="D144" s="699"/>
      <c r="E144" s="699"/>
      <c r="F144" s="699"/>
      <c r="G144" s="699"/>
      <c r="H144" s="699"/>
      <c r="I144" s="699"/>
      <c r="J144" s="699"/>
      <c r="K144" s="699"/>
      <c r="L144" s="699"/>
      <c r="M144" s="699"/>
      <c r="N144" s="699"/>
      <c r="O144" s="699"/>
      <c r="P144" s="699"/>
      <c r="Q144" s="699"/>
      <c r="R144" s="699"/>
      <c r="S144" s="699"/>
      <c r="T144" s="699"/>
      <c r="U144" s="40"/>
      <c r="V144" s="40"/>
      <c r="W144" s="40"/>
      <c r="X144" s="40"/>
      <c r="Y144" s="40"/>
      <c r="Z144" s="40"/>
      <c r="AA144" s="40"/>
      <c r="AB144" s="40"/>
      <c r="AC144" s="40"/>
      <c r="AD144" s="40"/>
      <c r="AE144" s="40"/>
      <c r="AF144" s="40"/>
      <c r="AG144" s="40"/>
      <c r="AH144" s="40"/>
      <c r="AI144" s="4"/>
      <c r="AJ144" s="4"/>
      <c r="AK144" s="4"/>
      <c r="AL144" s="4"/>
      <c r="AM144" s="4"/>
      <c r="AN144" s="4"/>
      <c r="AO144" s="4"/>
      <c r="AP144" s="4"/>
      <c r="AQ144" s="4"/>
      <c r="AR144" s="4"/>
      <c r="AS144" s="4"/>
      <c r="AT144" s="4"/>
      <c r="AU144" s="4"/>
      <c r="AV144" s="4"/>
      <c r="AW144" s="4"/>
      <c r="AX144" s="9"/>
    </row>
    <row r="145" spans="30:49" x14ac:dyDescent="0.3">
      <c r="AD145" s="49"/>
      <c r="AE145" s="49"/>
      <c r="AF145" s="49"/>
      <c r="AI145" s="11"/>
      <c r="AJ145" s="11"/>
      <c r="AK145" s="11"/>
      <c r="AL145" s="11"/>
      <c r="AM145" s="11"/>
      <c r="AN145" s="11"/>
      <c r="AO145" s="11"/>
      <c r="AP145" s="11"/>
      <c r="AQ145" s="11"/>
      <c r="AR145" s="11"/>
      <c r="AS145" s="11"/>
      <c r="AT145" s="11"/>
      <c r="AU145" s="11"/>
      <c r="AV145" s="11"/>
      <c r="AW145" s="11"/>
    </row>
    <row r="146" spans="30:49" x14ac:dyDescent="0.3">
      <c r="AI146" s="11"/>
      <c r="AJ146" s="11"/>
      <c r="AK146" s="11"/>
      <c r="AL146" s="11"/>
      <c r="AM146" s="11"/>
      <c r="AN146" s="11"/>
      <c r="AO146" s="11"/>
      <c r="AP146" s="11"/>
      <c r="AQ146" s="11"/>
      <c r="AR146" s="11"/>
      <c r="AS146" s="11"/>
      <c r="AT146" s="11"/>
      <c r="AU146" s="11"/>
      <c r="AV146" s="11"/>
      <c r="AW146" s="11"/>
    </row>
    <row r="147" spans="30:49" x14ac:dyDescent="0.3">
      <c r="AI147" s="11"/>
      <c r="AJ147" s="11"/>
      <c r="AK147" s="11"/>
      <c r="AL147" s="11"/>
      <c r="AM147" s="11"/>
      <c r="AN147" s="11"/>
      <c r="AO147" s="11"/>
      <c r="AP147" s="11"/>
      <c r="AQ147" s="11"/>
      <c r="AR147" s="11"/>
      <c r="AS147" s="11"/>
      <c r="AT147" s="11"/>
      <c r="AU147" s="11"/>
      <c r="AV147" s="11"/>
      <c r="AW147" s="11"/>
    </row>
    <row r="148" spans="30:49" x14ac:dyDescent="0.3">
      <c r="AI148" s="11"/>
      <c r="AJ148" s="11"/>
      <c r="AK148" s="11"/>
      <c r="AL148" s="11"/>
      <c r="AM148" s="11"/>
      <c r="AN148" s="11"/>
      <c r="AO148" s="11"/>
      <c r="AP148" s="11"/>
      <c r="AQ148" s="11"/>
      <c r="AR148" s="11"/>
      <c r="AS148" s="11"/>
      <c r="AT148" s="11"/>
      <c r="AU148" s="11"/>
      <c r="AV148" s="11"/>
      <c r="AW148" s="11"/>
    </row>
    <row r="149" spans="30:49" x14ac:dyDescent="0.3">
      <c r="AI149" s="11"/>
      <c r="AJ149" s="11"/>
      <c r="AK149" s="11"/>
      <c r="AL149" s="11"/>
      <c r="AM149" s="11"/>
      <c r="AN149" s="11"/>
      <c r="AO149" s="11"/>
      <c r="AP149" s="11"/>
      <c r="AQ149" s="11"/>
      <c r="AR149" s="11"/>
      <c r="AS149" s="11"/>
      <c r="AT149" s="11"/>
      <c r="AU149" s="11"/>
      <c r="AV149" s="11"/>
      <c r="AW149" s="11"/>
    </row>
    <row r="150" spans="30:49" x14ac:dyDescent="0.3">
      <c r="AI150" s="11"/>
      <c r="AJ150" s="11"/>
      <c r="AK150" s="11"/>
      <c r="AL150" s="11"/>
      <c r="AM150" s="11"/>
      <c r="AN150" s="11"/>
      <c r="AO150" s="11"/>
      <c r="AP150" s="11"/>
      <c r="AQ150" s="11"/>
      <c r="AR150" s="11"/>
      <c r="AS150" s="11"/>
      <c r="AT150" s="11"/>
      <c r="AU150" s="11"/>
      <c r="AV150" s="11"/>
      <c r="AW150" s="11"/>
    </row>
    <row r="151" spans="30:49" x14ac:dyDescent="0.3">
      <c r="AI151" s="11"/>
      <c r="AJ151" s="11"/>
      <c r="AK151" s="11"/>
      <c r="AL151" s="11"/>
      <c r="AM151" s="11"/>
      <c r="AN151" s="11"/>
      <c r="AO151" s="11"/>
      <c r="AP151" s="11"/>
      <c r="AQ151" s="11"/>
      <c r="AR151" s="11"/>
      <c r="AS151" s="11"/>
      <c r="AT151" s="11"/>
      <c r="AU151" s="11"/>
      <c r="AV151" s="11"/>
      <c r="AW151" s="11"/>
    </row>
    <row r="152" spans="30:49" x14ac:dyDescent="0.3">
      <c r="AI152" s="11"/>
      <c r="AJ152" s="11"/>
      <c r="AK152" s="11"/>
      <c r="AL152" s="11"/>
      <c r="AM152" s="11"/>
      <c r="AN152" s="11"/>
      <c r="AO152" s="11"/>
      <c r="AP152" s="11"/>
      <c r="AQ152" s="11"/>
      <c r="AR152" s="11"/>
      <c r="AS152" s="11"/>
      <c r="AT152" s="11"/>
      <c r="AU152" s="11"/>
      <c r="AV152" s="11"/>
      <c r="AW152" s="11"/>
    </row>
    <row r="153" spans="30:49" x14ac:dyDescent="0.3">
      <c r="AI153" s="11"/>
      <c r="AJ153" s="11"/>
      <c r="AK153" s="11"/>
      <c r="AL153" s="11"/>
      <c r="AM153" s="11"/>
      <c r="AN153" s="11"/>
      <c r="AO153" s="11"/>
      <c r="AP153" s="11"/>
      <c r="AQ153" s="11"/>
      <c r="AR153" s="11"/>
      <c r="AS153" s="11"/>
      <c r="AT153" s="11"/>
      <c r="AU153" s="11"/>
      <c r="AV153" s="11"/>
      <c r="AW153" s="11"/>
    </row>
    <row r="154" spans="30:49" x14ac:dyDescent="0.3">
      <c r="AI154" s="11"/>
      <c r="AJ154" s="11"/>
      <c r="AK154" s="11"/>
      <c r="AL154" s="11"/>
      <c r="AM154" s="11"/>
      <c r="AN154" s="11"/>
      <c r="AO154" s="11"/>
      <c r="AP154" s="11"/>
      <c r="AQ154" s="11"/>
      <c r="AR154" s="11"/>
      <c r="AS154" s="11"/>
      <c r="AT154" s="11"/>
      <c r="AU154" s="11"/>
      <c r="AV154" s="11"/>
      <c r="AW154" s="11"/>
    </row>
    <row r="155" spans="30:49" x14ac:dyDescent="0.3">
      <c r="AI155" s="11"/>
      <c r="AJ155" s="11"/>
      <c r="AK155" s="11"/>
      <c r="AL155" s="11"/>
      <c r="AM155" s="11"/>
      <c r="AN155" s="11"/>
      <c r="AO155" s="11"/>
      <c r="AP155" s="11"/>
      <c r="AQ155" s="11"/>
      <c r="AR155" s="11"/>
      <c r="AS155" s="11"/>
      <c r="AT155" s="11"/>
      <c r="AU155" s="11"/>
      <c r="AV155" s="11"/>
      <c r="AW155" s="11"/>
    </row>
    <row r="156" spans="30:49" x14ac:dyDescent="0.3">
      <c r="AI156" s="11"/>
      <c r="AJ156" s="11"/>
      <c r="AK156" s="11"/>
      <c r="AL156" s="11"/>
      <c r="AM156" s="11"/>
      <c r="AN156" s="11"/>
      <c r="AO156" s="11"/>
      <c r="AP156" s="11"/>
      <c r="AQ156" s="11"/>
      <c r="AR156" s="11"/>
      <c r="AS156" s="11"/>
      <c r="AT156" s="11"/>
      <c r="AU156" s="11"/>
      <c r="AV156" s="11"/>
      <c r="AW156" s="11"/>
    </row>
    <row r="157" spans="30:49" x14ac:dyDescent="0.3">
      <c r="AI157" s="11"/>
      <c r="AJ157" s="11"/>
      <c r="AK157" s="11"/>
      <c r="AL157" s="11"/>
      <c r="AM157" s="11"/>
      <c r="AN157" s="11"/>
      <c r="AO157" s="11"/>
      <c r="AP157" s="11"/>
      <c r="AQ157" s="11"/>
      <c r="AR157" s="11"/>
      <c r="AS157" s="11"/>
      <c r="AT157" s="11"/>
      <c r="AU157" s="11"/>
      <c r="AV157" s="11"/>
      <c r="AW157" s="11"/>
    </row>
    <row r="158" spans="30:49" x14ac:dyDescent="0.3">
      <c r="AI158" s="11"/>
      <c r="AJ158" s="11"/>
      <c r="AK158" s="11"/>
      <c r="AL158" s="11"/>
      <c r="AM158" s="11"/>
      <c r="AN158" s="11"/>
      <c r="AO158" s="11"/>
      <c r="AP158" s="11"/>
      <c r="AQ158" s="11"/>
      <c r="AR158" s="11"/>
      <c r="AS158" s="11"/>
      <c r="AT158" s="11"/>
      <c r="AU158" s="11"/>
      <c r="AV158" s="11"/>
      <c r="AW158" s="11"/>
    </row>
    <row r="159" spans="30:49" x14ac:dyDescent="0.3">
      <c r="AI159" s="11"/>
      <c r="AJ159" s="11"/>
      <c r="AK159" s="11"/>
      <c r="AL159" s="11"/>
      <c r="AM159" s="11"/>
      <c r="AN159" s="11"/>
      <c r="AO159" s="11"/>
      <c r="AP159" s="11"/>
      <c r="AQ159" s="11"/>
      <c r="AR159" s="11"/>
      <c r="AS159" s="11"/>
      <c r="AT159" s="11"/>
      <c r="AU159" s="11"/>
      <c r="AV159" s="11"/>
      <c r="AW159" s="11"/>
    </row>
    <row r="160" spans="30:49" x14ac:dyDescent="0.3">
      <c r="AI160" s="11"/>
      <c r="AJ160" s="11"/>
      <c r="AK160" s="11"/>
      <c r="AL160" s="11"/>
      <c r="AM160" s="11"/>
      <c r="AN160" s="11"/>
      <c r="AO160" s="11"/>
      <c r="AP160" s="11"/>
      <c r="AQ160" s="11"/>
      <c r="AR160" s="11"/>
      <c r="AS160" s="11"/>
      <c r="AT160" s="11"/>
      <c r="AU160" s="11"/>
      <c r="AV160" s="11"/>
      <c r="AW160" s="11"/>
    </row>
    <row r="161" spans="35:49" x14ac:dyDescent="0.3">
      <c r="AI161" s="11"/>
      <c r="AJ161" s="11"/>
      <c r="AK161" s="11"/>
      <c r="AL161" s="11"/>
      <c r="AM161" s="11"/>
      <c r="AN161" s="11"/>
      <c r="AO161" s="11"/>
      <c r="AP161" s="11"/>
      <c r="AQ161" s="11"/>
      <c r="AR161" s="11"/>
      <c r="AS161" s="11"/>
      <c r="AT161" s="11"/>
      <c r="AU161" s="11"/>
      <c r="AV161" s="11"/>
      <c r="AW161" s="11"/>
    </row>
    <row r="162" spans="35:49" x14ac:dyDescent="0.3">
      <c r="AI162" s="11"/>
      <c r="AJ162" s="11"/>
      <c r="AK162" s="11"/>
      <c r="AL162" s="11"/>
      <c r="AM162" s="11"/>
      <c r="AN162" s="11"/>
      <c r="AO162" s="11"/>
      <c r="AP162" s="11"/>
      <c r="AQ162" s="11"/>
      <c r="AR162" s="11"/>
      <c r="AS162" s="11"/>
      <c r="AT162" s="11"/>
      <c r="AU162" s="11"/>
      <c r="AV162" s="11"/>
      <c r="AW162" s="11"/>
    </row>
    <row r="163" spans="35:49" x14ac:dyDescent="0.3">
      <c r="AI163" s="11"/>
      <c r="AJ163" s="11"/>
      <c r="AK163" s="11"/>
      <c r="AL163" s="11"/>
      <c r="AM163" s="11"/>
      <c r="AN163" s="11"/>
      <c r="AO163" s="11"/>
      <c r="AP163" s="11"/>
      <c r="AQ163" s="11"/>
      <c r="AR163" s="11"/>
      <c r="AS163" s="11"/>
      <c r="AT163" s="11"/>
      <c r="AU163" s="11"/>
      <c r="AV163" s="11"/>
      <c r="AW163" s="11"/>
    </row>
    <row r="164" spans="35:49" x14ac:dyDescent="0.3">
      <c r="AI164" s="11"/>
      <c r="AJ164" s="11"/>
      <c r="AK164" s="11"/>
      <c r="AL164" s="11"/>
      <c r="AM164" s="11"/>
      <c r="AN164" s="11"/>
      <c r="AO164" s="11"/>
      <c r="AP164" s="11"/>
      <c r="AQ164" s="11"/>
      <c r="AR164" s="11"/>
      <c r="AS164" s="11"/>
      <c r="AT164" s="11"/>
      <c r="AU164" s="11"/>
      <c r="AV164" s="11"/>
      <c r="AW164" s="11"/>
    </row>
    <row r="165" spans="35:49" x14ac:dyDescent="0.3">
      <c r="AI165" s="11"/>
      <c r="AJ165" s="11"/>
      <c r="AK165" s="11"/>
      <c r="AL165" s="11"/>
      <c r="AM165" s="11"/>
      <c r="AN165" s="11"/>
      <c r="AO165" s="11"/>
      <c r="AP165" s="11"/>
      <c r="AQ165" s="11"/>
      <c r="AR165" s="11"/>
      <c r="AS165" s="11"/>
      <c r="AT165" s="11"/>
      <c r="AU165" s="11"/>
      <c r="AV165" s="11"/>
      <c r="AW165" s="11"/>
    </row>
    <row r="166" spans="35:49" x14ac:dyDescent="0.3">
      <c r="AI166" s="11"/>
      <c r="AJ166" s="11"/>
      <c r="AK166" s="11"/>
      <c r="AL166" s="11"/>
      <c r="AM166" s="11"/>
      <c r="AN166" s="11"/>
      <c r="AO166" s="11"/>
      <c r="AP166" s="11"/>
      <c r="AQ166" s="11"/>
      <c r="AR166" s="11"/>
      <c r="AS166" s="11"/>
      <c r="AT166" s="11"/>
      <c r="AU166" s="11"/>
      <c r="AV166" s="11"/>
      <c r="AW166" s="11"/>
    </row>
    <row r="167" spans="35:49" x14ac:dyDescent="0.3">
      <c r="AI167" s="11"/>
      <c r="AJ167" s="11"/>
      <c r="AK167" s="11"/>
      <c r="AL167" s="11"/>
      <c r="AM167" s="11"/>
      <c r="AN167" s="11"/>
      <c r="AO167" s="11"/>
      <c r="AP167" s="11"/>
      <c r="AQ167" s="11"/>
      <c r="AR167" s="11"/>
      <c r="AS167" s="11"/>
      <c r="AT167" s="11"/>
      <c r="AU167" s="11"/>
      <c r="AV167" s="11"/>
      <c r="AW167" s="11"/>
    </row>
    <row r="168" spans="35:49" x14ac:dyDescent="0.3">
      <c r="AI168" s="11"/>
      <c r="AJ168" s="11"/>
      <c r="AK168" s="11"/>
      <c r="AL168" s="11"/>
      <c r="AM168" s="11"/>
      <c r="AN168" s="11"/>
      <c r="AO168" s="11"/>
      <c r="AP168" s="11"/>
      <c r="AQ168" s="11"/>
      <c r="AR168" s="11"/>
      <c r="AS168" s="11"/>
      <c r="AT168" s="11"/>
      <c r="AU168" s="11"/>
      <c r="AV168" s="11"/>
      <c r="AW168" s="11"/>
    </row>
    <row r="169" spans="35:49" x14ac:dyDescent="0.3">
      <c r="AI169" s="11"/>
      <c r="AJ169" s="11"/>
      <c r="AK169" s="11"/>
      <c r="AL169" s="11"/>
      <c r="AM169" s="11"/>
      <c r="AN169" s="11"/>
      <c r="AO169" s="11"/>
      <c r="AP169" s="11"/>
      <c r="AQ169" s="11"/>
      <c r="AR169" s="11"/>
      <c r="AS169" s="11"/>
      <c r="AT169" s="11"/>
      <c r="AU169" s="11"/>
      <c r="AV169" s="11"/>
      <c r="AW169" s="11"/>
    </row>
    <row r="170" spans="35:49" x14ac:dyDescent="0.3">
      <c r="AI170" s="11"/>
      <c r="AJ170" s="11"/>
      <c r="AK170" s="11"/>
      <c r="AL170" s="11"/>
      <c r="AM170" s="11"/>
      <c r="AN170" s="11"/>
      <c r="AO170" s="11"/>
      <c r="AP170" s="11"/>
      <c r="AQ170" s="11"/>
      <c r="AR170" s="11"/>
      <c r="AS170" s="11"/>
      <c r="AT170" s="11"/>
      <c r="AU170" s="11"/>
      <c r="AV170" s="11"/>
      <c r="AW170" s="11"/>
    </row>
  </sheetData>
  <mergeCells count="30">
    <mergeCell ref="F20:G20"/>
    <mergeCell ref="F21:G21"/>
    <mergeCell ref="F11:G11"/>
    <mergeCell ref="F13:G13"/>
    <mergeCell ref="AI6:AU6"/>
    <mergeCell ref="AO8:AQ8"/>
    <mergeCell ref="AR8:AT8"/>
    <mergeCell ref="AU8:AW8"/>
    <mergeCell ref="N11:O11"/>
    <mergeCell ref="V11:W11"/>
    <mergeCell ref="AI11:AJ11"/>
    <mergeCell ref="AL11:AM11"/>
    <mergeCell ref="AO11:AP11"/>
    <mergeCell ref="AR11:AS11"/>
    <mergeCell ref="AU11:AV11"/>
    <mergeCell ref="V2:AX2"/>
    <mergeCell ref="V3:AX3"/>
    <mergeCell ref="V4:AX4"/>
    <mergeCell ref="B6:B8"/>
    <mergeCell ref="C6:C8"/>
    <mergeCell ref="D6:D8"/>
    <mergeCell ref="AX6:AX8"/>
    <mergeCell ref="B2:T2"/>
    <mergeCell ref="B3:T3"/>
    <mergeCell ref="E6:L6"/>
    <mergeCell ref="M6:T6"/>
    <mergeCell ref="U6:AH6"/>
    <mergeCell ref="B4:T4"/>
    <mergeCell ref="AI8:AK8"/>
    <mergeCell ref="AL8:AN8"/>
  </mergeCells>
  <phoneticPr fontId="20" type="noConversion"/>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3" max="16383" man="1"/>
    <brk id="111" max="16383" man="1"/>
  </rowBreaks>
  <colBreaks count="1" manualBreakCount="1">
    <brk id="2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M120"/>
  <sheetViews>
    <sheetView showGridLines="0" view="pageBreakPreview" zoomScale="60" zoomScaleNormal="75" workbookViewId="0">
      <pane xSplit="4" ySplit="9" topLeftCell="L27" activePane="bottomRight" state="frozen"/>
      <selection activeCell="H30" sqref="H30"/>
      <selection pane="topRight" activeCell="H30" sqref="H30"/>
      <selection pane="bottomLeft" activeCell="H30" sqref="H30"/>
      <selection pane="bottomRight" activeCell="W34" sqref="W34"/>
    </sheetView>
  </sheetViews>
  <sheetFormatPr defaultColWidth="9.36328125" defaultRowHeight="14" x14ac:dyDescent="0.3"/>
  <cols>
    <col min="1" max="1" width="3.36328125" style="5" customWidth="1"/>
    <col min="2" max="2" width="8" style="5" customWidth="1"/>
    <col min="3" max="3" width="28.54296875" style="5" customWidth="1"/>
    <col min="4" max="5" width="15.6328125" style="5" customWidth="1"/>
    <col min="6" max="8" width="28.1796875" style="5" customWidth="1"/>
    <col min="9" max="9" width="26" style="5" bestFit="1" customWidth="1"/>
    <col min="10" max="10" width="19.81640625" style="5" bestFit="1" customWidth="1"/>
    <col min="11" max="12" width="19.81640625" style="5" customWidth="1"/>
    <col min="13" max="14" width="15.6328125" style="5" customWidth="1"/>
    <col min="15" max="17" width="16.36328125" style="5" customWidth="1"/>
    <col min="18" max="22" width="15.6328125" style="5" customWidth="1"/>
    <col min="23" max="23" width="25.08984375" style="5" bestFit="1" customWidth="1"/>
    <col min="24" max="25" width="25.08984375" style="5" customWidth="1"/>
    <col min="26" max="39" width="15.6328125" style="5" customWidth="1"/>
    <col min="40" max="16384" width="9.36328125" style="5"/>
  </cols>
  <sheetData>
    <row r="1" spans="2:39" x14ac:dyDescent="0.3">
      <c r="AH1" s="5" t="s">
        <v>1517</v>
      </c>
      <c r="AJ1" s="5" t="s">
        <v>1518</v>
      </c>
    </row>
    <row r="2" spans="2:39" x14ac:dyDescent="0.3">
      <c r="B2" s="1616" t="str">
        <f>Index!B2</f>
        <v xml:space="preserve">      Maharashtra State Power Generation Company Ltd.</v>
      </c>
      <c r="C2" s="1616"/>
      <c r="D2" s="1616"/>
      <c r="E2" s="1616"/>
      <c r="F2" s="1616"/>
      <c r="G2" s="1616"/>
      <c r="H2" s="1616"/>
      <c r="I2" s="1616"/>
      <c r="J2" s="1616"/>
      <c r="K2" s="1616"/>
      <c r="L2" s="1616"/>
      <c r="M2" s="1616"/>
      <c r="N2" s="1616"/>
      <c r="O2" s="1642" t="str">
        <f>B2</f>
        <v xml:space="preserve">      Maharashtra State Power Generation Company Ltd.</v>
      </c>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row>
    <row r="3" spans="2:39" x14ac:dyDescent="0.3">
      <c r="B3" s="1616" t="str">
        <f>Index!B3</f>
        <v>MYT Petition Formats for Uran</v>
      </c>
      <c r="C3" s="1616"/>
      <c r="D3" s="1616"/>
      <c r="E3" s="1616"/>
      <c r="F3" s="1616"/>
      <c r="G3" s="1616"/>
      <c r="H3" s="1616"/>
      <c r="I3" s="1616"/>
      <c r="J3" s="1616"/>
      <c r="K3" s="1616"/>
      <c r="L3" s="1616"/>
      <c r="M3" s="1616"/>
      <c r="N3" s="1616"/>
      <c r="O3" s="1642" t="str">
        <f>B3</f>
        <v>MYT Petition Formats for Uran</v>
      </c>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row>
    <row r="4" spans="2:39" x14ac:dyDescent="0.3">
      <c r="B4" s="1616" t="s">
        <v>384</v>
      </c>
      <c r="C4" s="1616"/>
      <c r="D4" s="1616"/>
      <c r="E4" s="1616"/>
      <c r="F4" s="1616"/>
      <c r="G4" s="1616"/>
      <c r="H4" s="1616"/>
      <c r="I4" s="1616"/>
      <c r="J4" s="1616"/>
      <c r="K4" s="1616"/>
      <c r="L4" s="1616"/>
      <c r="M4" s="1616"/>
      <c r="N4" s="1616"/>
      <c r="O4" s="1642" t="str">
        <f>B4</f>
        <v>Form 2.3: Fuel Cost Details for Thermal Generation</v>
      </c>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row>
    <row r="5" spans="2:39" x14ac:dyDescent="0.3">
      <c r="B5" s="186"/>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row>
    <row r="6" spans="2:39" x14ac:dyDescent="0.3">
      <c r="B6" s="50"/>
      <c r="C6" s="17"/>
      <c r="D6" s="18"/>
      <c r="E6" s="18"/>
      <c r="F6" s="18"/>
      <c r="G6" s="18"/>
      <c r="H6" s="18"/>
      <c r="I6" s="18"/>
      <c r="J6" s="18"/>
      <c r="K6" s="18"/>
      <c r="L6" s="18"/>
      <c r="M6" s="18"/>
      <c r="N6" s="18"/>
      <c r="O6" s="18"/>
      <c r="P6" s="18"/>
      <c r="Q6" s="18"/>
      <c r="R6" s="18"/>
      <c r="S6" s="18"/>
      <c r="T6" s="18"/>
      <c r="U6" s="18"/>
    </row>
    <row r="7" spans="2:39" s="35" customFormat="1" ht="15" x14ac:dyDescent="0.3">
      <c r="B7" s="1661" t="s">
        <v>341</v>
      </c>
      <c r="C7" s="1663" t="s">
        <v>37</v>
      </c>
      <c r="D7" s="1663" t="s">
        <v>139</v>
      </c>
      <c r="E7" s="1612" t="s">
        <v>509</v>
      </c>
      <c r="F7" s="1613"/>
      <c r="G7" s="1613"/>
      <c r="H7" s="1613"/>
      <c r="I7" s="1614"/>
      <c r="J7" s="1612" t="s">
        <v>510</v>
      </c>
      <c r="K7" s="1613"/>
      <c r="L7" s="1613"/>
      <c r="M7" s="1613"/>
      <c r="N7" s="1614"/>
      <c r="O7" s="1612" t="s">
        <v>511</v>
      </c>
      <c r="P7" s="1613"/>
      <c r="Q7" s="1613"/>
      <c r="R7" s="1613"/>
      <c r="S7" s="1613"/>
      <c r="T7" s="1613"/>
      <c r="U7" s="1613"/>
      <c r="V7" s="1613"/>
      <c r="W7" s="1614"/>
      <c r="X7" s="1149"/>
      <c r="Y7" s="1149"/>
      <c r="Z7" s="1615" t="s">
        <v>958</v>
      </c>
      <c r="AA7" s="1615"/>
      <c r="AB7" s="1615"/>
      <c r="AC7" s="1615"/>
      <c r="AD7" s="1615"/>
      <c r="AE7" s="1615"/>
      <c r="AF7" s="1615"/>
      <c r="AG7" s="1615"/>
      <c r="AH7" s="1615"/>
      <c r="AI7" s="1615"/>
      <c r="AJ7" s="1615"/>
      <c r="AK7" s="1615"/>
      <c r="AL7" s="1615"/>
      <c r="AM7" s="1618" t="s">
        <v>27</v>
      </c>
    </row>
    <row r="8" spans="2:39" s="36" customFormat="1" ht="44.25" customHeight="1" x14ac:dyDescent="0.25">
      <c r="B8" s="1661"/>
      <c r="C8" s="1663"/>
      <c r="D8" s="1663"/>
      <c r="E8" s="291" t="s">
        <v>913</v>
      </c>
      <c r="F8" s="851" t="s">
        <v>1041</v>
      </c>
      <c r="G8" s="851" t="s">
        <v>1042</v>
      </c>
      <c r="H8" s="851" t="s">
        <v>1043</v>
      </c>
      <c r="I8" s="292" t="s">
        <v>452</v>
      </c>
      <c r="J8" s="761" t="s">
        <v>913</v>
      </c>
      <c r="K8" s="879" t="s">
        <v>1041</v>
      </c>
      <c r="L8" s="879" t="s">
        <v>1042</v>
      </c>
      <c r="M8" s="879" t="s">
        <v>1043</v>
      </c>
      <c r="N8" s="292" t="s">
        <v>452</v>
      </c>
      <c r="O8" s="761" t="s">
        <v>913</v>
      </c>
      <c r="P8" s="1224" t="s">
        <v>1524</v>
      </c>
      <c r="Q8" s="1224" t="s">
        <v>1526</v>
      </c>
      <c r="R8" s="1219" t="s">
        <v>1479</v>
      </c>
      <c r="S8" s="1150" t="s">
        <v>1051</v>
      </c>
      <c r="T8" s="1150" t="s">
        <v>1050</v>
      </c>
      <c r="U8" s="1219" t="s">
        <v>1480</v>
      </c>
      <c r="V8" s="292" t="s">
        <v>80</v>
      </c>
      <c r="W8" s="292" t="s">
        <v>453</v>
      </c>
      <c r="X8" s="1150" t="s">
        <v>1051</v>
      </c>
      <c r="Y8" s="1150" t="s">
        <v>1050</v>
      </c>
      <c r="Z8" s="721" t="s">
        <v>1481</v>
      </c>
      <c r="AA8" s="1150" t="s">
        <v>1051</v>
      </c>
      <c r="AB8" s="1150" t="s">
        <v>1050</v>
      </c>
      <c r="AC8" s="721" t="s">
        <v>1482</v>
      </c>
      <c r="AD8" s="1150" t="s">
        <v>1051</v>
      </c>
      <c r="AE8" s="1150" t="s">
        <v>1050</v>
      </c>
      <c r="AF8" s="721" t="s">
        <v>1483</v>
      </c>
      <c r="AG8" s="1150" t="s">
        <v>1051</v>
      </c>
      <c r="AH8" s="1150" t="s">
        <v>1050</v>
      </c>
      <c r="AI8" s="721" t="s">
        <v>1484</v>
      </c>
      <c r="AJ8" s="1150" t="s">
        <v>1051</v>
      </c>
      <c r="AK8" s="1150" t="s">
        <v>1050</v>
      </c>
      <c r="AL8" s="721" t="s">
        <v>1485</v>
      </c>
      <c r="AM8" s="1619"/>
    </row>
    <row r="9" spans="2:39" s="36" customFormat="1" ht="15" x14ac:dyDescent="0.25">
      <c r="B9" s="1662"/>
      <c r="C9" s="1622"/>
      <c r="D9" s="1622"/>
      <c r="E9" s="292" t="s">
        <v>81</v>
      </c>
      <c r="F9" s="292" t="s">
        <v>82</v>
      </c>
      <c r="G9" s="851" t="s">
        <v>1538</v>
      </c>
      <c r="H9" s="851" t="s">
        <v>392</v>
      </c>
      <c r="I9" s="292" t="s">
        <v>1539</v>
      </c>
      <c r="J9" s="292" t="s">
        <v>512</v>
      </c>
      <c r="K9" s="879" t="s">
        <v>411</v>
      </c>
      <c r="L9" s="879"/>
      <c r="M9" s="292" t="s">
        <v>410</v>
      </c>
      <c r="N9" s="292" t="s">
        <v>457</v>
      </c>
      <c r="O9" s="292" t="s">
        <v>411</v>
      </c>
      <c r="P9" s="1148"/>
      <c r="Q9" s="1148"/>
      <c r="R9" s="1219" t="s">
        <v>412</v>
      </c>
      <c r="S9" s="1148"/>
      <c r="T9" s="1148"/>
      <c r="U9" s="1219" t="s">
        <v>592</v>
      </c>
      <c r="V9" s="292" t="s">
        <v>677</v>
      </c>
      <c r="W9" s="292" t="s">
        <v>975</v>
      </c>
      <c r="X9" s="1658" t="s">
        <v>21</v>
      </c>
      <c r="Y9" s="1659"/>
      <c r="Z9" s="1660"/>
      <c r="AA9" s="1658" t="s">
        <v>21</v>
      </c>
      <c r="AB9" s="1659"/>
      <c r="AC9" s="1660"/>
      <c r="AD9" s="1658" t="s">
        <v>21</v>
      </c>
      <c r="AE9" s="1659"/>
      <c r="AF9" s="1660"/>
      <c r="AG9" s="1658" t="s">
        <v>21</v>
      </c>
      <c r="AH9" s="1659"/>
      <c r="AI9" s="1660"/>
      <c r="AJ9" s="1658" t="s">
        <v>21</v>
      </c>
      <c r="AK9" s="1659"/>
      <c r="AL9" s="1660"/>
      <c r="AM9" s="1664"/>
    </row>
    <row r="10" spans="2:39" s="36" customFormat="1" ht="15.5" x14ac:dyDescent="0.25">
      <c r="B10" s="342" t="s">
        <v>172</v>
      </c>
      <c r="C10" s="343" t="s">
        <v>781</v>
      </c>
      <c r="D10" s="400"/>
      <c r="E10" s="400"/>
      <c r="F10" s="400"/>
      <c r="G10" s="400"/>
      <c r="H10" s="400"/>
      <c r="I10" s="400"/>
      <c r="J10" s="400"/>
      <c r="K10" s="400"/>
      <c r="L10" s="400"/>
      <c r="M10" s="400"/>
      <c r="N10" s="40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row>
    <row r="11" spans="2:39" s="423" customFormat="1" ht="15.5" x14ac:dyDescent="0.35">
      <c r="B11" s="421">
        <v>1</v>
      </c>
      <c r="C11" s="401" t="s">
        <v>140</v>
      </c>
      <c r="D11" s="468" t="s">
        <v>117</v>
      </c>
      <c r="E11" s="771">
        <f>SUM(F11:G11)</f>
        <v>0</v>
      </c>
      <c r="F11" s="767">
        <v>0</v>
      </c>
      <c r="G11" s="852">
        <v>0</v>
      </c>
      <c r="H11" s="852">
        <f>SUM(F11:G11)</f>
        <v>0</v>
      </c>
      <c r="I11" s="767">
        <f>F11-E11</f>
        <v>0</v>
      </c>
      <c r="J11" s="771">
        <f>M11</f>
        <v>41.422706528866499</v>
      </c>
      <c r="K11" s="881">
        <v>20.61</v>
      </c>
      <c r="L11" s="881">
        <v>20.812706528866499</v>
      </c>
      <c r="M11" s="881">
        <f>SUM(K11:L11)</f>
        <v>41.422706528866499</v>
      </c>
      <c r="N11" s="767">
        <f t="shared" ref="N11:N22" si="0">M11-J11</f>
        <v>0</v>
      </c>
      <c r="O11" s="771"/>
      <c r="P11" s="1216">
        <v>20.51260407813422</v>
      </c>
      <c r="Q11" s="1216">
        <v>20.582463750793771</v>
      </c>
      <c r="R11" s="1216"/>
      <c r="S11" s="1151"/>
      <c r="T11" s="1151"/>
      <c r="U11" s="1154"/>
      <c r="V11" s="518">
        <f>SUMPRODUCT(R11:U11,'F2.2'!$AA$86:$AD$86)/SUM('F2.2'!$AA$86:$AD$86)</f>
        <v>0</v>
      </c>
      <c r="W11" s="518">
        <f t="shared" ref="W11:W22" si="1">V11-O11</f>
        <v>0</v>
      </c>
      <c r="X11" s="599"/>
      <c r="Y11" s="599"/>
      <c r="Z11" s="771"/>
      <c r="AA11" s="599"/>
      <c r="AB11" s="599"/>
      <c r="AC11" s="771"/>
      <c r="AD11" s="599"/>
      <c r="AE11" s="599"/>
      <c r="AF11" s="771"/>
      <c r="AG11" s="599"/>
      <c r="AH11" s="599"/>
      <c r="AI11" s="771"/>
      <c r="AJ11" s="599"/>
      <c r="AK11" s="599"/>
      <c r="AL11" s="771"/>
      <c r="AM11" s="422"/>
    </row>
    <row r="12" spans="2:39" s="423" customFormat="1" ht="15.5" x14ac:dyDescent="0.35">
      <c r="B12" s="421">
        <f>B11+1</f>
        <v>2</v>
      </c>
      <c r="C12" s="402" t="s">
        <v>782</v>
      </c>
      <c r="D12" s="468" t="s">
        <v>117</v>
      </c>
      <c r="E12" s="771">
        <f t="shared" ref="E12:E22" si="2">SUM(F12:G12)</f>
        <v>0</v>
      </c>
      <c r="F12" s="767">
        <v>0</v>
      </c>
      <c r="G12" s="852">
        <v>0</v>
      </c>
      <c r="H12" s="852">
        <f t="shared" ref="H12:H22" si="3">SUM(F12:G12)</f>
        <v>0</v>
      </c>
      <c r="I12" s="767">
        <f t="shared" ref="I12:I25" si="4">F12-E12</f>
        <v>0</v>
      </c>
      <c r="J12" s="771">
        <f t="shared" ref="J12:J22" si="5">M12</f>
        <v>0.1660029420141734</v>
      </c>
      <c r="K12" s="881">
        <v>8.2998871007086694E-2</v>
      </c>
      <c r="L12" s="881">
        <v>8.3004071007086705E-2</v>
      </c>
      <c r="M12" s="881">
        <f t="shared" ref="M12:M22" si="6">SUM(K12:L12)</f>
        <v>0.1660029420141734</v>
      </c>
      <c r="N12" s="767">
        <f t="shared" si="0"/>
        <v>0</v>
      </c>
      <c r="O12" s="771"/>
      <c r="P12" s="1216">
        <v>0.18</v>
      </c>
      <c r="Q12" s="1216">
        <v>0.18</v>
      </c>
      <c r="R12" s="1216"/>
      <c r="S12" s="1151"/>
      <c r="T12" s="1151"/>
      <c r="U12" s="1154"/>
      <c r="V12" s="518">
        <f>SUMPRODUCT(R12:U12,'F2.2'!$AA$86:$AD$86)/SUM('F2.2'!$AA$86:$AD$86)</f>
        <v>0</v>
      </c>
      <c r="W12" s="518">
        <f t="shared" si="1"/>
        <v>0</v>
      </c>
      <c r="X12" s="599"/>
      <c r="Y12" s="599"/>
      <c r="Z12" s="771"/>
      <c r="AA12" s="599"/>
      <c r="AB12" s="599"/>
      <c r="AC12" s="771"/>
      <c r="AD12" s="599"/>
      <c r="AE12" s="599"/>
      <c r="AF12" s="771"/>
      <c r="AG12" s="599"/>
      <c r="AH12" s="599"/>
      <c r="AI12" s="771"/>
      <c r="AJ12" s="599"/>
      <c r="AK12" s="599"/>
      <c r="AL12" s="771"/>
      <c r="AM12" s="422"/>
    </row>
    <row r="13" spans="2:39" s="423" customFormat="1" ht="15.5" x14ac:dyDescent="0.35">
      <c r="B13" s="421">
        <f t="shared" ref="B13:B26" si="7">B12+1</f>
        <v>3</v>
      </c>
      <c r="C13" s="402" t="s">
        <v>228</v>
      </c>
      <c r="D13" s="468" t="s">
        <v>117</v>
      </c>
      <c r="E13" s="771">
        <f t="shared" si="2"/>
        <v>0</v>
      </c>
      <c r="F13" s="767">
        <v>0</v>
      </c>
      <c r="G13" s="852">
        <v>0</v>
      </c>
      <c r="H13" s="852">
        <f t="shared" si="3"/>
        <v>0</v>
      </c>
      <c r="I13" s="767">
        <f t="shared" si="4"/>
        <v>0</v>
      </c>
      <c r="J13" s="771">
        <f t="shared" si="5"/>
        <v>0.3476237693743654</v>
      </c>
      <c r="K13" s="881">
        <v>0.1738118846871827</v>
      </c>
      <c r="L13" s="881">
        <v>0.1738118846871827</v>
      </c>
      <c r="M13" s="881">
        <f t="shared" si="6"/>
        <v>0.3476237693743654</v>
      </c>
      <c r="N13" s="767">
        <f t="shared" si="0"/>
        <v>0</v>
      </c>
      <c r="O13" s="771"/>
      <c r="P13" s="1216">
        <v>0.17</v>
      </c>
      <c r="Q13" s="1216">
        <v>0.17</v>
      </c>
      <c r="R13" s="1216"/>
      <c r="S13" s="1151"/>
      <c r="T13" s="1151"/>
      <c r="U13" s="1154"/>
      <c r="V13" s="518">
        <f>SUMPRODUCT(R13:U13,'F2.2'!$AA$86:$AD$86)/SUM('F2.2'!$AA$86:$AD$86)</f>
        <v>0</v>
      </c>
      <c r="W13" s="518">
        <f t="shared" si="1"/>
        <v>0</v>
      </c>
      <c r="X13" s="599"/>
      <c r="Y13" s="599"/>
      <c r="Z13" s="771"/>
      <c r="AA13" s="599"/>
      <c r="AB13" s="599"/>
      <c r="AC13" s="771"/>
      <c r="AD13" s="599"/>
      <c r="AE13" s="599"/>
      <c r="AF13" s="771"/>
      <c r="AG13" s="599"/>
      <c r="AH13" s="599"/>
      <c r="AI13" s="771"/>
      <c r="AJ13" s="599"/>
      <c r="AK13" s="599"/>
      <c r="AL13" s="771"/>
      <c r="AM13" s="422"/>
    </row>
    <row r="14" spans="2:39" s="423" customFormat="1" ht="15.5" x14ac:dyDescent="0.35">
      <c r="B14" s="421">
        <f t="shared" si="7"/>
        <v>4</v>
      </c>
      <c r="C14" s="402" t="s">
        <v>791</v>
      </c>
      <c r="D14" s="468" t="s">
        <v>117</v>
      </c>
      <c r="E14" s="771">
        <f t="shared" si="2"/>
        <v>0</v>
      </c>
      <c r="F14" s="767">
        <v>0</v>
      </c>
      <c r="G14" s="852">
        <v>0</v>
      </c>
      <c r="H14" s="852">
        <f t="shared" si="3"/>
        <v>0</v>
      </c>
      <c r="I14" s="767">
        <f t="shared" si="4"/>
        <v>0</v>
      </c>
      <c r="J14" s="771">
        <f t="shared" si="5"/>
        <v>0</v>
      </c>
      <c r="K14" s="881">
        <v>0</v>
      </c>
      <c r="L14" s="881">
        <v>0</v>
      </c>
      <c r="M14" s="881">
        <f t="shared" si="6"/>
        <v>0</v>
      </c>
      <c r="N14" s="767">
        <f t="shared" si="0"/>
        <v>0</v>
      </c>
      <c r="O14" s="771"/>
      <c r="P14" s="1216">
        <v>0</v>
      </c>
      <c r="Q14" s="1216">
        <v>0</v>
      </c>
      <c r="R14" s="1216"/>
      <c r="S14" s="1151"/>
      <c r="T14" s="1151"/>
      <c r="U14" s="1154"/>
      <c r="V14" s="518">
        <f>SUMPRODUCT(R14:U14,'F2.2'!$AA$86:$AD$86)/SUM('F2.2'!$AA$86:$AD$86)</f>
        <v>0</v>
      </c>
      <c r="W14" s="767">
        <f t="shared" si="1"/>
        <v>0</v>
      </c>
      <c r="X14" s="599"/>
      <c r="Y14" s="599"/>
      <c r="Z14" s="771"/>
      <c r="AA14" s="599"/>
      <c r="AB14" s="599"/>
      <c r="AC14" s="771"/>
      <c r="AD14" s="599"/>
      <c r="AE14" s="599"/>
      <c r="AF14" s="771"/>
      <c r="AG14" s="599"/>
      <c r="AH14" s="599"/>
      <c r="AI14" s="771"/>
      <c r="AJ14" s="599"/>
      <c r="AK14" s="599"/>
      <c r="AL14" s="771"/>
      <c r="AM14" s="405"/>
    </row>
    <row r="15" spans="2:39" s="423" customFormat="1" ht="15.5" x14ac:dyDescent="0.35">
      <c r="B15" s="421">
        <f t="shared" si="7"/>
        <v>5</v>
      </c>
      <c r="C15" s="402" t="s">
        <v>821</v>
      </c>
      <c r="D15" s="468" t="s">
        <v>117</v>
      </c>
      <c r="E15" s="771">
        <f t="shared" si="2"/>
        <v>0</v>
      </c>
      <c r="F15" s="767">
        <v>0</v>
      </c>
      <c r="G15" s="852">
        <v>0</v>
      </c>
      <c r="H15" s="852">
        <f t="shared" si="3"/>
        <v>0</v>
      </c>
      <c r="I15" s="767">
        <f t="shared" si="4"/>
        <v>0</v>
      </c>
      <c r="J15" s="771">
        <f t="shared" si="5"/>
        <v>1.2644095167391576</v>
      </c>
      <c r="K15" s="881">
        <v>0.63220475836957879</v>
      </c>
      <c r="L15" s="881">
        <v>0.63220475836957879</v>
      </c>
      <c r="M15" s="881">
        <f t="shared" si="6"/>
        <v>1.2644095167391576</v>
      </c>
      <c r="N15" s="767">
        <f t="shared" si="0"/>
        <v>0</v>
      </c>
      <c r="O15" s="771"/>
      <c r="P15" s="1216">
        <v>0.63</v>
      </c>
      <c r="Q15" s="1216">
        <v>0.63</v>
      </c>
      <c r="R15" s="1216"/>
      <c r="S15" s="1151"/>
      <c r="T15" s="1151"/>
      <c r="U15" s="1154"/>
      <c r="V15" s="518">
        <f>SUMPRODUCT(R15:U15,'F2.2'!$AA$86:$AD$86)/SUM('F2.2'!$AA$86:$AD$86)</f>
        <v>0</v>
      </c>
      <c r="W15" s="767">
        <f t="shared" si="1"/>
        <v>0</v>
      </c>
      <c r="X15" s="599"/>
      <c r="Y15" s="599"/>
      <c r="Z15" s="771"/>
      <c r="AA15" s="599"/>
      <c r="AB15" s="599"/>
      <c r="AC15" s="771"/>
      <c r="AD15" s="599"/>
      <c r="AE15" s="599"/>
      <c r="AF15" s="771"/>
      <c r="AG15" s="599"/>
      <c r="AH15" s="599"/>
      <c r="AI15" s="771"/>
      <c r="AJ15" s="599"/>
      <c r="AK15" s="599"/>
      <c r="AL15" s="771"/>
      <c r="AM15" s="405"/>
    </row>
    <row r="16" spans="2:39" s="423" customFormat="1" ht="15.5" x14ac:dyDescent="0.35">
      <c r="B16" s="421">
        <f t="shared" si="7"/>
        <v>6</v>
      </c>
      <c r="C16" s="402" t="s">
        <v>783</v>
      </c>
      <c r="D16" s="468" t="s">
        <v>117</v>
      </c>
      <c r="E16" s="771">
        <f t="shared" si="2"/>
        <v>0</v>
      </c>
      <c r="F16" s="1154">
        <v>0</v>
      </c>
      <c r="G16" s="1154">
        <v>0</v>
      </c>
      <c r="H16" s="1154">
        <f t="shared" si="3"/>
        <v>0</v>
      </c>
      <c r="I16" s="1154">
        <f t="shared" si="4"/>
        <v>0</v>
      </c>
      <c r="J16" s="771">
        <f t="shared" si="5"/>
        <v>0</v>
      </c>
      <c r="K16" s="1154">
        <v>0</v>
      </c>
      <c r="L16" s="881">
        <v>0</v>
      </c>
      <c r="M16" s="881">
        <f t="shared" si="6"/>
        <v>0</v>
      </c>
      <c r="N16" s="767">
        <f t="shared" si="0"/>
        <v>0</v>
      </c>
      <c r="O16" s="771"/>
      <c r="P16" s="1216">
        <v>0</v>
      </c>
      <c r="Q16" s="1216">
        <v>0</v>
      </c>
      <c r="R16" s="1216"/>
      <c r="S16" s="1151"/>
      <c r="T16" s="1151"/>
      <c r="U16" s="1154"/>
      <c r="V16" s="518">
        <f>SUMPRODUCT(R16:U16,'F2.2'!$AA$86:$AD$86)/SUM('F2.2'!$AA$86:$AD$86)</f>
        <v>0</v>
      </c>
      <c r="W16" s="767">
        <f t="shared" si="1"/>
        <v>0</v>
      </c>
      <c r="X16" s="599"/>
      <c r="Y16" s="599"/>
      <c r="Z16" s="771"/>
      <c r="AA16" s="599"/>
      <c r="AB16" s="599"/>
      <c r="AC16" s="771"/>
      <c r="AD16" s="599"/>
      <c r="AE16" s="599"/>
      <c r="AF16" s="771"/>
      <c r="AG16" s="599"/>
      <c r="AH16" s="599"/>
      <c r="AI16" s="771"/>
      <c r="AJ16" s="599"/>
      <c r="AK16" s="599"/>
      <c r="AL16" s="771"/>
      <c r="AM16" s="405"/>
    </row>
    <row r="17" spans="2:39" s="423" customFormat="1" ht="15.5" x14ac:dyDescent="0.35">
      <c r="B17" s="421">
        <f t="shared" si="7"/>
        <v>7</v>
      </c>
      <c r="C17" s="402" t="s">
        <v>784</v>
      </c>
      <c r="D17" s="468" t="s">
        <v>117</v>
      </c>
      <c r="E17" s="771">
        <f t="shared" si="2"/>
        <v>0</v>
      </c>
      <c r="F17" s="1154">
        <v>0</v>
      </c>
      <c r="G17" s="1154">
        <v>0</v>
      </c>
      <c r="H17" s="1154">
        <f t="shared" si="3"/>
        <v>0</v>
      </c>
      <c r="I17" s="1154">
        <f t="shared" si="4"/>
        <v>0</v>
      </c>
      <c r="J17" s="771">
        <f t="shared" si="5"/>
        <v>0</v>
      </c>
      <c r="K17" s="1154">
        <v>0</v>
      </c>
      <c r="L17" s="881">
        <v>0</v>
      </c>
      <c r="M17" s="881">
        <f t="shared" si="6"/>
        <v>0</v>
      </c>
      <c r="N17" s="767">
        <f t="shared" si="0"/>
        <v>0</v>
      </c>
      <c r="O17" s="771"/>
      <c r="P17" s="1216">
        <v>0</v>
      </c>
      <c r="Q17" s="1216">
        <v>0</v>
      </c>
      <c r="R17" s="1216"/>
      <c r="S17" s="1151"/>
      <c r="T17" s="1151"/>
      <c r="U17" s="1154"/>
      <c r="V17" s="518">
        <f>SUMPRODUCT(R17:U17,'F2.2'!$AA$86:$AD$86)/SUM('F2.2'!$AA$86:$AD$86)</f>
        <v>0</v>
      </c>
      <c r="W17" s="767">
        <f t="shared" si="1"/>
        <v>0</v>
      </c>
      <c r="X17" s="599"/>
      <c r="Y17" s="599"/>
      <c r="Z17" s="771"/>
      <c r="AA17" s="599"/>
      <c r="AB17" s="599"/>
      <c r="AC17" s="771"/>
      <c r="AD17" s="599"/>
      <c r="AE17" s="599"/>
      <c r="AF17" s="771"/>
      <c r="AG17" s="599"/>
      <c r="AH17" s="599"/>
      <c r="AI17" s="771"/>
      <c r="AJ17" s="599"/>
      <c r="AK17" s="599"/>
      <c r="AL17" s="771"/>
      <c r="AM17" s="405"/>
    </row>
    <row r="18" spans="2:39" s="423" customFormat="1" ht="15.5" x14ac:dyDescent="0.35">
      <c r="B18" s="421">
        <f t="shared" si="7"/>
        <v>8</v>
      </c>
      <c r="C18" s="402" t="s">
        <v>785</v>
      </c>
      <c r="D18" s="468" t="s">
        <v>117</v>
      </c>
      <c r="E18" s="771">
        <f t="shared" si="2"/>
        <v>0</v>
      </c>
      <c r="F18" s="1154">
        <v>0</v>
      </c>
      <c r="G18" s="1154">
        <v>0</v>
      </c>
      <c r="H18" s="1154">
        <f t="shared" si="3"/>
        <v>0</v>
      </c>
      <c r="I18" s="1154">
        <f t="shared" si="4"/>
        <v>0</v>
      </c>
      <c r="J18" s="771">
        <f t="shared" si="5"/>
        <v>0</v>
      </c>
      <c r="K18" s="1154">
        <v>0</v>
      </c>
      <c r="L18" s="881">
        <v>0</v>
      </c>
      <c r="M18" s="881">
        <f t="shared" si="6"/>
        <v>0</v>
      </c>
      <c r="N18" s="767">
        <f t="shared" si="0"/>
        <v>0</v>
      </c>
      <c r="O18" s="771"/>
      <c r="P18" s="1216">
        <v>0</v>
      </c>
      <c r="Q18" s="1216">
        <v>0</v>
      </c>
      <c r="R18" s="1216"/>
      <c r="S18" s="1151"/>
      <c r="T18" s="1151"/>
      <c r="U18" s="1154"/>
      <c r="V18" s="518">
        <f>SUMPRODUCT(R18:U18,'F2.2'!$AA$86:$AD$86)/SUM('F2.2'!$AA$86:$AD$86)</f>
        <v>0</v>
      </c>
      <c r="W18" s="767">
        <f t="shared" si="1"/>
        <v>0</v>
      </c>
      <c r="X18" s="599"/>
      <c r="Y18" s="599"/>
      <c r="Z18" s="771"/>
      <c r="AA18" s="599"/>
      <c r="AB18" s="599"/>
      <c r="AC18" s="771"/>
      <c r="AD18" s="599"/>
      <c r="AE18" s="599"/>
      <c r="AF18" s="771"/>
      <c r="AG18" s="599"/>
      <c r="AH18" s="599"/>
      <c r="AI18" s="771"/>
      <c r="AJ18" s="599"/>
      <c r="AK18" s="599"/>
      <c r="AL18" s="771"/>
      <c r="AM18" s="405"/>
    </row>
    <row r="19" spans="2:39" s="423" customFormat="1" ht="15.5" x14ac:dyDescent="0.35">
      <c r="B19" s="421">
        <f t="shared" si="7"/>
        <v>9</v>
      </c>
      <c r="C19" s="402" t="s">
        <v>786</v>
      </c>
      <c r="D19" s="468" t="s">
        <v>117</v>
      </c>
      <c r="E19" s="771">
        <f t="shared" si="2"/>
        <v>48.33625665375844</v>
      </c>
      <c r="F19" s="1154">
        <v>26.89443690575397</v>
      </c>
      <c r="G19" s="1154">
        <v>21.44181974800447</v>
      </c>
      <c r="H19" s="1154">
        <f t="shared" si="3"/>
        <v>48.33625665375844</v>
      </c>
      <c r="I19" s="1154">
        <f t="shared" si="4"/>
        <v>-21.44181974800447</v>
      </c>
      <c r="J19" s="771">
        <f t="shared" si="5"/>
        <v>0</v>
      </c>
      <c r="K19" s="1154">
        <v>0</v>
      </c>
      <c r="L19" s="881">
        <v>0</v>
      </c>
      <c r="M19" s="881">
        <f t="shared" si="6"/>
        <v>0</v>
      </c>
      <c r="N19" s="767">
        <f t="shared" si="0"/>
        <v>0</v>
      </c>
      <c r="O19" s="771"/>
      <c r="P19" s="1216">
        <v>0</v>
      </c>
      <c r="Q19" s="1216">
        <v>0</v>
      </c>
      <c r="R19" s="1216"/>
      <c r="S19" s="1151"/>
      <c r="T19" s="1151"/>
      <c r="U19" s="1154"/>
      <c r="V19" s="518">
        <f>SUMPRODUCT(R19:U19,'F2.2'!$AA$86:$AD$86)/SUM('F2.2'!$AA$86:$AD$86)</f>
        <v>0</v>
      </c>
      <c r="W19" s="767">
        <f t="shared" si="1"/>
        <v>0</v>
      </c>
      <c r="X19" s="599"/>
      <c r="Y19" s="599"/>
      <c r="Z19" s="771"/>
      <c r="AA19" s="599"/>
      <c r="AB19" s="599"/>
      <c r="AC19" s="771"/>
      <c r="AD19" s="599"/>
      <c r="AE19" s="599"/>
      <c r="AF19" s="771"/>
      <c r="AG19" s="599"/>
      <c r="AH19" s="599"/>
      <c r="AI19" s="771"/>
      <c r="AJ19" s="599"/>
      <c r="AK19" s="599"/>
      <c r="AL19" s="771"/>
      <c r="AM19" s="405"/>
    </row>
    <row r="20" spans="2:39" s="423" customFormat="1" ht="15.5" x14ac:dyDescent="0.35">
      <c r="B20" s="421">
        <f t="shared" si="7"/>
        <v>10</v>
      </c>
      <c r="C20" s="402" t="s">
        <v>787</v>
      </c>
      <c r="D20" s="468" t="s">
        <v>117</v>
      </c>
      <c r="E20" s="771">
        <f t="shared" si="2"/>
        <v>0</v>
      </c>
      <c r="F20" s="1154">
        <v>0</v>
      </c>
      <c r="G20" s="1154">
        <v>0</v>
      </c>
      <c r="H20" s="1154">
        <f t="shared" si="3"/>
        <v>0</v>
      </c>
      <c r="I20" s="1154">
        <f t="shared" si="4"/>
        <v>0</v>
      </c>
      <c r="J20" s="771">
        <f t="shared" si="5"/>
        <v>0</v>
      </c>
      <c r="K20" s="1154">
        <v>0</v>
      </c>
      <c r="L20" s="881">
        <v>0</v>
      </c>
      <c r="M20" s="881">
        <f t="shared" si="6"/>
        <v>0</v>
      </c>
      <c r="N20" s="767">
        <f t="shared" si="0"/>
        <v>0</v>
      </c>
      <c r="O20" s="771"/>
      <c r="P20" s="1216">
        <v>0</v>
      </c>
      <c r="Q20" s="1216">
        <v>0</v>
      </c>
      <c r="R20" s="1216"/>
      <c r="S20" s="1151"/>
      <c r="T20" s="1151"/>
      <c r="U20" s="1154"/>
      <c r="V20" s="518">
        <f>SUMPRODUCT(R20:U20,'F2.2'!$AA$86:$AD$86)/SUM('F2.2'!$AA$86:$AD$86)</f>
        <v>0</v>
      </c>
      <c r="W20" s="767">
        <f t="shared" si="1"/>
        <v>0</v>
      </c>
      <c r="X20" s="599"/>
      <c r="Y20" s="599"/>
      <c r="Z20" s="771"/>
      <c r="AA20" s="599"/>
      <c r="AB20" s="599"/>
      <c r="AC20" s="771"/>
      <c r="AD20" s="599"/>
      <c r="AE20" s="599"/>
      <c r="AF20" s="771"/>
      <c r="AG20" s="599"/>
      <c r="AH20" s="599"/>
      <c r="AI20" s="771"/>
      <c r="AJ20" s="599"/>
      <c r="AK20" s="599"/>
      <c r="AL20" s="771"/>
      <c r="AM20" s="405"/>
    </row>
    <row r="21" spans="2:39" s="423" customFormat="1" ht="15.5" x14ac:dyDescent="0.35">
      <c r="B21" s="421">
        <f t="shared" si="7"/>
        <v>11</v>
      </c>
      <c r="C21" s="402" t="s">
        <v>817</v>
      </c>
      <c r="D21" s="468" t="s">
        <v>117</v>
      </c>
      <c r="E21" s="771">
        <f t="shared" si="2"/>
        <v>0</v>
      </c>
      <c r="F21" s="1154">
        <v>0</v>
      </c>
      <c r="G21" s="1154">
        <v>0</v>
      </c>
      <c r="H21" s="1154">
        <f t="shared" si="3"/>
        <v>0</v>
      </c>
      <c r="I21" s="1154">
        <f t="shared" si="4"/>
        <v>0</v>
      </c>
      <c r="J21" s="771">
        <f t="shared" si="5"/>
        <v>0</v>
      </c>
      <c r="K21" s="1154">
        <v>0</v>
      </c>
      <c r="L21" s="881">
        <v>0</v>
      </c>
      <c r="M21" s="881">
        <f t="shared" si="6"/>
        <v>0</v>
      </c>
      <c r="N21" s="767">
        <f t="shared" si="0"/>
        <v>0</v>
      </c>
      <c r="O21" s="771"/>
      <c r="P21" s="1216">
        <v>0</v>
      </c>
      <c r="Q21" s="1216">
        <v>0</v>
      </c>
      <c r="R21" s="1216"/>
      <c r="S21" s="1151"/>
      <c r="T21" s="1151"/>
      <c r="U21" s="1154"/>
      <c r="V21" s="518">
        <f>SUMPRODUCT(R21:U21,'F2.2'!$AA$86:$AD$86)/SUM('F2.2'!$AA$86:$AD$86)</f>
        <v>0</v>
      </c>
      <c r="W21" s="767">
        <f t="shared" si="1"/>
        <v>0</v>
      </c>
      <c r="X21" s="599"/>
      <c r="Y21" s="599"/>
      <c r="Z21" s="771"/>
      <c r="AA21" s="599"/>
      <c r="AB21" s="599"/>
      <c r="AC21" s="771"/>
      <c r="AD21" s="599"/>
      <c r="AE21" s="599"/>
      <c r="AF21" s="771"/>
      <c r="AG21" s="599"/>
      <c r="AH21" s="599"/>
      <c r="AI21" s="771"/>
      <c r="AJ21" s="599"/>
      <c r="AK21" s="599"/>
      <c r="AL21" s="771"/>
      <c r="AM21" s="405"/>
    </row>
    <row r="22" spans="2:39" s="423" customFormat="1" ht="15.5" x14ac:dyDescent="0.35">
      <c r="B22" s="421">
        <f t="shared" si="7"/>
        <v>12</v>
      </c>
      <c r="C22" s="402" t="s">
        <v>806</v>
      </c>
      <c r="D22" s="468" t="s">
        <v>117</v>
      </c>
      <c r="E22" s="771">
        <f t="shared" si="2"/>
        <v>0</v>
      </c>
      <c r="F22" s="1154">
        <v>0</v>
      </c>
      <c r="G22" s="1154">
        <v>0</v>
      </c>
      <c r="H22" s="1154">
        <f t="shared" si="3"/>
        <v>0</v>
      </c>
      <c r="I22" s="1154">
        <f t="shared" si="4"/>
        <v>0</v>
      </c>
      <c r="J22" s="771">
        <f t="shared" si="5"/>
        <v>0</v>
      </c>
      <c r="K22" s="1154">
        <v>0</v>
      </c>
      <c r="L22" s="881">
        <v>0</v>
      </c>
      <c r="M22" s="881">
        <f t="shared" si="6"/>
        <v>0</v>
      </c>
      <c r="N22" s="767">
        <f t="shared" si="0"/>
        <v>0</v>
      </c>
      <c r="O22" s="771"/>
      <c r="P22" s="1216">
        <v>0</v>
      </c>
      <c r="Q22" s="1216">
        <v>0</v>
      </c>
      <c r="R22" s="1216"/>
      <c r="S22" s="1151"/>
      <c r="T22" s="1151"/>
      <c r="U22" s="1154"/>
      <c r="V22" s="518">
        <f>SUMPRODUCT(R22:U22,'F2.2'!$AA$86:$AD$86)/SUM('F2.2'!$AA$86:$AD$86)</f>
        <v>0</v>
      </c>
      <c r="W22" s="767">
        <f t="shared" si="1"/>
        <v>0</v>
      </c>
      <c r="X22" s="599"/>
      <c r="Y22" s="599"/>
      <c r="Z22" s="771"/>
      <c r="AA22" s="599"/>
      <c r="AB22" s="599"/>
      <c r="AC22" s="771"/>
      <c r="AD22" s="599"/>
      <c r="AE22" s="599"/>
      <c r="AF22" s="771"/>
      <c r="AG22" s="599"/>
      <c r="AH22" s="599"/>
      <c r="AI22" s="771"/>
      <c r="AJ22" s="599"/>
      <c r="AK22" s="599"/>
      <c r="AL22" s="771"/>
      <c r="AM22" s="405"/>
    </row>
    <row r="23" spans="2:39" s="423" customFormat="1" ht="45" x14ac:dyDescent="0.3">
      <c r="B23" s="486">
        <f t="shared" si="7"/>
        <v>13</v>
      </c>
      <c r="C23" s="424" t="s">
        <v>704</v>
      </c>
      <c r="D23" s="468" t="s">
        <v>117</v>
      </c>
      <c r="E23" s="460">
        <f>SUM(E11:E22)</f>
        <v>48.33625665375844</v>
      </c>
      <c r="F23" s="460">
        <f>SUM(F11:F22)</f>
        <v>26.89443690575397</v>
      </c>
      <c r="G23" s="460">
        <f t="shared" ref="G23:H23" si="8">SUM(G11:G22)</f>
        <v>21.44181974800447</v>
      </c>
      <c r="H23" s="460">
        <f t="shared" si="8"/>
        <v>48.33625665375844</v>
      </c>
      <c r="I23" s="460">
        <f t="shared" si="4"/>
        <v>-21.44181974800447</v>
      </c>
      <c r="J23" s="460">
        <f>SUM(J11:J22)</f>
        <v>43.200742756994195</v>
      </c>
      <c r="K23" s="460">
        <f t="shared" ref="K23:L23" si="9">SUM(K11:K22)</f>
        <v>21.499015514063846</v>
      </c>
      <c r="L23" s="460">
        <f t="shared" si="9"/>
        <v>21.701727242930346</v>
      </c>
      <c r="M23" s="460">
        <f>SUM(M11:M22)</f>
        <v>43.200742756994195</v>
      </c>
      <c r="N23" s="460">
        <f>SUM(N11:N22)</f>
        <v>0</v>
      </c>
      <c r="O23" s="460"/>
      <c r="P23" s="1162">
        <f t="shared" ref="P23:Q23" si="10">SUM(P11:P22)</f>
        <v>21.492604078134221</v>
      </c>
      <c r="Q23" s="1162">
        <f t="shared" si="10"/>
        <v>21.562463750793771</v>
      </c>
      <c r="R23" s="1162"/>
      <c r="S23" s="460"/>
      <c r="T23" s="460"/>
      <c r="U23" s="460"/>
      <c r="V23" s="519">
        <f>SUM(V11:V22)</f>
        <v>0</v>
      </c>
      <c r="W23" s="460">
        <f t="shared" ref="W23" si="11">SUM(W11:W22)</f>
        <v>0</v>
      </c>
      <c r="X23" s="1162"/>
      <c r="Y23" s="1162"/>
      <c r="Z23" s="460"/>
      <c r="AA23" s="1162"/>
      <c r="AB23" s="1162"/>
      <c r="AC23" s="460"/>
      <c r="AD23" s="1162"/>
      <c r="AE23" s="1162"/>
      <c r="AF23" s="460"/>
      <c r="AG23" s="1162"/>
      <c r="AH23" s="1162"/>
      <c r="AI23" s="460"/>
      <c r="AJ23" s="1162"/>
      <c r="AK23" s="1162"/>
      <c r="AL23" s="460"/>
      <c r="AM23" s="405"/>
    </row>
    <row r="24" spans="2:39" s="423" customFormat="1" ht="15.5" x14ac:dyDescent="0.35">
      <c r="B24" s="421">
        <f t="shared" si="7"/>
        <v>14</v>
      </c>
      <c r="C24" s="425" t="s">
        <v>143</v>
      </c>
      <c r="D24" s="468" t="s">
        <v>99</v>
      </c>
      <c r="E24" s="459">
        <f>'F2.2'!$F$43</f>
        <v>8.0000000000000002E-3</v>
      </c>
      <c r="F24" s="459">
        <v>0</v>
      </c>
      <c r="G24" s="459"/>
      <c r="H24" s="459"/>
      <c r="I24" s="459">
        <f t="shared" si="4"/>
        <v>-8.0000000000000002E-3</v>
      </c>
      <c r="J24" s="459">
        <f>'F2.2'!$N$44</f>
        <v>0</v>
      </c>
      <c r="K24" s="459"/>
      <c r="L24" s="459"/>
      <c r="M24" s="459">
        <f>'F2.2'!$Q$44</f>
        <v>0</v>
      </c>
      <c r="N24" s="459">
        <f>M24-J24</f>
        <v>0</v>
      </c>
      <c r="O24" s="459"/>
      <c r="P24" s="459"/>
      <c r="Q24" s="459"/>
      <c r="R24" s="459"/>
      <c r="S24" s="459"/>
      <c r="T24" s="459"/>
      <c r="U24" s="459"/>
      <c r="V24" s="567" t="e">
        <f>AVERAGE(R24:U24)</f>
        <v>#DIV/0!</v>
      </c>
      <c r="W24" s="459" t="e">
        <f>V24-O24</f>
        <v>#DIV/0!</v>
      </c>
      <c r="X24" s="459"/>
      <c r="Y24" s="459"/>
      <c r="Z24" s="853"/>
      <c r="AA24" s="853"/>
      <c r="AB24" s="853"/>
      <c r="AC24" s="853"/>
      <c r="AD24" s="853"/>
      <c r="AE24" s="853"/>
      <c r="AF24" s="853"/>
      <c r="AG24" s="853"/>
      <c r="AH24" s="853"/>
      <c r="AI24" s="853"/>
      <c r="AJ24" s="853"/>
      <c r="AK24" s="853"/>
      <c r="AL24" s="853"/>
      <c r="AM24" s="406"/>
    </row>
    <row r="25" spans="2:39" s="423" customFormat="1" ht="15.5" x14ac:dyDescent="0.35">
      <c r="B25" s="421">
        <f t="shared" si="7"/>
        <v>15</v>
      </c>
      <c r="C25" s="425" t="s">
        <v>684</v>
      </c>
      <c r="D25" s="468" t="s">
        <v>117</v>
      </c>
      <c r="E25" s="1154"/>
      <c r="F25" s="772"/>
      <c r="G25" s="772"/>
      <c r="H25" s="772"/>
      <c r="I25" s="1154">
        <f t="shared" si="4"/>
        <v>0</v>
      </c>
      <c r="J25" s="1154"/>
      <c r="K25" s="1154"/>
      <c r="L25" s="881"/>
      <c r="M25" s="767"/>
      <c r="N25" s="767">
        <f>M25-J25</f>
        <v>0</v>
      </c>
      <c r="O25" s="767"/>
      <c r="P25" s="1216"/>
      <c r="Q25" s="1216"/>
      <c r="R25" s="1216"/>
      <c r="S25" s="1151"/>
      <c r="T25" s="1151"/>
      <c r="U25" s="1154"/>
      <c r="V25" s="767"/>
      <c r="W25" s="767">
        <f>V25-O25</f>
        <v>0</v>
      </c>
      <c r="X25" s="599"/>
      <c r="Y25" s="599"/>
      <c r="Z25" s="767"/>
      <c r="AA25" s="1166"/>
      <c r="AB25" s="1166"/>
      <c r="AC25" s="1154"/>
      <c r="AD25" s="599"/>
      <c r="AE25" s="599"/>
      <c r="AF25" s="1154"/>
      <c r="AG25" s="1166"/>
      <c r="AH25" s="1166"/>
      <c r="AI25" s="1154"/>
      <c r="AJ25" s="1166"/>
      <c r="AK25" s="1166"/>
      <c r="AL25" s="1154"/>
      <c r="AM25" s="406"/>
    </row>
    <row r="26" spans="2:39" s="423" customFormat="1" ht="45" x14ac:dyDescent="0.3">
      <c r="B26" s="486">
        <f t="shared" si="7"/>
        <v>16</v>
      </c>
      <c r="C26" s="424" t="s">
        <v>705</v>
      </c>
      <c r="D26" s="426" t="s">
        <v>117</v>
      </c>
      <c r="E26" s="460">
        <f>(E23-E22)/(1-E24)+E25+E22</f>
        <v>48.726065175159718</v>
      </c>
      <c r="F26" s="460">
        <f t="shared" ref="F26:V26" si="12">(F23-F22)/(1-F24)+F25+F22</f>
        <v>26.89443690575397</v>
      </c>
      <c r="G26" s="460">
        <f t="shared" si="12"/>
        <v>21.44181974800447</v>
      </c>
      <c r="H26" s="460">
        <f t="shared" si="12"/>
        <v>48.33625665375844</v>
      </c>
      <c r="I26" s="460">
        <f t="shared" si="12"/>
        <v>-21.27164657540126</v>
      </c>
      <c r="J26" s="460">
        <f t="shared" si="12"/>
        <v>43.200742756994195</v>
      </c>
      <c r="K26" s="460">
        <f>(K23-K22)/(1-K24)+K25+K22</f>
        <v>21.499015514063846</v>
      </c>
      <c r="L26" s="460">
        <f t="shared" si="12"/>
        <v>21.701727242930346</v>
      </c>
      <c r="M26" s="460">
        <f t="shared" si="12"/>
        <v>43.200742756994195</v>
      </c>
      <c r="N26" s="460">
        <f t="shared" si="12"/>
        <v>0</v>
      </c>
      <c r="O26" s="460">
        <f t="shared" si="12"/>
        <v>0</v>
      </c>
      <c r="P26" s="1162">
        <f>(P23-P22)/(1-P24)+P25+P22</f>
        <v>21.492604078134221</v>
      </c>
      <c r="Q26" s="1162">
        <f>(Q23-Q22)/(1-Q24)+Q25+Q22</f>
        <v>21.562463750793771</v>
      </c>
      <c r="R26" s="1162">
        <f>(R23-R22)/(1-R24)+R25+R22</f>
        <v>0</v>
      </c>
      <c r="S26" s="1162">
        <v>21.6</v>
      </c>
      <c r="T26" s="1162">
        <v>21.6</v>
      </c>
      <c r="U26" s="1162">
        <v>0</v>
      </c>
      <c r="V26" s="460" t="e">
        <f t="shared" si="12"/>
        <v>#DIV/0!</v>
      </c>
      <c r="W26" s="755" t="e">
        <f>W23/(1-W24)+W25</f>
        <v>#DIV/0!</v>
      </c>
      <c r="X26" s="1162">
        <v>21.6</v>
      </c>
      <c r="Y26" s="1162">
        <v>21.6</v>
      </c>
      <c r="Z26" s="460"/>
      <c r="AA26" s="1162">
        <v>21.6</v>
      </c>
      <c r="AB26" s="1162">
        <v>21.6</v>
      </c>
      <c r="AC26" s="460"/>
      <c r="AD26" s="1162">
        <v>21.6</v>
      </c>
      <c r="AE26" s="1162">
        <v>21.6</v>
      </c>
      <c r="AF26" s="460"/>
      <c r="AG26" s="1162">
        <v>21.6</v>
      </c>
      <c r="AH26" s="1162">
        <v>21.6</v>
      </c>
      <c r="AI26" s="460"/>
      <c r="AJ26" s="1162">
        <v>21.6</v>
      </c>
      <c r="AK26" s="1162">
        <v>21.6</v>
      </c>
      <c r="AL26" s="460"/>
      <c r="AM26" s="460"/>
    </row>
    <row r="27" spans="2:39" s="6" customFormat="1" ht="15.5" x14ac:dyDescent="0.3">
      <c r="B27" s="408"/>
      <c r="C27" s="404"/>
      <c r="D27" s="407"/>
      <c r="E27" s="427"/>
      <c r="F27" s="427"/>
      <c r="G27" s="427"/>
      <c r="H27" s="427"/>
      <c r="I27" s="767"/>
      <c r="J27" s="427"/>
      <c r="K27" s="427"/>
      <c r="L27" s="427"/>
      <c r="M27" s="427"/>
      <c r="N27" s="767"/>
      <c r="O27" s="427"/>
      <c r="P27" s="427"/>
      <c r="Q27" s="427"/>
      <c r="R27" s="427"/>
      <c r="S27" s="427"/>
      <c r="T27" s="427"/>
      <c r="U27" s="427"/>
      <c r="V27" s="767"/>
      <c r="W27" s="767"/>
      <c r="X27" s="427"/>
      <c r="Y27" s="427"/>
      <c r="Z27" s="427"/>
      <c r="AA27" s="427"/>
      <c r="AB27" s="427"/>
      <c r="AC27" s="427"/>
      <c r="AD27" s="427"/>
      <c r="AE27" s="427"/>
      <c r="AF27" s="427"/>
      <c r="AG27" s="427"/>
      <c r="AH27" s="427"/>
      <c r="AI27" s="427"/>
      <c r="AJ27" s="427"/>
      <c r="AK27" s="427"/>
      <c r="AL27" s="427"/>
      <c r="AM27" s="395"/>
    </row>
    <row r="28" spans="2:39" s="6" customFormat="1" ht="15" x14ac:dyDescent="0.3">
      <c r="B28" s="345" t="s">
        <v>185</v>
      </c>
      <c r="C28" s="346" t="s">
        <v>788</v>
      </c>
      <c r="D28" s="407"/>
      <c r="E28" s="427"/>
      <c r="F28" s="427"/>
      <c r="G28" s="427"/>
      <c r="H28" s="427"/>
      <c r="I28" s="767"/>
      <c r="J28" s="427"/>
      <c r="K28" s="427"/>
      <c r="L28" s="427"/>
      <c r="M28" s="427"/>
      <c r="N28" s="767"/>
      <c r="O28" s="427"/>
      <c r="P28" s="427"/>
      <c r="Q28" s="427"/>
      <c r="R28" s="427"/>
      <c r="S28" s="427"/>
      <c r="T28" s="427"/>
      <c r="U28" s="427"/>
      <c r="V28" s="767"/>
      <c r="W28" s="767"/>
      <c r="X28" s="427"/>
      <c r="Y28" s="427"/>
      <c r="Z28" s="427"/>
      <c r="AA28" s="427"/>
      <c r="AB28" s="427"/>
      <c r="AC28" s="427"/>
      <c r="AD28" s="427"/>
      <c r="AE28" s="427"/>
      <c r="AF28" s="427"/>
      <c r="AG28" s="427"/>
      <c r="AH28" s="427"/>
      <c r="AI28" s="427"/>
      <c r="AJ28" s="427"/>
      <c r="AK28" s="427"/>
      <c r="AL28" s="427"/>
      <c r="AM28" s="395"/>
    </row>
    <row r="29" spans="2:39" s="6" customFormat="1" ht="15.5" x14ac:dyDescent="0.35">
      <c r="B29" s="347">
        <v>1</v>
      </c>
      <c r="C29" s="402" t="s">
        <v>789</v>
      </c>
      <c r="D29" s="407" t="s">
        <v>117</v>
      </c>
      <c r="E29" s="771">
        <f t="shared" ref="E29:E39" si="13">SUM(F29:G29)</f>
        <v>0</v>
      </c>
      <c r="F29" s="767">
        <v>0</v>
      </c>
      <c r="G29" s="852">
        <v>0</v>
      </c>
      <c r="H29" s="852">
        <f t="shared" ref="H29:H39" si="14">SUM(F29:G29)</f>
        <v>0</v>
      </c>
      <c r="I29" s="767">
        <f t="shared" ref="I29:I39" si="15">F29-E29</f>
        <v>0</v>
      </c>
      <c r="J29" s="767">
        <f>M29</f>
        <v>6725.7801401796578</v>
      </c>
      <c r="K29" s="881">
        <v>6725.7801401796578</v>
      </c>
      <c r="L29" s="881">
        <v>0</v>
      </c>
      <c r="M29" s="881">
        <f t="shared" ref="M29:M39" si="16">SUM(K29:L29)</f>
        <v>6725.7801401796578</v>
      </c>
      <c r="N29" s="767">
        <f t="shared" ref="N29:N38" si="17">M29-J29</f>
        <v>0</v>
      </c>
      <c r="O29" s="553"/>
      <c r="P29" s="1216">
        <v>0</v>
      </c>
      <c r="Q29" s="1216">
        <v>0</v>
      </c>
      <c r="R29" s="1216"/>
      <c r="S29" s="1216"/>
      <c r="T29" s="1216"/>
      <c r="U29" s="1216"/>
      <c r="V29" s="767" t="e">
        <f>SUMPRODUCT(R29:U29,'F2.2'!$AA$87:$AD$87)/SUM('F2.2'!$AA$87:$AD$87)</f>
        <v>#DIV/0!</v>
      </c>
      <c r="W29" s="767" t="e">
        <f t="shared" ref="W29:W38" si="18">V29-O29</f>
        <v>#DIV/0!</v>
      </c>
      <c r="X29" s="599"/>
      <c r="Y29" s="599"/>
      <c r="Z29" s="771"/>
      <c r="AA29" s="1213"/>
      <c r="AB29" s="1213"/>
      <c r="AC29" s="771"/>
      <c r="AD29" s="1213"/>
      <c r="AE29" s="1213"/>
      <c r="AF29" s="771"/>
      <c r="AG29" s="1213"/>
      <c r="AH29" s="1213"/>
      <c r="AI29" s="771"/>
      <c r="AJ29" s="1213"/>
      <c r="AK29" s="1213"/>
      <c r="AL29" s="771"/>
      <c r="AM29" s="395"/>
    </row>
    <row r="30" spans="2:39" s="6" customFormat="1" ht="15.5" x14ac:dyDescent="0.35">
      <c r="B30" s="347">
        <v>2</v>
      </c>
      <c r="C30" s="402" t="s">
        <v>790</v>
      </c>
      <c r="D30" s="407" t="s">
        <v>117</v>
      </c>
      <c r="E30" s="771">
        <f t="shared" si="13"/>
        <v>0</v>
      </c>
      <c r="F30" s="767">
        <v>0</v>
      </c>
      <c r="G30" s="852">
        <v>0</v>
      </c>
      <c r="H30" s="852">
        <f t="shared" si="14"/>
        <v>0</v>
      </c>
      <c r="I30" s="767">
        <f t="shared" si="15"/>
        <v>0</v>
      </c>
      <c r="J30" s="767">
        <f t="shared" ref="J30:J38" si="19">M30</f>
        <v>1671.5765414342632</v>
      </c>
      <c r="K30" s="881">
        <v>1671.5765414342632</v>
      </c>
      <c r="L30" s="881">
        <v>0</v>
      </c>
      <c r="M30" s="881">
        <f t="shared" si="16"/>
        <v>1671.5765414342632</v>
      </c>
      <c r="N30" s="767">
        <f t="shared" si="17"/>
        <v>0</v>
      </c>
      <c r="O30" s="553"/>
      <c r="P30" s="1216">
        <v>0</v>
      </c>
      <c r="Q30" s="1216">
        <v>0</v>
      </c>
      <c r="R30" s="1216"/>
      <c r="S30" s="1216"/>
      <c r="T30" s="1216"/>
      <c r="U30" s="1216"/>
      <c r="V30" s="767" t="e">
        <f>SUMPRODUCT(R30:U30,'F2.2'!$AA$87:$AD$87)/SUM('F2.2'!$AA$87:$AD$87)</f>
        <v>#DIV/0!</v>
      </c>
      <c r="W30" s="767" t="e">
        <f t="shared" si="18"/>
        <v>#DIV/0!</v>
      </c>
      <c r="X30" s="599"/>
      <c r="Y30" s="599"/>
      <c r="Z30" s="771"/>
      <c r="AA30" s="1213"/>
      <c r="AB30" s="1213"/>
      <c r="AC30" s="771"/>
      <c r="AD30" s="1213"/>
      <c r="AE30" s="1213"/>
      <c r="AF30" s="771"/>
      <c r="AG30" s="1213"/>
      <c r="AH30" s="1213"/>
      <c r="AI30" s="771"/>
      <c r="AJ30" s="1213"/>
      <c r="AK30" s="1213"/>
      <c r="AL30" s="771"/>
      <c r="AM30" s="395"/>
    </row>
    <row r="31" spans="2:39" s="423" customFormat="1" ht="15.5" x14ac:dyDescent="0.35">
      <c r="B31" s="421">
        <v>3</v>
      </c>
      <c r="C31" s="402" t="s">
        <v>228</v>
      </c>
      <c r="D31" s="426" t="s">
        <v>117</v>
      </c>
      <c r="E31" s="771">
        <f t="shared" si="13"/>
        <v>0</v>
      </c>
      <c r="F31" s="1154">
        <v>0</v>
      </c>
      <c r="G31" s="1154">
        <v>0</v>
      </c>
      <c r="H31" s="1154">
        <f t="shared" si="14"/>
        <v>0</v>
      </c>
      <c r="I31" s="1154">
        <f t="shared" si="15"/>
        <v>0</v>
      </c>
      <c r="J31" s="1154">
        <f t="shared" si="19"/>
        <v>22.31227261030384</v>
      </c>
      <c r="K31" s="1154">
        <v>22.31227261030384</v>
      </c>
      <c r="L31" s="1154">
        <v>0</v>
      </c>
      <c r="M31" s="1154">
        <f t="shared" si="16"/>
        <v>22.31227261030384</v>
      </c>
      <c r="N31" s="1154">
        <f t="shared" si="17"/>
        <v>0</v>
      </c>
      <c r="O31" s="553"/>
      <c r="P31" s="1413">
        <v>0</v>
      </c>
      <c r="Q31" s="1413">
        <v>0</v>
      </c>
      <c r="R31" s="1413"/>
      <c r="S31" s="1413"/>
      <c r="T31" s="1413"/>
      <c r="U31" s="1413"/>
      <c r="V31" s="1154" t="e">
        <f>SUMPRODUCT(R31:U31,'F2.2'!$AA$87:$AD$87)/SUM('F2.2'!$AA$87:$AD$87)</f>
        <v>#DIV/0!</v>
      </c>
      <c r="W31" s="1154" t="e">
        <f t="shared" si="18"/>
        <v>#DIV/0!</v>
      </c>
      <c r="X31" s="1413"/>
      <c r="Y31" s="1413"/>
      <c r="Z31" s="771"/>
      <c r="AA31" s="1413"/>
      <c r="AB31" s="1413"/>
      <c r="AC31" s="771"/>
      <c r="AD31" s="1413"/>
      <c r="AE31" s="1413"/>
      <c r="AF31" s="771"/>
      <c r="AG31" s="1413"/>
      <c r="AH31" s="1413"/>
      <c r="AI31" s="771"/>
      <c r="AJ31" s="1413"/>
      <c r="AK31" s="1413"/>
      <c r="AL31" s="771"/>
      <c r="AM31" s="406"/>
    </row>
    <row r="32" spans="2:39" s="423" customFormat="1" ht="15.5" x14ac:dyDescent="0.35">
      <c r="B32" s="421">
        <v>4</v>
      </c>
      <c r="C32" s="402" t="s">
        <v>791</v>
      </c>
      <c r="D32" s="426" t="s">
        <v>117</v>
      </c>
      <c r="E32" s="771">
        <f t="shared" si="13"/>
        <v>0</v>
      </c>
      <c r="F32" s="1154">
        <v>0</v>
      </c>
      <c r="G32" s="1154">
        <v>0</v>
      </c>
      <c r="H32" s="1154">
        <f t="shared" si="14"/>
        <v>0</v>
      </c>
      <c r="I32" s="1154">
        <f t="shared" si="15"/>
        <v>0</v>
      </c>
      <c r="J32" s="1154">
        <f t="shared" si="19"/>
        <v>1689.6962494312734</v>
      </c>
      <c r="K32" s="1154">
        <v>1689.6962494312734</v>
      </c>
      <c r="L32" s="1154">
        <v>0</v>
      </c>
      <c r="M32" s="1154">
        <f t="shared" si="16"/>
        <v>1689.6962494312734</v>
      </c>
      <c r="N32" s="1154">
        <f t="shared" si="17"/>
        <v>0</v>
      </c>
      <c r="O32" s="553"/>
      <c r="P32" s="1413">
        <v>0</v>
      </c>
      <c r="Q32" s="1413">
        <v>0</v>
      </c>
      <c r="R32" s="1413"/>
      <c r="S32" s="1413"/>
      <c r="T32" s="1413"/>
      <c r="U32" s="1413"/>
      <c r="V32" s="1154" t="e">
        <f>SUMPRODUCT(R32:U32,'F2.2'!$AA$87:$AD$87)/SUM('F2.2'!$AA$87:$AD$87)</f>
        <v>#DIV/0!</v>
      </c>
      <c r="W32" s="1154" t="e">
        <f t="shared" si="18"/>
        <v>#DIV/0!</v>
      </c>
      <c r="X32" s="1413"/>
      <c r="Y32" s="1413"/>
      <c r="Z32" s="771"/>
      <c r="AA32" s="1413"/>
      <c r="AB32" s="1413"/>
      <c r="AC32" s="771"/>
      <c r="AD32" s="1413"/>
      <c r="AE32" s="1413"/>
      <c r="AF32" s="771"/>
      <c r="AG32" s="1413"/>
      <c r="AH32" s="1413"/>
      <c r="AI32" s="771"/>
      <c r="AJ32" s="1413"/>
      <c r="AK32" s="1413"/>
      <c r="AL32" s="771"/>
      <c r="AM32" s="406"/>
    </row>
    <row r="33" spans="2:39" s="423" customFormat="1" ht="15.5" x14ac:dyDescent="0.35">
      <c r="B33" s="421">
        <v>5</v>
      </c>
      <c r="C33" s="402" t="s">
        <v>792</v>
      </c>
      <c r="D33" s="426" t="s">
        <v>117</v>
      </c>
      <c r="E33" s="771">
        <f t="shared" si="13"/>
        <v>0</v>
      </c>
      <c r="F33" s="1154">
        <v>0</v>
      </c>
      <c r="G33" s="1154">
        <v>0</v>
      </c>
      <c r="H33" s="1154">
        <f t="shared" si="14"/>
        <v>0</v>
      </c>
      <c r="I33" s="1154">
        <f t="shared" si="15"/>
        <v>0</v>
      </c>
      <c r="J33" s="1154">
        <f t="shared" si="19"/>
        <v>971.59337042070524</v>
      </c>
      <c r="K33" s="1154">
        <v>971.59337042070524</v>
      </c>
      <c r="L33" s="1154">
        <v>0</v>
      </c>
      <c r="M33" s="1154">
        <f t="shared" si="16"/>
        <v>971.59337042070524</v>
      </c>
      <c r="N33" s="1154">
        <f t="shared" si="17"/>
        <v>0</v>
      </c>
      <c r="O33" s="553"/>
      <c r="P33" s="1413">
        <v>0</v>
      </c>
      <c r="Q33" s="1413">
        <v>0</v>
      </c>
      <c r="R33" s="1413"/>
      <c r="S33" s="1413"/>
      <c r="T33" s="1413"/>
      <c r="U33" s="1413"/>
      <c r="V33" s="1154" t="e">
        <f>SUMPRODUCT(R33:U33,'F2.2'!$AA$87:$AD$87)/SUM('F2.2'!$AA$87:$AD$87)</f>
        <v>#DIV/0!</v>
      </c>
      <c r="W33" s="1154" t="e">
        <f t="shared" si="18"/>
        <v>#DIV/0!</v>
      </c>
      <c r="X33" s="1413"/>
      <c r="Y33" s="1413"/>
      <c r="Z33" s="771"/>
      <c r="AA33" s="1413"/>
      <c r="AB33" s="1413"/>
      <c r="AC33" s="771"/>
      <c r="AD33" s="1413"/>
      <c r="AE33" s="1413"/>
      <c r="AF33" s="771"/>
      <c r="AG33" s="1413"/>
      <c r="AH33" s="1413"/>
      <c r="AI33" s="771"/>
      <c r="AJ33" s="1413"/>
      <c r="AK33" s="1413"/>
      <c r="AL33" s="771"/>
      <c r="AM33" s="406"/>
    </row>
    <row r="34" spans="2:39" s="423" customFormat="1" ht="15.5" x14ac:dyDescent="0.35">
      <c r="B34" s="421">
        <v>6</v>
      </c>
      <c r="C34" s="402" t="s">
        <v>783</v>
      </c>
      <c r="D34" s="426" t="s">
        <v>117</v>
      </c>
      <c r="E34" s="771">
        <f t="shared" si="13"/>
        <v>0</v>
      </c>
      <c r="F34" s="1154">
        <v>0</v>
      </c>
      <c r="G34" s="1154">
        <v>0</v>
      </c>
      <c r="H34" s="1154">
        <f t="shared" si="14"/>
        <v>0</v>
      </c>
      <c r="I34" s="1154">
        <f t="shared" si="15"/>
        <v>0</v>
      </c>
      <c r="J34" s="1154">
        <f t="shared" si="19"/>
        <v>0</v>
      </c>
      <c r="K34" s="1154">
        <v>0</v>
      </c>
      <c r="L34" s="1154">
        <v>0</v>
      </c>
      <c r="M34" s="1154">
        <f t="shared" si="16"/>
        <v>0</v>
      </c>
      <c r="N34" s="1154">
        <f t="shared" si="17"/>
        <v>0</v>
      </c>
      <c r="O34" s="553"/>
      <c r="P34" s="1413">
        <v>0</v>
      </c>
      <c r="Q34" s="1413">
        <v>0</v>
      </c>
      <c r="R34" s="1413"/>
      <c r="S34" s="1413"/>
      <c r="T34" s="1413"/>
      <c r="U34" s="1413"/>
      <c r="V34" s="1154" t="e">
        <f>SUMPRODUCT(R34:U34,'F2.2'!$AA$87:$AD$87)/SUM('F2.2'!$AA$87:$AD$87)</f>
        <v>#DIV/0!</v>
      </c>
      <c r="W34" s="1154" t="e">
        <f t="shared" si="18"/>
        <v>#DIV/0!</v>
      </c>
      <c r="X34" s="1413"/>
      <c r="Y34" s="1413"/>
      <c r="Z34" s="771"/>
      <c r="AA34" s="1413"/>
      <c r="AB34" s="1413"/>
      <c r="AC34" s="771"/>
      <c r="AD34" s="1413"/>
      <c r="AE34" s="1413"/>
      <c r="AF34" s="771"/>
      <c r="AG34" s="1413"/>
      <c r="AH34" s="1413"/>
      <c r="AI34" s="771"/>
      <c r="AJ34" s="1413"/>
      <c r="AK34" s="1413"/>
      <c r="AL34" s="771"/>
      <c r="AM34" s="406"/>
    </row>
    <row r="35" spans="2:39" s="423" customFormat="1" ht="15.5" x14ac:dyDescent="0.35">
      <c r="B35" s="421">
        <v>7</v>
      </c>
      <c r="C35" s="402" t="s">
        <v>784</v>
      </c>
      <c r="D35" s="426" t="s">
        <v>117</v>
      </c>
      <c r="E35" s="771">
        <f t="shared" si="13"/>
        <v>0</v>
      </c>
      <c r="F35" s="1154">
        <v>0</v>
      </c>
      <c r="G35" s="1154">
        <v>0</v>
      </c>
      <c r="H35" s="1154">
        <f t="shared" si="14"/>
        <v>0</v>
      </c>
      <c r="I35" s="1154">
        <f t="shared" si="15"/>
        <v>0</v>
      </c>
      <c r="J35" s="1154">
        <f t="shared" si="19"/>
        <v>0</v>
      </c>
      <c r="K35" s="1154">
        <v>0</v>
      </c>
      <c r="L35" s="1154">
        <v>0</v>
      </c>
      <c r="M35" s="1154">
        <f t="shared" si="16"/>
        <v>0</v>
      </c>
      <c r="N35" s="1154">
        <f t="shared" si="17"/>
        <v>0</v>
      </c>
      <c r="O35" s="553"/>
      <c r="P35" s="1413">
        <v>0</v>
      </c>
      <c r="Q35" s="1413">
        <v>0</v>
      </c>
      <c r="R35" s="1413"/>
      <c r="S35" s="1413"/>
      <c r="T35" s="1413"/>
      <c r="U35" s="1413"/>
      <c r="V35" s="1154" t="e">
        <f>SUMPRODUCT(R35:U35,'F2.2'!$AA$87:$AD$87)/SUM('F2.2'!$AA$87:$AD$87)</f>
        <v>#DIV/0!</v>
      </c>
      <c r="W35" s="1154" t="e">
        <f t="shared" si="18"/>
        <v>#DIV/0!</v>
      </c>
      <c r="X35" s="1413"/>
      <c r="Y35" s="1413"/>
      <c r="Z35" s="771"/>
      <c r="AA35" s="1413"/>
      <c r="AB35" s="1413"/>
      <c r="AC35" s="771"/>
      <c r="AD35" s="1413"/>
      <c r="AE35" s="1413"/>
      <c r="AF35" s="771"/>
      <c r="AG35" s="1413"/>
      <c r="AH35" s="1413"/>
      <c r="AI35" s="771"/>
      <c r="AJ35" s="1413"/>
      <c r="AK35" s="1413"/>
      <c r="AL35" s="771"/>
      <c r="AM35" s="406"/>
    </row>
    <row r="36" spans="2:39" s="423" customFormat="1" ht="15.5" x14ac:dyDescent="0.35">
      <c r="B36" s="421">
        <v>8</v>
      </c>
      <c r="C36" s="402" t="s">
        <v>785</v>
      </c>
      <c r="D36" s="426" t="s">
        <v>117</v>
      </c>
      <c r="E36" s="771">
        <f t="shared" si="13"/>
        <v>0</v>
      </c>
      <c r="F36" s="1154">
        <v>0</v>
      </c>
      <c r="G36" s="1154">
        <v>0</v>
      </c>
      <c r="H36" s="1154">
        <f t="shared" si="14"/>
        <v>0</v>
      </c>
      <c r="I36" s="1154">
        <f t="shared" si="15"/>
        <v>0</v>
      </c>
      <c r="J36" s="1154">
        <f t="shared" si="19"/>
        <v>0</v>
      </c>
      <c r="K36" s="1154">
        <v>0</v>
      </c>
      <c r="L36" s="1154">
        <v>0</v>
      </c>
      <c r="M36" s="1154">
        <f t="shared" si="16"/>
        <v>0</v>
      </c>
      <c r="N36" s="1154">
        <f t="shared" si="17"/>
        <v>0</v>
      </c>
      <c r="O36" s="553"/>
      <c r="P36" s="1413">
        <v>0</v>
      </c>
      <c r="Q36" s="1413">
        <v>0</v>
      </c>
      <c r="R36" s="1413"/>
      <c r="S36" s="1413"/>
      <c r="T36" s="1413"/>
      <c r="U36" s="1413"/>
      <c r="V36" s="1154" t="e">
        <f>SUMPRODUCT(R36:U36,'F2.2'!$AA$87:$AD$87)/SUM('F2.2'!$AA$87:$AD$87)</f>
        <v>#DIV/0!</v>
      </c>
      <c r="W36" s="1154" t="e">
        <f t="shared" si="18"/>
        <v>#DIV/0!</v>
      </c>
      <c r="X36" s="1413"/>
      <c r="Y36" s="1413"/>
      <c r="Z36" s="771"/>
      <c r="AA36" s="1413"/>
      <c r="AB36" s="1413"/>
      <c r="AC36" s="771"/>
      <c r="AD36" s="1413"/>
      <c r="AE36" s="1413"/>
      <c r="AF36" s="771"/>
      <c r="AG36" s="1413"/>
      <c r="AH36" s="1413"/>
      <c r="AI36" s="771"/>
      <c r="AJ36" s="1413"/>
      <c r="AK36" s="1413"/>
      <c r="AL36" s="771"/>
      <c r="AM36" s="406"/>
    </row>
    <row r="37" spans="2:39" s="423" customFormat="1" ht="15.5" x14ac:dyDescent="0.35">
      <c r="B37" s="421">
        <v>9</v>
      </c>
      <c r="C37" s="402" t="s">
        <v>210</v>
      </c>
      <c r="D37" s="426" t="s">
        <v>117</v>
      </c>
      <c r="E37" s="771">
        <f t="shared" si="13"/>
        <v>0</v>
      </c>
      <c r="F37" s="1154">
        <v>0</v>
      </c>
      <c r="G37" s="1154">
        <v>0</v>
      </c>
      <c r="H37" s="1154">
        <f t="shared" si="14"/>
        <v>0</v>
      </c>
      <c r="I37" s="1154">
        <f t="shared" si="15"/>
        <v>0</v>
      </c>
      <c r="J37" s="1154">
        <f t="shared" si="19"/>
        <v>1081.6198633803799</v>
      </c>
      <c r="K37" s="1154">
        <v>1081.6198633803799</v>
      </c>
      <c r="L37" s="1154">
        <v>0</v>
      </c>
      <c r="M37" s="1154">
        <f t="shared" si="16"/>
        <v>1081.6198633803799</v>
      </c>
      <c r="N37" s="1154">
        <f t="shared" si="17"/>
        <v>0</v>
      </c>
      <c r="O37" s="553"/>
      <c r="P37" s="1413">
        <v>0</v>
      </c>
      <c r="Q37" s="1413">
        <v>0</v>
      </c>
      <c r="R37" s="1413"/>
      <c r="S37" s="1413"/>
      <c r="T37" s="1413"/>
      <c r="U37" s="1413"/>
      <c r="V37" s="1154" t="e">
        <f>SUMPRODUCT(R37:U37,'F2.2'!$AA$87:$AD$87)/SUM('F2.2'!$AA$87:$AD$87)</f>
        <v>#DIV/0!</v>
      </c>
      <c r="W37" s="1154" t="e">
        <f t="shared" si="18"/>
        <v>#DIV/0!</v>
      </c>
      <c r="X37" s="1413"/>
      <c r="Y37" s="1413"/>
      <c r="Z37" s="771"/>
      <c r="AA37" s="1413"/>
      <c r="AB37" s="1413"/>
      <c r="AC37" s="771"/>
      <c r="AD37" s="1413"/>
      <c r="AE37" s="1413"/>
      <c r="AF37" s="771"/>
      <c r="AG37" s="1413"/>
      <c r="AH37" s="1413"/>
      <c r="AI37" s="771"/>
      <c r="AJ37" s="1413"/>
      <c r="AK37" s="1413"/>
      <c r="AL37" s="771"/>
      <c r="AM37" s="406"/>
    </row>
    <row r="38" spans="2:39" s="423" customFormat="1" ht="15.5" x14ac:dyDescent="0.35">
      <c r="B38" s="421">
        <v>10</v>
      </c>
      <c r="C38" s="402" t="s">
        <v>210</v>
      </c>
      <c r="D38" s="426" t="s">
        <v>117</v>
      </c>
      <c r="E38" s="771">
        <f t="shared" si="13"/>
        <v>0</v>
      </c>
      <c r="F38" s="1154">
        <v>0</v>
      </c>
      <c r="G38" s="1154">
        <v>0</v>
      </c>
      <c r="H38" s="1154">
        <f t="shared" si="14"/>
        <v>0</v>
      </c>
      <c r="I38" s="1154">
        <f t="shared" si="15"/>
        <v>0</v>
      </c>
      <c r="J38" s="1154">
        <f t="shared" si="19"/>
        <v>0</v>
      </c>
      <c r="K38" s="1154">
        <v>0</v>
      </c>
      <c r="L38" s="1154">
        <v>0</v>
      </c>
      <c r="M38" s="1154">
        <f t="shared" si="16"/>
        <v>0</v>
      </c>
      <c r="N38" s="1154">
        <f t="shared" si="17"/>
        <v>0</v>
      </c>
      <c r="O38" s="553"/>
      <c r="P38" s="1413">
        <v>0</v>
      </c>
      <c r="Q38" s="1413">
        <v>0</v>
      </c>
      <c r="R38" s="1413"/>
      <c r="S38" s="1413"/>
      <c r="T38" s="1413"/>
      <c r="U38" s="1413"/>
      <c r="V38" s="1154" t="e">
        <f>SUMPRODUCT(R38:U38,'F2.2'!$AA$87:$AD$87)/SUM('F2.2'!$AA$87:$AD$87)</f>
        <v>#DIV/0!</v>
      </c>
      <c r="W38" s="1154" t="e">
        <f t="shared" si="18"/>
        <v>#DIV/0!</v>
      </c>
      <c r="X38" s="1413"/>
      <c r="Y38" s="1413"/>
      <c r="Z38" s="771"/>
      <c r="AA38" s="1413"/>
      <c r="AB38" s="1413"/>
      <c r="AC38" s="771"/>
      <c r="AD38" s="1413"/>
      <c r="AE38" s="1413"/>
      <c r="AF38" s="771"/>
      <c r="AG38" s="1413"/>
      <c r="AH38" s="1413"/>
      <c r="AI38" s="771"/>
      <c r="AJ38" s="1413"/>
      <c r="AK38" s="1413"/>
      <c r="AL38" s="771"/>
      <c r="AM38" s="406"/>
    </row>
    <row r="39" spans="2:39" s="423" customFormat="1" ht="15.5" x14ac:dyDescent="0.35">
      <c r="B39" s="421">
        <v>11</v>
      </c>
      <c r="C39" s="402" t="s">
        <v>806</v>
      </c>
      <c r="D39" s="426" t="s">
        <v>117</v>
      </c>
      <c r="E39" s="771">
        <f t="shared" si="13"/>
        <v>0</v>
      </c>
      <c r="F39" s="1154">
        <v>0</v>
      </c>
      <c r="G39" s="1154">
        <v>0</v>
      </c>
      <c r="H39" s="1154">
        <f t="shared" si="14"/>
        <v>0</v>
      </c>
      <c r="I39" s="1154">
        <f t="shared" si="15"/>
        <v>0</v>
      </c>
      <c r="J39" s="1154"/>
      <c r="K39" s="1154">
        <v>0</v>
      </c>
      <c r="L39" s="1154">
        <v>0</v>
      </c>
      <c r="M39" s="1154">
        <f t="shared" si="16"/>
        <v>0</v>
      </c>
      <c r="N39" s="1154"/>
      <c r="O39" s="553"/>
      <c r="P39" s="1413">
        <v>0</v>
      </c>
      <c r="Q39" s="1413">
        <v>0</v>
      </c>
      <c r="R39" s="1413"/>
      <c r="S39" s="1413"/>
      <c r="T39" s="1413"/>
      <c r="U39" s="1413"/>
      <c r="V39" s="1154"/>
      <c r="W39" s="1154"/>
      <c r="X39" s="1413"/>
      <c r="Y39" s="1413"/>
      <c r="Z39" s="771"/>
      <c r="AA39" s="1413"/>
      <c r="AB39" s="1413"/>
      <c r="AC39" s="771"/>
      <c r="AD39" s="1413"/>
      <c r="AE39" s="1413"/>
      <c r="AF39" s="771"/>
      <c r="AG39" s="1413"/>
      <c r="AH39" s="1413"/>
      <c r="AI39" s="771"/>
      <c r="AJ39" s="1413"/>
      <c r="AK39" s="1413"/>
      <c r="AL39" s="771"/>
      <c r="AM39" s="406"/>
    </row>
    <row r="40" spans="2:39" s="423" customFormat="1" ht="15" x14ac:dyDescent="0.3">
      <c r="B40" s="486"/>
      <c r="C40" s="346" t="s">
        <v>793</v>
      </c>
      <c r="D40" s="426" t="s">
        <v>117</v>
      </c>
      <c r="E40" s="460">
        <f>SUM(E29:E39)</f>
        <v>0</v>
      </c>
      <c r="F40" s="460">
        <f>SUM(F29:F39)</f>
        <v>0</v>
      </c>
      <c r="G40" s="460">
        <f t="shared" ref="G40:H40" si="20">SUM(G29:G39)</f>
        <v>0</v>
      </c>
      <c r="H40" s="460">
        <f t="shared" si="20"/>
        <v>0</v>
      </c>
      <c r="I40" s="460">
        <f>SUM(I29:I39)</f>
        <v>0</v>
      </c>
      <c r="J40" s="460">
        <f>SUM(J29:J38)</f>
        <v>12162.578437456585</v>
      </c>
      <c r="K40" s="460">
        <f t="shared" ref="K40:L40" si="21">SUM(K29:K38)</f>
        <v>12162.578437456585</v>
      </c>
      <c r="L40" s="460">
        <f t="shared" si="21"/>
        <v>0</v>
      </c>
      <c r="M40" s="460">
        <f>SUM(M29:M38)</f>
        <v>12162.578437456585</v>
      </c>
      <c r="N40" s="460">
        <f t="shared" ref="N40:W40" si="22">SUM(N29:N38)</f>
        <v>0</v>
      </c>
      <c r="O40" s="460">
        <f t="shared" ref="O40" si="23">SUM(O29:O38)</f>
        <v>0</v>
      </c>
      <c r="P40" s="1162">
        <f>SUM(P29:P38)</f>
        <v>0</v>
      </c>
      <c r="Q40" s="1162">
        <f>SUM(Q29:Q38)</f>
        <v>0</v>
      </c>
      <c r="R40" s="1162">
        <f>SUM(R29:R38)</f>
        <v>0</v>
      </c>
      <c r="S40" s="1162">
        <v>0</v>
      </c>
      <c r="T40" s="1162">
        <v>0</v>
      </c>
      <c r="U40" s="1162">
        <v>0</v>
      </c>
      <c r="V40" s="460" t="e">
        <f>SUM(V29:V38)</f>
        <v>#DIV/0!</v>
      </c>
      <c r="W40" s="460" t="e">
        <f t="shared" si="22"/>
        <v>#DIV/0!</v>
      </c>
      <c r="X40" s="1162">
        <v>0</v>
      </c>
      <c r="Y40" s="1162">
        <v>0</v>
      </c>
      <c r="Z40" s="460"/>
      <c r="AA40" s="1162">
        <v>0</v>
      </c>
      <c r="AB40" s="1162">
        <v>0</v>
      </c>
      <c r="AC40" s="460"/>
      <c r="AD40" s="1162">
        <v>0</v>
      </c>
      <c r="AE40" s="1162">
        <v>0</v>
      </c>
      <c r="AF40" s="460"/>
      <c r="AG40" s="1162">
        <v>0</v>
      </c>
      <c r="AH40" s="1162">
        <v>0</v>
      </c>
      <c r="AI40" s="460"/>
      <c r="AJ40" s="1162">
        <v>0</v>
      </c>
      <c r="AK40" s="1162">
        <v>0</v>
      </c>
      <c r="AL40" s="460"/>
      <c r="AM40" s="405">
        <f t="shared" ref="AM40" si="24">SUM(AM29:AM38)</f>
        <v>0</v>
      </c>
    </row>
    <row r="41" spans="2:39" s="423" customFormat="1" ht="15.5" x14ac:dyDescent="0.3">
      <c r="B41" s="1421"/>
      <c r="C41" s="424"/>
      <c r="D41" s="426"/>
      <c r="E41" s="1154"/>
      <c r="F41" s="1154"/>
      <c r="G41" s="1154"/>
      <c r="H41" s="1154"/>
      <c r="I41" s="1154"/>
      <c r="J41" s="1154"/>
      <c r="K41" s="1154"/>
      <c r="L41" s="1154"/>
      <c r="M41" s="1154"/>
      <c r="N41" s="1154"/>
      <c r="O41" s="1154"/>
      <c r="P41" s="1413"/>
      <c r="Q41" s="1413"/>
      <c r="R41" s="1413"/>
      <c r="S41" s="1154"/>
      <c r="T41" s="1154"/>
      <c r="U41" s="1154"/>
      <c r="V41" s="1154"/>
      <c r="W41" s="1154"/>
      <c r="X41" s="1413"/>
      <c r="Y41" s="1413"/>
      <c r="Z41" s="1154"/>
      <c r="AA41" s="1413"/>
      <c r="AB41" s="1413"/>
      <c r="AC41" s="1154"/>
      <c r="AD41" s="1413"/>
      <c r="AE41" s="1413"/>
      <c r="AF41" s="1154"/>
      <c r="AG41" s="1413"/>
      <c r="AH41" s="1413"/>
      <c r="AI41" s="1154"/>
      <c r="AJ41" s="1413"/>
      <c r="AK41" s="1413"/>
      <c r="AL41" s="1154"/>
      <c r="AM41" s="406"/>
    </row>
    <row r="42" spans="2:39" s="423" customFormat="1" ht="15" x14ac:dyDescent="0.3">
      <c r="B42" s="486" t="s">
        <v>186</v>
      </c>
      <c r="C42" s="346" t="s">
        <v>881</v>
      </c>
      <c r="D42" s="426"/>
      <c r="E42" s="1154"/>
      <c r="F42" s="1154"/>
      <c r="G42" s="1154"/>
      <c r="H42" s="1154"/>
      <c r="I42" s="1154"/>
      <c r="J42" s="1154"/>
      <c r="K42" s="1154"/>
      <c r="L42" s="1154"/>
      <c r="M42" s="1154"/>
      <c r="N42" s="1154"/>
      <c r="O42" s="1154"/>
      <c r="P42" s="1413"/>
      <c r="Q42" s="1413"/>
      <c r="R42" s="1413"/>
      <c r="S42" s="1413"/>
      <c r="T42" s="1413"/>
      <c r="U42" s="1413"/>
      <c r="V42" s="1154"/>
      <c r="W42" s="1154"/>
      <c r="X42" s="1413"/>
      <c r="Y42" s="1413"/>
      <c r="Z42" s="1154"/>
      <c r="AA42" s="1413"/>
      <c r="AB42" s="1413"/>
      <c r="AC42" s="1154"/>
      <c r="AD42" s="1413"/>
      <c r="AE42" s="1413"/>
      <c r="AF42" s="1154"/>
      <c r="AG42" s="1413"/>
      <c r="AH42" s="1413"/>
      <c r="AI42" s="1154"/>
      <c r="AJ42" s="1413"/>
      <c r="AK42" s="1413"/>
      <c r="AL42" s="1154"/>
      <c r="AM42" s="406"/>
    </row>
    <row r="43" spans="2:39" s="423" customFormat="1" ht="15.5" x14ac:dyDescent="0.35">
      <c r="B43" s="486">
        <v>1</v>
      </c>
      <c r="C43" s="402" t="s">
        <v>789</v>
      </c>
      <c r="D43" s="426" t="s">
        <v>882</v>
      </c>
      <c r="E43" s="771">
        <f t="shared" ref="E43:E53" si="25">SUM(F43:G43)</f>
        <v>0</v>
      </c>
      <c r="F43" s="1154">
        <v>0</v>
      </c>
      <c r="G43" s="1154">
        <v>0</v>
      </c>
      <c r="H43" s="1154">
        <f t="shared" ref="H43:H53" si="26">SUM(F43:G43)</f>
        <v>0</v>
      </c>
      <c r="I43" s="1154">
        <f t="shared" ref="I43:I52" si="27">F43-E43</f>
        <v>0</v>
      </c>
      <c r="J43" s="1154">
        <f>M43</f>
        <v>0</v>
      </c>
      <c r="K43" s="1154">
        <v>0</v>
      </c>
      <c r="L43" s="1154">
        <v>0</v>
      </c>
      <c r="M43" s="1154">
        <f t="shared" ref="M43:M53" si="28">SUM(K43:L43)</f>
        <v>0</v>
      </c>
      <c r="N43" s="1154">
        <f t="shared" ref="N43:N52" si="29">M43-J43</f>
        <v>0</v>
      </c>
      <c r="O43" s="1154"/>
      <c r="P43" s="1413">
        <v>0</v>
      </c>
      <c r="Q43" s="1413">
        <v>0</v>
      </c>
      <c r="R43" s="1413"/>
      <c r="S43" s="1413"/>
      <c r="T43" s="1413"/>
      <c r="U43" s="1413"/>
      <c r="V43" s="1154" t="e">
        <f>SUMPRODUCT(R43:U43,'F2.2'!$AA$88:$AD$88)/SUM('F2.2'!$AA$88:$AD$88)</f>
        <v>#DIV/0!</v>
      </c>
      <c r="W43" s="1154" t="e">
        <f t="shared" ref="W43:W52" si="30">V43-O43</f>
        <v>#DIV/0!</v>
      </c>
      <c r="X43" s="1413"/>
      <c r="Y43" s="1413"/>
      <c r="Z43" s="771"/>
      <c r="AA43" s="1413"/>
      <c r="AB43" s="1413"/>
      <c r="AC43" s="771"/>
      <c r="AD43" s="1413"/>
      <c r="AE43" s="1413"/>
      <c r="AF43" s="771"/>
      <c r="AG43" s="1413"/>
      <c r="AH43" s="1413"/>
      <c r="AI43" s="771"/>
      <c r="AJ43" s="1413"/>
      <c r="AK43" s="1413"/>
      <c r="AL43" s="771"/>
      <c r="AM43" s="406"/>
    </row>
    <row r="44" spans="2:39" s="423" customFormat="1" ht="15.5" x14ac:dyDescent="0.35">
      <c r="B44" s="486">
        <f>+B43+1</f>
        <v>2</v>
      </c>
      <c r="C44" s="402" t="s">
        <v>790</v>
      </c>
      <c r="D44" s="426" t="s">
        <v>882</v>
      </c>
      <c r="E44" s="771">
        <f t="shared" si="25"/>
        <v>0</v>
      </c>
      <c r="F44" s="1154">
        <v>0</v>
      </c>
      <c r="G44" s="1154">
        <v>0</v>
      </c>
      <c r="H44" s="1154">
        <f t="shared" si="26"/>
        <v>0</v>
      </c>
      <c r="I44" s="1154">
        <f t="shared" si="27"/>
        <v>0</v>
      </c>
      <c r="J44" s="1154">
        <f t="shared" ref="J44:J52" si="31">M44</f>
        <v>0</v>
      </c>
      <c r="K44" s="1154">
        <v>0</v>
      </c>
      <c r="L44" s="1154">
        <v>0</v>
      </c>
      <c r="M44" s="1154">
        <f t="shared" si="28"/>
        <v>0</v>
      </c>
      <c r="N44" s="1154">
        <f t="shared" si="29"/>
        <v>0</v>
      </c>
      <c r="O44" s="1154"/>
      <c r="P44" s="1413">
        <v>0</v>
      </c>
      <c r="Q44" s="1413">
        <v>0</v>
      </c>
      <c r="R44" s="1413"/>
      <c r="S44" s="1413"/>
      <c r="T44" s="1413"/>
      <c r="U44" s="1413"/>
      <c r="V44" s="1154" t="e">
        <f>SUMPRODUCT(R44:U44,'F2.2'!$AA$88:$AD$88)/SUM('F2.2'!$AA$88:$AD$88)</f>
        <v>#DIV/0!</v>
      </c>
      <c r="W44" s="1154" t="e">
        <f t="shared" si="30"/>
        <v>#DIV/0!</v>
      </c>
      <c r="X44" s="1413"/>
      <c r="Y44" s="1413"/>
      <c r="Z44" s="771"/>
      <c r="AA44" s="1413"/>
      <c r="AB44" s="1413"/>
      <c r="AC44" s="771"/>
      <c r="AD44" s="1413"/>
      <c r="AE44" s="1413"/>
      <c r="AF44" s="771"/>
      <c r="AG44" s="1413"/>
      <c r="AH44" s="1413"/>
      <c r="AI44" s="771"/>
      <c r="AJ44" s="1413"/>
      <c r="AK44" s="1413"/>
      <c r="AL44" s="771"/>
      <c r="AM44" s="406"/>
    </row>
    <row r="45" spans="2:39" s="423" customFormat="1" ht="15.5" x14ac:dyDescent="0.35">
      <c r="B45" s="486">
        <f t="shared" ref="B45:B53" si="32">+B44+1</f>
        <v>3</v>
      </c>
      <c r="C45" s="402" t="s">
        <v>228</v>
      </c>
      <c r="D45" s="426" t="s">
        <v>882</v>
      </c>
      <c r="E45" s="771">
        <f t="shared" si="25"/>
        <v>0</v>
      </c>
      <c r="F45" s="1154">
        <v>0</v>
      </c>
      <c r="G45" s="1154">
        <v>0</v>
      </c>
      <c r="H45" s="1154">
        <f t="shared" si="26"/>
        <v>0</v>
      </c>
      <c r="I45" s="1154">
        <f t="shared" si="27"/>
        <v>0</v>
      </c>
      <c r="J45" s="1154">
        <f t="shared" si="31"/>
        <v>0</v>
      </c>
      <c r="K45" s="1154">
        <v>0</v>
      </c>
      <c r="L45" s="1154">
        <v>0</v>
      </c>
      <c r="M45" s="1154">
        <f t="shared" si="28"/>
        <v>0</v>
      </c>
      <c r="N45" s="1154">
        <f t="shared" si="29"/>
        <v>0</v>
      </c>
      <c r="O45" s="1154"/>
      <c r="P45" s="1413">
        <v>0</v>
      </c>
      <c r="Q45" s="1413">
        <v>0</v>
      </c>
      <c r="R45" s="1413"/>
      <c r="S45" s="1413"/>
      <c r="T45" s="1413"/>
      <c r="U45" s="1413"/>
      <c r="V45" s="1154" t="e">
        <f>SUMPRODUCT(R45:U45,'F2.2'!$AA$88:$AD$88)/SUM('F2.2'!$AA$88:$AD$88)</f>
        <v>#DIV/0!</v>
      </c>
      <c r="W45" s="1154" t="e">
        <f t="shared" si="30"/>
        <v>#DIV/0!</v>
      </c>
      <c r="X45" s="1413"/>
      <c r="Y45" s="1413"/>
      <c r="Z45" s="771"/>
      <c r="AA45" s="1413"/>
      <c r="AB45" s="1413"/>
      <c r="AC45" s="771"/>
      <c r="AD45" s="1413"/>
      <c r="AE45" s="1413"/>
      <c r="AF45" s="771"/>
      <c r="AG45" s="1413"/>
      <c r="AH45" s="1413"/>
      <c r="AI45" s="771"/>
      <c r="AJ45" s="1413"/>
      <c r="AK45" s="1413"/>
      <c r="AL45" s="771"/>
      <c r="AM45" s="406"/>
    </row>
    <row r="46" spans="2:39" s="423" customFormat="1" ht="15.5" x14ac:dyDescent="0.35">
      <c r="B46" s="486">
        <f t="shared" si="32"/>
        <v>4</v>
      </c>
      <c r="C46" s="402" t="s">
        <v>791</v>
      </c>
      <c r="D46" s="426" t="s">
        <v>882</v>
      </c>
      <c r="E46" s="771">
        <f t="shared" si="25"/>
        <v>0</v>
      </c>
      <c r="F46" s="1154">
        <v>0</v>
      </c>
      <c r="G46" s="1154">
        <v>0</v>
      </c>
      <c r="H46" s="1154">
        <f t="shared" si="26"/>
        <v>0</v>
      </c>
      <c r="I46" s="1154">
        <f t="shared" si="27"/>
        <v>0</v>
      </c>
      <c r="J46" s="1154">
        <f t="shared" si="31"/>
        <v>0</v>
      </c>
      <c r="K46" s="1154">
        <v>0</v>
      </c>
      <c r="L46" s="1154">
        <v>0</v>
      </c>
      <c r="M46" s="1154">
        <f t="shared" si="28"/>
        <v>0</v>
      </c>
      <c r="N46" s="1154">
        <f t="shared" si="29"/>
        <v>0</v>
      </c>
      <c r="O46" s="1154"/>
      <c r="P46" s="1413">
        <v>0</v>
      </c>
      <c r="Q46" s="1413">
        <v>0</v>
      </c>
      <c r="R46" s="1413"/>
      <c r="S46" s="1413"/>
      <c r="T46" s="1413"/>
      <c r="U46" s="1413"/>
      <c r="V46" s="1154" t="e">
        <f>SUMPRODUCT(R46:U46,'F2.2'!$AA$88:$AD$88)/SUM('F2.2'!$AA$88:$AD$88)</f>
        <v>#DIV/0!</v>
      </c>
      <c r="W46" s="1154" t="e">
        <f t="shared" si="30"/>
        <v>#DIV/0!</v>
      </c>
      <c r="X46" s="1413"/>
      <c r="Y46" s="1413"/>
      <c r="Z46" s="771"/>
      <c r="AA46" s="1413"/>
      <c r="AB46" s="1413"/>
      <c r="AC46" s="771"/>
      <c r="AD46" s="1413"/>
      <c r="AE46" s="1413"/>
      <c r="AF46" s="771"/>
      <c r="AG46" s="1413"/>
      <c r="AH46" s="1413"/>
      <c r="AI46" s="771"/>
      <c r="AJ46" s="1413"/>
      <c r="AK46" s="1413"/>
      <c r="AL46" s="771"/>
      <c r="AM46" s="406"/>
    </row>
    <row r="47" spans="2:39" s="423" customFormat="1" ht="15.5" x14ac:dyDescent="0.35">
      <c r="B47" s="486">
        <f t="shared" si="32"/>
        <v>5</v>
      </c>
      <c r="C47" s="402" t="s">
        <v>792</v>
      </c>
      <c r="D47" s="426" t="s">
        <v>882</v>
      </c>
      <c r="E47" s="771">
        <f t="shared" si="25"/>
        <v>0</v>
      </c>
      <c r="F47" s="1154">
        <v>0</v>
      </c>
      <c r="G47" s="1154">
        <v>0</v>
      </c>
      <c r="H47" s="1154">
        <f t="shared" si="26"/>
        <v>0</v>
      </c>
      <c r="I47" s="1154">
        <f t="shared" si="27"/>
        <v>0</v>
      </c>
      <c r="J47" s="1154">
        <f t="shared" si="31"/>
        <v>0</v>
      </c>
      <c r="K47" s="1154">
        <v>0</v>
      </c>
      <c r="L47" s="1154">
        <v>0</v>
      </c>
      <c r="M47" s="1154">
        <f t="shared" si="28"/>
        <v>0</v>
      </c>
      <c r="N47" s="1154">
        <f t="shared" si="29"/>
        <v>0</v>
      </c>
      <c r="O47" s="1154"/>
      <c r="P47" s="1413">
        <v>0</v>
      </c>
      <c r="Q47" s="1413">
        <v>0</v>
      </c>
      <c r="R47" s="1413"/>
      <c r="S47" s="1413"/>
      <c r="T47" s="1413"/>
      <c r="U47" s="1413"/>
      <c r="V47" s="1154" t="e">
        <f>SUMPRODUCT(R47:U47,'F2.2'!$AA$88:$AD$88)/SUM('F2.2'!$AA$88:$AD$88)</f>
        <v>#DIV/0!</v>
      </c>
      <c r="W47" s="1154" t="e">
        <f t="shared" si="30"/>
        <v>#DIV/0!</v>
      </c>
      <c r="X47" s="1413"/>
      <c r="Y47" s="1413"/>
      <c r="Z47" s="771"/>
      <c r="AA47" s="1413"/>
      <c r="AB47" s="1413"/>
      <c r="AC47" s="771"/>
      <c r="AD47" s="1413"/>
      <c r="AE47" s="1413"/>
      <c r="AF47" s="771"/>
      <c r="AG47" s="1413"/>
      <c r="AH47" s="1413"/>
      <c r="AI47" s="771"/>
      <c r="AJ47" s="1413"/>
      <c r="AK47" s="1413"/>
      <c r="AL47" s="771"/>
      <c r="AM47" s="406"/>
    </row>
    <row r="48" spans="2:39" s="423" customFormat="1" ht="15.5" x14ac:dyDescent="0.35">
      <c r="B48" s="486">
        <f t="shared" si="32"/>
        <v>6</v>
      </c>
      <c r="C48" s="402" t="s">
        <v>783</v>
      </c>
      <c r="D48" s="426" t="s">
        <v>882</v>
      </c>
      <c r="E48" s="771">
        <f t="shared" si="25"/>
        <v>0</v>
      </c>
      <c r="F48" s="1154">
        <v>0</v>
      </c>
      <c r="G48" s="1154">
        <v>0</v>
      </c>
      <c r="H48" s="1154">
        <f t="shared" si="26"/>
        <v>0</v>
      </c>
      <c r="I48" s="1154">
        <f t="shared" si="27"/>
        <v>0</v>
      </c>
      <c r="J48" s="1154">
        <f t="shared" si="31"/>
        <v>0</v>
      </c>
      <c r="K48" s="1154">
        <v>0</v>
      </c>
      <c r="L48" s="1154">
        <v>0</v>
      </c>
      <c r="M48" s="1154">
        <f t="shared" si="28"/>
        <v>0</v>
      </c>
      <c r="N48" s="1154">
        <f t="shared" si="29"/>
        <v>0</v>
      </c>
      <c r="O48" s="1154"/>
      <c r="P48" s="1413">
        <v>0</v>
      </c>
      <c r="Q48" s="1413">
        <v>0</v>
      </c>
      <c r="R48" s="1413"/>
      <c r="S48" s="1413"/>
      <c r="T48" s="1413"/>
      <c r="U48" s="1413"/>
      <c r="V48" s="1154" t="e">
        <f>SUMPRODUCT(R48:U48,'F2.2'!$AA$88:$AD$88)/SUM('F2.2'!$AA$88:$AD$88)</f>
        <v>#DIV/0!</v>
      </c>
      <c r="W48" s="1154" t="e">
        <f t="shared" si="30"/>
        <v>#DIV/0!</v>
      </c>
      <c r="X48" s="1413"/>
      <c r="Y48" s="1413"/>
      <c r="Z48" s="771"/>
      <c r="AA48" s="1413"/>
      <c r="AB48" s="1413"/>
      <c r="AC48" s="771"/>
      <c r="AD48" s="1413"/>
      <c r="AE48" s="1413"/>
      <c r="AF48" s="771"/>
      <c r="AG48" s="1413"/>
      <c r="AH48" s="1413"/>
      <c r="AI48" s="771"/>
      <c r="AJ48" s="1413"/>
      <c r="AK48" s="1413"/>
      <c r="AL48" s="771"/>
      <c r="AM48" s="406"/>
    </row>
    <row r="49" spans="2:39" s="423" customFormat="1" ht="15.5" x14ac:dyDescent="0.35">
      <c r="B49" s="486">
        <f t="shared" si="32"/>
        <v>7</v>
      </c>
      <c r="C49" s="402" t="s">
        <v>784</v>
      </c>
      <c r="D49" s="426" t="s">
        <v>882</v>
      </c>
      <c r="E49" s="771">
        <f t="shared" si="25"/>
        <v>0</v>
      </c>
      <c r="F49" s="1154">
        <v>0</v>
      </c>
      <c r="G49" s="1154">
        <v>0</v>
      </c>
      <c r="H49" s="1154">
        <f t="shared" si="26"/>
        <v>0</v>
      </c>
      <c r="I49" s="1154">
        <f t="shared" si="27"/>
        <v>0</v>
      </c>
      <c r="J49" s="1154">
        <f t="shared" si="31"/>
        <v>0</v>
      </c>
      <c r="K49" s="1154">
        <v>0</v>
      </c>
      <c r="L49" s="1154">
        <v>0</v>
      </c>
      <c r="M49" s="1154">
        <f t="shared" si="28"/>
        <v>0</v>
      </c>
      <c r="N49" s="1154">
        <f t="shared" si="29"/>
        <v>0</v>
      </c>
      <c r="O49" s="1154"/>
      <c r="P49" s="1413">
        <v>0</v>
      </c>
      <c r="Q49" s="1413">
        <v>0</v>
      </c>
      <c r="R49" s="1413"/>
      <c r="S49" s="1413"/>
      <c r="T49" s="1413"/>
      <c r="U49" s="1413"/>
      <c r="V49" s="1154" t="e">
        <f>SUMPRODUCT(R49:U49,'F2.2'!$AA$88:$AD$88)/SUM('F2.2'!$AA$88:$AD$88)</f>
        <v>#DIV/0!</v>
      </c>
      <c r="W49" s="1154" t="e">
        <f t="shared" si="30"/>
        <v>#DIV/0!</v>
      </c>
      <c r="X49" s="1413"/>
      <c r="Y49" s="1413"/>
      <c r="Z49" s="771"/>
      <c r="AA49" s="1413"/>
      <c r="AB49" s="1413"/>
      <c r="AC49" s="771"/>
      <c r="AD49" s="1413"/>
      <c r="AE49" s="1413"/>
      <c r="AF49" s="771"/>
      <c r="AG49" s="1413"/>
      <c r="AH49" s="1413"/>
      <c r="AI49" s="771"/>
      <c r="AJ49" s="1413"/>
      <c r="AK49" s="1413"/>
      <c r="AL49" s="771"/>
      <c r="AM49" s="406"/>
    </row>
    <row r="50" spans="2:39" s="423" customFormat="1" ht="15.5" x14ac:dyDescent="0.35">
      <c r="B50" s="486">
        <f t="shared" si="32"/>
        <v>8</v>
      </c>
      <c r="C50" s="402" t="s">
        <v>785</v>
      </c>
      <c r="D50" s="426" t="s">
        <v>882</v>
      </c>
      <c r="E50" s="771">
        <f t="shared" si="25"/>
        <v>0</v>
      </c>
      <c r="F50" s="1154">
        <v>0</v>
      </c>
      <c r="G50" s="1154">
        <v>0</v>
      </c>
      <c r="H50" s="1154">
        <f t="shared" si="26"/>
        <v>0</v>
      </c>
      <c r="I50" s="1154">
        <f t="shared" si="27"/>
        <v>0</v>
      </c>
      <c r="J50" s="1154">
        <f t="shared" si="31"/>
        <v>0</v>
      </c>
      <c r="K50" s="1154">
        <v>0</v>
      </c>
      <c r="L50" s="1154">
        <v>0</v>
      </c>
      <c r="M50" s="1154">
        <f t="shared" si="28"/>
        <v>0</v>
      </c>
      <c r="N50" s="1154">
        <f t="shared" si="29"/>
        <v>0</v>
      </c>
      <c r="O50" s="1154"/>
      <c r="P50" s="1413">
        <v>0</v>
      </c>
      <c r="Q50" s="1413">
        <v>0</v>
      </c>
      <c r="R50" s="1413"/>
      <c r="S50" s="1413"/>
      <c r="T50" s="1413"/>
      <c r="U50" s="1413"/>
      <c r="V50" s="1154" t="e">
        <f>SUMPRODUCT(R50:U50,'F2.2'!$AA$88:$AD$88)/SUM('F2.2'!$AA$88:$AD$88)</f>
        <v>#DIV/0!</v>
      </c>
      <c r="W50" s="1154" t="e">
        <f t="shared" si="30"/>
        <v>#DIV/0!</v>
      </c>
      <c r="X50" s="1413"/>
      <c r="Y50" s="1413"/>
      <c r="Z50" s="771"/>
      <c r="AA50" s="1413"/>
      <c r="AB50" s="1413"/>
      <c r="AC50" s="771"/>
      <c r="AD50" s="1413"/>
      <c r="AE50" s="1413"/>
      <c r="AF50" s="771"/>
      <c r="AG50" s="1413"/>
      <c r="AH50" s="1413"/>
      <c r="AI50" s="771"/>
      <c r="AJ50" s="1413"/>
      <c r="AK50" s="1413"/>
      <c r="AL50" s="771"/>
      <c r="AM50" s="406"/>
    </row>
    <row r="51" spans="2:39" s="423" customFormat="1" ht="15.5" x14ac:dyDescent="0.35">
      <c r="B51" s="486">
        <f t="shared" si="32"/>
        <v>9</v>
      </c>
      <c r="C51" s="402" t="s">
        <v>883</v>
      </c>
      <c r="D51" s="426" t="s">
        <v>882</v>
      </c>
      <c r="E51" s="771">
        <f t="shared" si="25"/>
        <v>0</v>
      </c>
      <c r="F51" s="1154">
        <v>0</v>
      </c>
      <c r="G51" s="1154">
        <v>0</v>
      </c>
      <c r="H51" s="1154">
        <f t="shared" si="26"/>
        <v>0</v>
      </c>
      <c r="I51" s="1154">
        <f t="shared" si="27"/>
        <v>0</v>
      </c>
      <c r="J51" s="1154">
        <f t="shared" si="31"/>
        <v>0</v>
      </c>
      <c r="K51" s="1154">
        <v>0</v>
      </c>
      <c r="L51" s="1154">
        <v>0</v>
      </c>
      <c r="M51" s="1154">
        <f t="shared" si="28"/>
        <v>0</v>
      </c>
      <c r="N51" s="1154">
        <f t="shared" si="29"/>
        <v>0</v>
      </c>
      <c r="O51" s="1154"/>
      <c r="P51" s="1413">
        <v>0</v>
      </c>
      <c r="Q51" s="1413">
        <v>0</v>
      </c>
      <c r="R51" s="1413"/>
      <c r="S51" s="1413"/>
      <c r="T51" s="1413"/>
      <c r="U51" s="1413"/>
      <c r="V51" s="1154" t="e">
        <f>SUMPRODUCT(R51:U51,'F2.2'!$AA$88:$AD$88)/SUM('F2.2'!$AA$88:$AD$88)</f>
        <v>#DIV/0!</v>
      </c>
      <c r="W51" s="1154" t="e">
        <f t="shared" si="30"/>
        <v>#DIV/0!</v>
      </c>
      <c r="X51" s="1413"/>
      <c r="Y51" s="1413"/>
      <c r="Z51" s="771"/>
      <c r="AA51" s="1413"/>
      <c r="AB51" s="1413"/>
      <c r="AC51" s="771"/>
      <c r="AD51" s="1413"/>
      <c r="AE51" s="1413"/>
      <c r="AF51" s="771"/>
      <c r="AG51" s="1413"/>
      <c r="AH51" s="1413"/>
      <c r="AI51" s="771"/>
      <c r="AJ51" s="1413"/>
      <c r="AK51" s="1413"/>
      <c r="AL51" s="771"/>
      <c r="AM51" s="406"/>
    </row>
    <row r="52" spans="2:39" s="423" customFormat="1" ht="15.5" x14ac:dyDescent="0.35">
      <c r="B52" s="486">
        <f t="shared" si="32"/>
        <v>10</v>
      </c>
      <c r="C52" s="402" t="s">
        <v>210</v>
      </c>
      <c r="D52" s="426" t="s">
        <v>882</v>
      </c>
      <c r="E52" s="771">
        <f t="shared" si="25"/>
        <v>0</v>
      </c>
      <c r="F52" s="1154">
        <v>0</v>
      </c>
      <c r="G52" s="1154">
        <v>0</v>
      </c>
      <c r="H52" s="1154">
        <f t="shared" si="26"/>
        <v>0</v>
      </c>
      <c r="I52" s="1154">
        <f t="shared" si="27"/>
        <v>0</v>
      </c>
      <c r="J52" s="1154">
        <f t="shared" si="31"/>
        <v>0</v>
      </c>
      <c r="K52" s="1154">
        <v>0</v>
      </c>
      <c r="L52" s="1154">
        <v>0</v>
      </c>
      <c r="M52" s="1154">
        <f t="shared" si="28"/>
        <v>0</v>
      </c>
      <c r="N52" s="1154">
        <f t="shared" si="29"/>
        <v>0</v>
      </c>
      <c r="O52" s="1154"/>
      <c r="P52" s="1413">
        <v>0</v>
      </c>
      <c r="Q52" s="1413">
        <v>0</v>
      </c>
      <c r="R52" s="1413"/>
      <c r="S52" s="1413"/>
      <c r="T52" s="1413"/>
      <c r="U52" s="1413"/>
      <c r="V52" s="1154" t="e">
        <f>SUMPRODUCT(R52:U52,'F2.2'!$AA$88:$AD$88)/SUM('F2.2'!$AA$88:$AD$88)</f>
        <v>#DIV/0!</v>
      </c>
      <c r="W52" s="1154" t="e">
        <f t="shared" si="30"/>
        <v>#DIV/0!</v>
      </c>
      <c r="X52" s="1413"/>
      <c r="Y52" s="1413"/>
      <c r="Z52" s="771"/>
      <c r="AA52" s="1413"/>
      <c r="AB52" s="1413"/>
      <c r="AC52" s="771"/>
      <c r="AD52" s="1413"/>
      <c r="AE52" s="1413"/>
      <c r="AF52" s="771"/>
      <c r="AG52" s="1413"/>
      <c r="AH52" s="1413"/>
      <c r="AI52" s="771"/>
      <c r="AJ52" s="1413"/>
      <c r="AK52" s="1413"/>
      <c r="AL52" s="771"/>
      <c r="AM52" s="406"/>
    </row>
    <row r="53" spans="2:39" s="423" customFormat="1" ht="15.5" x14ac:dyDescent="0.35">
      <c r="B53" s="486">
        <f t="shared" si="32"/>
        <v>11</v>
      </c>
      <c r="C53" s="402" t="s">
        <v>806</v>
      </c>
      <c r="D53" s="426" t="s">
        <v>117</v>
      </c>
      <c r="E53" s="771">
        <f t="shared" si="25"/>
        <v>0</v>
      </c>
      <c r="F53" s="1154">
        <v>0</v>
      </c>
      <c r="G53" s="1154">
        <v>0</v>
      </c>
      <c r="H53" s="1154">
        <f t="shared" si="26"/>
        <v>0</v>
      </c>
      <c r="I53" s="1154"/>
      <c r="J53" s="1154"/>
      <c r="K53" s="1154">
        <v>0</v>
      </c>
      <c r="L53" s="1154">
        <v>0</v>
      </c>
      <c r="M53" s="1154">
        <f t="shared" si="28"/>
        <v>0</v>
      </c>
      <c r="N53" s="1154"/>
      <c r="O53" s="1154"/>
      <c r="P53" s="1413">
        <v>0</v>
      </c>
      <c r="Q53" s="1413">
        <v>0</v>
      </c>
      <c r="R53" s="1413"/>
      <c r="S53" s="1413"/>
      <c r="T53" s="1413"/>
      <c r="U53" s="1413"/>
      <c r="V53" s="1154"/>
      <c r="W53" s="1154"/>
      <c r="X53" s="1413"/>
      <c r="Y53" s="1413"/>
      <c r="Z53" s="771"/>
      <c r="AA53" s="1413"/>
      <c r="AB53" s="1413"/>
      <c r="AC53" s="771"/>
      <c r="AD53" s="1413"/>
      <c r="AE53" s="1413"/>
      <c r="AF53" s="771"/>
      <c r="AG53" s="1413"/>
      <c r="AH53" s="1413"/>
      <c r="AI53" s="771"/>
      <c r="AJ53" s="1413"/>
      <c r="AK53" s="1413"/>
      <c r="AL53" s="771"/>
      <c r="AM53" s="406"/>
    </row>
    <row r="54" spans="2:39" s="423" customFormat="1" ht="15" x14ac:dyDescent="0.3">
      <c r="B54" s="486"/>
      <c r="C54" s="346" t="s">
        <v>884</v>
      </c>
      <c r="D54" s="426" t="s">
        <v>882</v>
      </c>
      <c r="E54" s="460">
        <f>SUM(E43:E53)</f>
        <v>0</v>
      </c>
      <c r="F54" s="460">
        <f>SUM(F43:F53)</f>
        <v>0</v>
      </c>
      <c r="G54" s="460">
        <f>SUM(G43:G53)</f>
        <v>0</v>
      </c>
      <c r="H54" s="460">
        <f>SUM(H43:H53)</f>
        <v>0</v>
      </c>
      <c r="I54" s="460">
        <f t="shared" ref="I54:W54" si="33">SUM(I43:I52)</f>
        <v>0</v>
      </c>
      <c r="J54" s="460">
        <f>SUM(J43:J52)</f>
        <v>0</v>
      </c>
      <c r="K54" s="460">
        <f t="shared" ref="K54:L54" si="34">SUM(K43:K52)</f>
        <v>0</v>
      </c>
      <c r="L54" s="460">
        <f t="shared" si="34"/>
        <v>0</v>
      </c>
      <c r="M54" s="460">
        <f t="shared" si="33"/>
        <v>0</v>
      </c>
      <c r="N54" s="460">
        <f t="shared" si="33"/>
        <v>0</v>
      </c>
      <c r="O54" s="460">
        <f t="shared" si="33"/>
        <v>0</v>
      </c>
      <c r="P54" s="1162">
        <f t="shared" si="33"/>
        <v>0</v>
      </c>
      <c r="Q54" s="1162">
        <f t="shared" si="33"/>
        <v>0</v>
      </c>
      <c r="R54" s="1162">
        <f t="shared" ref="R54" si="35">SUM(R43:R52)</f>
        <v>0</v>
      </c>
      <c r="S54" s="1162">
        <v>0</v>
      </c>
      <c r="T54" s="1162">
        <v>0</v>
      </c>
      <c r="U54" s="1162">
        <v>0</v>
      </c>
      <c r="V54" s="460" t="e">
        <f t="shared" si="33"/>
        <v>#DIV/0!</v>
      </c>
      <c r="W54" s="460" t="e">
        <f t="shared" si="33"/>
        <v>#DIV/0!</v>
      </c>
      <c r="X54" s="1162">
        <v>0</v>
      </c>
      <c r="Y54" s="1162">
        <v>0</v>
      </c>
      <c r="Z54" s="460"/>
      <c r="AA54" s="1162">
        <v>0</v>
      </c>
      <c r="AB54" s="1162">
        <v>0</v>
      </c>
      <c r="AC54" s="460"/>
      <c r="AD54" s="1162">
        <v>0</v>
      </c>
      <c r="AE54" s="1162">
        <v>0</v>
      </c>
      <c r="AF54" s="460"/>
      <c r="AG54" s="1162">
        <v>0</v>
      </c>
      <c r="AH54" s="1162">
        <v>0</v>
      </c>
      <c r="AI54" s="460"/>
      <c r="AJ54" s="1162">
        <v>0</v>
      </c>
      <c r="AK54" s="1162">
        <v>0</v>
      </c>
      <c r="AL54" s="460"/>
      <c r="AM54" s="406"/>
    </row>
    <row r="55" spans="2:39" s="423" customFormat="1" ht="15.5" x14ac:dyDescent="0.3">
      <c r="B55" s="1421"/>
      <c r="C55" s="424"/>
      <c r="D55" s="426"/>
      <c r="E55" s="568"/>
      <c r="F55" s="568"/>
      <c r="G55" s="568"/>
      <c r="H55" s="568"/>
      <c r="I55" s="568"/>
      <c r="J55" s="568"/>
      <c r="K55" s="568"/>
      <c r="L55" s="568"/>
      <c r="M55" s="568"/>
      <c r="N55" s="568"/>
      <c r="O55" s="568"/>
      <c r="P55" s="568"/>
      <c r="Q55" s="568"/>
      <c r="R55" s="568"/>
      <c r="S55" s="568"/>
      <c r="T55" s="568"/>
      <c r="U55" s="568"/>
      <c r="V55" s="568"/>
      <c r="W55" s="568"/>
      <c r="X55" s="1163"/>
      <c r="Y55" s="1163"/>
      <c r="Z55" s="568"/>
      <c r="AA55" s="1163"/>
      <c r="AB55" s="1163"/>
      <c r="AC55" s="568"/>
      <c r="AD55" s="1163"/>
      <c r="AE55" s="1163"/>
      <c r="AF55" s="568"/>
      <c r="AG55" s="1163"/>
      <c r="AH55" s="1163"/>
      <c r="AI55" s="568"/>
      <c r="AJ55" s="1163"/>
      <c r="AK55" s="1163"/>
      <c r="AL55" s="568"/>
      <c r="AM55" s="406"/>
    </row>
    <row r="56" spans="2:39" s="423" customFormat="1" ht="15" x14ac:dyDescent="0.3">
      <c r="B56" s="486" t="s">
        <v>799</v>
      </c>
      <c r="C56" s="346" t="s">
        <v>794</v>
      </c>
      <c r="D56" s="468"/>
      <c r="E56" s="568"/>
      <c r="F56" s="568"/>
      <c r="G56" s="568"/>
      <c r="H56" s="568"/>
      <c r="I56" s="568"/>
      <c r="J56" s="568"/>
      <c r="K56" s="568"/>
      <c r="L56" s="568"/>
      <c r="M56" s="568"/>
      <c r="N56" s="568"/>
      <c r="O56" s="568"/>
      <c r="P56" s="568"/>
      <c r="Q56" s="568"/>
      <c r="R56" s="568"/>
      <c r="S56" s="568"/>
      <c r="T56" s="568"/>
      <c r="U56" s="568"/>
      <c r="V56" s="568"/>
      <c r="W56" s="568"/>
      <c r="X56" s="1163"/>
      <c r="Y56" s="1163"/>
      <c r="Z56" s="568"/>
      <c r="AA56" s="1163"/>
      <c r="AB56" s="1163"/>
      <c r="AC56" s="568"/>
      <c r="AD56" s="1163"/>
      <c r="AE56" s="1163"/>
      <c r="AF56" s="568"/>
      <c r="AG56" s="1163"/>
      <c r="AH56" s="1163"/>
      <c r="AI56" s="568"/>
      <c r="AJ56" s="1163"/>
      <c r="AK56" s="1163"/>
      <c r="AL56" s="568"/>
      <c r="AM56" s="406"/>
    </row>
    <row r="57" spans="2:39" s="423" customFormat="1" ht="15.5" x14ac:dyDescent="0.35">
      <c r="B57" s="421">
        <v>1</v>
      </c>
      <c r="C57" s="402" t="s">
        <v>140</v>
      </c>
      <c r="D57" s="468" t="s">
        <v>798</v>
      </c>
      <c r="E57" s="771">
        <f t="shared" ref="E57:E68" si="36">SUM(F57:G57)</f>
        <v>0</v>
      </c>
      <c r="F57" s="487">
        <v>0</v>
      </c>
      <c r="G57" s="487">
        <v>0</v>
      </c>
      <c r="H57" s="1154">
        <f t="shared" ref="H57:H68" si="37">SUM(F57:G57)</f>
        <v>0</v>
      </c>
      <c r="I57" s="487">
        <f t="shared" ref="I57:I68" si="38">F57-E57</f>
        <v>0</v>
      </c>
      <c r="J57" s="487">
        <f>M57</f>
        <v>64257.816694770328</v>
      </c>
      <c r="K57" s="487">
        <v>64257.816694770328</v>
      </c>
      <c r="L57" s="487">
        <v>0</v>
      </c>
      <c r="M57" s="1154">
        <f t="shared" ref="M57:M68" si="39">SUM(K57:L57)</f>
        <v>64257.816694770328</v>
      </c>
      <c r="N57" s="487">
        <f t="shared" ref="N57:N68" si="40">M57-J57</f>
        <v>0</v>
      </c>
      <c r="O57" s="758"/>
      <c r="P57" s="1164">
        <v>0</v>
      </c>
      <c r="Q57" s="1164">
        <v>0</v>
      </c>
      <c r="R57" s="1164"/>
      <c r="S57" s="1164"/>
      <c r="T57" s="1164"/>
      <c r="U57" s="1164"/>
      <c r="V57" s="487" t="e">
        <f>SUMPRODUCT(R57:U57,'F2.2'!$AA$90:$AD$90)/SUM('F2.2'!$AA$90:$AD$90)</f>
        <v>#DIV/0!</v>
      </c>
      <c r="W57" s="487" t="e">
        <f t="shared" ref="W57:W68" si="41">V57-O57</f>
        <v>#DIV/0!</v>
      </c>
      <c r="X57" s="1164"/>
      <c r="Y57" s="1164"/>
      <c r="Z57" s="771"/>
      <c r="AA57" s="1164"/>
      <c r="AB57" s="1164"/>
      <c r="AC57" s="771"/>
      <c r="AD57" s="1164"/>
      <c r="AE57" s="1164"/>
      <c r="AF57" s="771"/>
      <c r="AG57" s="1164"/>
      <c r="AH57" s="1164"/>
      <c r="AI57" s="771"/>
      <c r="AJ57" s="1164"/>
      <c r="AK57" s="1164"/>
      <c r="AL57" s="771"/>
      <c r="AM57" s="406"/>
    </row>
    <row r="58" spans="2:39" s="423" customFormat="1" ht="15.5" x14ac:dyDescent="0.35">
      <c r="B58" s="421">
        <v>2</v>
      </c>
      <c r="C58" s="402" t="s">
        <v>782</v>
      </c>
      <c r="D58" s="468" t="s">
        <v>798</v>
      </c>
      <c r="E58" s="771">
        <f t="shared" si="36"/>
        <v>0</v>
      </c>
      <c r="F58" s="487">
        <v>0</v>
      </c>
      <c r="G58" s="487">
        <v>0</v>
      </c>
      <c r="H58" s="1154">
        <f t="shared" si="37"/>
        <v>0</v>
      </c>
      <c r="I58" s="487">
        <f t="shared" si="38"/>
        <v>0</v>
      </c>
      <c r="J58" s="487">
        <f t="shared" ref="J58:J68" si="42">M58</f>
        <v>0</v>
      </c>
      <c r="K58" s="487">
        <v>0</v>
      </c>
      <c r="L58" s="487">
        <v>0</v>
      </c>
      <c r="M58" s="1154">
        <f t="shared" si="39"/>
        <v>0</v>
      </c>
      <c r="N58" s="487">
        <f t="shared" si="40"/>
        <v>0</v>
      </c>
      <c r="O58" s="758"/>
      <c r="P58" s="1164">
        <v>0</v>
      </c>
      <c r="Q58" s="1164">
        <v>0</v>
      </c>
      <c r="R58" s="1164"/>
      <c r="S58" s="1164"/>
      <c r="T58" s="1164"/>
      <c r="U58" s="1164"/>
      <c r="V58" s="487" t="e">
        <f>SUMPRODUCT(R58:U58,'F2.2'!$AA$90:$AD$90)/SUM('F2.2'!$AA$90:$AD$90)</f>
        <v>#DIV/0!</v>
      </c>
      <c r="W58" s="487" t="e">
        <f t="shared" si="41"/>
        <v>#DIV/0!</v>
      </c>
      <c r="X58" s="1164"/>
      <c r="Y58" s="1164"/>
      <c r="Z58" s="771"/>
      <c r="AA58" s="1164"/>
      <c r="AB58" s="1164"/>
      <c r="AC58" s="771"/>
      <c r="AD58" s="1164"/>
      <c r="AE58" s="1164"/>
      <c r="AF58" s="771"/>
      <c r="AG58" s="1164"/>
      <c r="AH58" s="1164"/>
      <c r="AI58" s="771"/>
      <c r="AJ58" s="1164"/>
      <c r="AK58" s="1164"/>
      <c r="AL58" s="771"/>
      <c r="AM58" s="406"/>
    </row>
    <row r="59" spans="2:39" s="423" customFormat="1" ht="15.5" x14ac:dyDescent="0.35">
      <c r="B59" s="421">
        <v>3</v>
      </c>
      <c r="C59" s="402" t="s">
        <v>228</v>
      </c>
      <c r="D59" s="468" t="s">
        <v>798</v>
      </c>
      <c r="E59" s="771">
        <f t="shared" si="36"/>
        <v>0</v>
      </c>
      <c r="F59" s="487">
        <v>0</v>
      </c>
      <c r="G59" s="487">
        <v>0</v>
      </c>
      <c r="H59" s="1154">
        <f t="shared" si="37"/>
        <v>0</v>
      </c>
      <c r="I59" s="487">
        <f t="shared" si="38"/>
        <v>0</v>
      </c>
      <c r="J59" s="487">
        <f t="shared" si="42"/>
        <v>0</v>
      </c>
      <c r="K59" s="487">
        <v>0</v>
      </c>
      <c r="L59" s="487">
        <v>0</v>
      </c>
      <c r="M59" s="1154">
        <f t="shared" si="39"/>
        <v>0</v>
      </c>
      <c r="N59" s="487">
        <f t="shared" si="40"/>
        <v>0</v>
      </c>
      <c r="O59" s="758"/>
      <c r="P59" s="1164">
        <v>0</v>
      </c>
      <c r="Q59" s="1164">
        <v>0</v>
      </c>
      <c r="R59" s="1164"/>
      <c r="S59" s="1164"/>
      <c r="T59" s="1164"/>
      <c r="U59" s="1164"/>
      <c r="V59" s="487" t="e">
        <f>SUMPRODUCT(R59:U59,'F2.2'!$AA$90:$AD$90)/SUM('F2.2'!$AA$90:$AD$90)</f>
        <v>#DIV/0!</v>
      </c>
      <c r="W59" s="487" t="e">
        <f t="shared" si="41"/>
        <v>#DIV/0!</v>
      </c>
      <c r="X59" s="1164"/>
      <c r="Y59" s="1164"/>
      <c r="Z59" s="771"/>
      <c r="AA59" s="1164"/>
      <c r="AB59" s="1164"/>
      <c r="AC59" s="771"/>
      <c r="AD59" s="1164"/>
      <c r="AE59" s="1164"/>
      <c r="AF59" s="771"/>
      <c r="AG59" s="1164"/>
      <c r="AH59" s="1164"/>
      <c r="AI59" s="771"/>
      <c r="AJ59" s="1164"/>
      <c r="AK59" s="1164"/>
      <c r="AL59" s="771"/>
      <c r="AM59" s="406"/>
    </row>
    <row r="60" spans="2:39" s="423" customFormat="1" ht="15.5" x14ac:dyDescent="0.35">
      <c r="B60" s="421">
        <v>4</v>
      </c>
      <c r="C60" s="402" t="s">
        <v>791</v>
      </c>
      <c r="D60" s="468" t="s">
        <v>798</v>
      </c>
      <c r="E60" s="771">
        <f t="shared" si="36"/>
        <v>0</v>
      </c>
      <c r="F60" s="487">
        <v>0</v>
      </c>
      <c r="G60" s="487">
        <v>0</v>
      </c>
      <c r="H60" s="1154">
        <f t="shared" si="37"/>
        <v>0</v>
      </c>
      <c r="I60" s="487">
        <f t="shared" si="38"/>
        <v>0</v>
      </c>
      <c r="J60" s="487">
        <f t="shared" si="42"/>
        <v>0</v>
      </c>
      <c r="K60" s="487">
        <v>0</v>
      </c>
      <c r="L60" s="487">
        <v>0</v>
      </c>
      <c r="M60" s="1154">
        <f t="shared" si="39"/>
        <v>0</v>
      </c>
      <c r="N60" s="487">
        <f t="shared" si="40"/>
        <v>0</v>
      </c>
      <c r="O60" s="758"/>
      <c r="P60" s="1164">
        <v>0</v>
      </c>
      <c r="Q60" s="1164">
        <v>0</v>
      </c>
      <c r="R60" s="1164"/>
      <c r="S60" s="1164"/>
      <c r="T60" s="1164"/>
      <c r="U60" s="1164"/>
      <c r="V60" s="487" t="e">
        <f>SUMPRODUCT(R60:U60,'F2.2'!$AA$90:$AD$90)/SUM('F2.2'!$AA$90:$AD$90)</f>
        <v>#DIV/0!</v>
      </c>
      <c r="W60" s="487" t="e">
        <f t="shared" si="41"/>
        <v>#DIV/0!</v>
      </c>
      <c r="X60" s="1164"/>
      <c r="Y60" s="1164"/>
      <c r="Z60" s="771"/>
      <c r="AA60" s="1164"/>
      <c r="AB60" s="1164"/>
      <c r="AC60" s="771"/>
      <c r="AD60" s="1164"/>
      <c r="AE60" s="1164"/>
      <c r="AF60" s="771"/>
      <c r="AG60" s="1164"/>
      <c r="AH60" s="1164"/>
      <c r="AI60" s="771"/>
      <c r="AJ60" s="1164"/>
      <c r="AK60" s="1164"/>
      <c r="AL60" s="771"/>
      <c r="AM60" s="406"/>
    </row>
    <row r="61" spans="2:39" s="423" customFormat="1" ht="15.5" x14ac:dyDescent="0.35">
      <c r="B61" s="421">
        <v>5</v>
      </c>
      <c r="C61" s="402" t="s">
        <v>141</v>
      </c>
      <c r="D61" s="468" t="s">
        <v>798</v>
      </c>
      <c r="E61" s="771">
        <f t="shared" si="36"/>
        <v>0</v>
      </c>
      <c r="F61" s="487">
        <v>0</v>
      </c>
      <c r="G61" s="487">
        <v>0</v>
      </c>
      <c r="H61" s="1154">
        <f t="shared" si="37"/>
        <v>0</v>
      </c>
      <c r="I61" s="487">
        <f t="shared" si="38"/>
        <v>0</v>
      </c>
      <c r="J61" s="487">
        <f t="shared" si="42"/>
        <v>11566.407005058658</v>
      </c>
      <c r="K61" s="487">
        <v>11566.407005058658</v>
      </c>
      <c r="L61" s="487">
        <v>0</v>
      </c>
      <c r="M61" s="1154">
        <f t="shared" si="39"/>
        <v>11566.407005058658</v>
      </c>
      <c r="N61" s="487">
        <f t="shared" si="40"/>
        <v>0</v>
      </c>
      <c r="O61" s="758"/>
      <c r="P61" s="1164">
        <v>0</v>
      </c>
      <c r="Q61" s="1164">
        <v>0</v>
      </c>
      <c r="R61" s="1164"/>
      <c r="S61" s="1164"/>
      <c r="T61" s="1164"/>
      <c r="U61" s="1164"/>
      <c r="V61" s="487" t="e">
        <f>SUMPRODUCT(R61:U61,'F2.2'!$AA$90:$AD$90)/SUM('F2.2'!$AA$90:$AD$90)</f>
        <v>#DIV/0!</v>
      </c>
      <c r="W61" s="487" t="e">
        <f t="shared" si="41"/>
        <v>#DIV/0!</v>
      </c>
      <c r="X61" s="1164"/>
      <c r="Y61" s="1164"/>
      <c r="Z61" s="771"/>
      <c r="AA61" s="1164"/>
      <c r="AB61" s="1164"/>
      <c r="AC61" s="771"/>
      <c r="AD61" s="1164"/>
      <c r="AE61" s="1164"/>
      <c r="AF61" s="771"/>
      <c r="AG61" s="1164"/>
      <c r="AH61" s="1164"/>
      <c r="AI61" s="771"/>
      <c r="AJ61" s="1164"/>
      <c r="AK61" s="1164"/>
      <c r="AL61" s="771"/>
      <c r="AM61" s="406"/>
    </row>
    <row r="62" spans="2:39" s="423" customFormat="1" ht="15.5" x14ac:dyDescent="0.35">
      <c r="B62" s="421">
        <v>6</v>
      </c>
      <c r="C62" s="402" t="s">
        <v>783</v>
      </c>
      <c r="D62" s="468" t="s">
        <v>798</v>
      </c>
      <c r="E62" s="771">
        <f t="shared" si="36"/>
        <v>0</v>
      </c>
      <c r="F62" s="487">
        <v>0</v>
      </c>
      <c r="G62" s="487">
        <v>0</v>
      </c>
      <c r="H62" s="1154">
        <f t="shared" si="37"/>
        <v>0</v>
      </c>
      <c r="I62" s="487">
        <f t="shared" si="38"/>
        <v>0</v>
      </c>
      <c r="J62" s="487">
        <f t="shared" si="42"/>
        <v>0</v>
      </c>
      <c r="K62" s="487">
        <v>0</v>
      </c>
      <c r="L62" s="487">
        <v>0</v>
      </c>
      <c r="M62" s="1154">
        <f t="shared" si="39"/>
        <v>0</v>
      </c>
      <c r="N62" s="487">
        <f t="shared" si="40"/>
        <v>0</v>
      </c>
      <c r="O62" s="758"/>
      <c r="P62" s="1164">
        <v>0</v>
      </c>
      <c r="Q62" s="1164">
        <v>0</v>
      </c>
      <c r="R62" s="1164"/>
      <c r="S62" s="1164"/>
      <c r="T62" s="1164"/>
      <c r="U62" s="1164"/>
      <c r="V62" s="487" t="e">
        <f>SUMPRODUCT(R62:U62,'F2.2'!$AA$90:$AD$90)/SUM('F2.2'!$AA$90:$AD$90)</f>
        <v>#DIV/0!</v>
      </c>
      <c r="W62" s="487" t="e">
        <f t="shared" si="41"/>
        <v>#DIV/0!</v>
      </c>
      <c r="X62" s="1164"/>
      <c r="Y62" s="1164"/>
      <c r="Z62" s="771"/>
      <c r="AA62" s="1164"/>
      <c r="AB62" s="1164"/>
      <c r="AC62" s="771"/>
      <c r="AD62" s="1164"/>
      <c r="AE62" s="1164"/>
      <c r="AF62" s="771"/>
      <c r="AG62" s="1164"/>
      <c r="AH62" s="1164"/>
      <c r="AI62" s="771"/>
      <c r="AJ62" s="1164"/>
      <c r="AK62" s="1164"/>
      <c r="AL62" s="771"/>
      <c r="AM62" s="406"/>
    </row>
    <row r="63" spans="2:39" s="423" customFormat="1" ht="15.5" x14ac:dyDescent="0.35">
      <c r="B63" s="421">
        <v>7</v>
      </c>
      <c r="C63" s="402" t="s">
        <v>784</v>
      </c>
      <c r="D63" s="468" t="s">
        <v>798</v>
      </c>
      <c r="E63" s="771">
        <f t="shared" si="36"/>
        <v>0</v>
      </c>
      <c r="F63" s="487">
        <v>0</v>
      </c>
      <c r="G63" s="487">
        <v>0</v>
      </c>
      <c r="H63" s="1154">
        <f t="shared" si="37"/>
        <v>0</v>
      </c>
      <c r="I63" s="487">
        <f t="shared" si="38"/>
        <v>0</v>
      </c>
      <c r="J63" s="487">
        <f t="shared" si="42"/>
        <v>0</v>
      </c>
      <c r="K63" s="487">
        <v>0</v>
      </c>
      <c r="L63" s="487">
        <v>0</v>
      </c>
      <c r="M63" s="1154">
        <f t="shared" si="39"/>
        <v>0</v>
      </c>
      <c r="N63" s="487">
        <f t="shared" si="40"/>
        <v>0</v>
      </c>
      <c r="O63" s="758"/>
      <c r="P63" s="1164">
        <v>0</v>
      </c>
      <c r="Q63" s="1164">
        <v>0</v>
      </c>
      <c r="R63" s="1164"/>
      <c r="S63" s="1164"/>
      <c r="T63" s="1164"/>
      <c r="U63" s="1164"/>
      <c r="V63" s="487" t="e">
        <f>SUMPRODUCT(R63:U63,'F2.2'!$AA$90:$AD$90)/SUM('F2.2'!$AA$90:$AD$90)</f>
        <v>#DIV/0!</v>
      </c>
      <c r="W63" s="487" t="e">
        <f t="shared" si="41"/>
        <v>#DIV/0!</v>
      </c>
      <c r="X63" s="1164"/>
      <c r="Y63" s="1164"/>
      <c r="Z63" s="771"/>
      <c r="AA63" s="1164"/>
      <c r="AB63" s="1164"/>
      <c r="AC63" s="771"/>
      <c r="AD63" s="1164"/>
      <c r="AE63" s="1164"/>
      <c r="AF63" s="771"/>
      <c r="AG63" s="1164"/>
      <c r="AH63" s="1164"/>
      <c r="AI63" s="771"/>
      <c r="AJ63" s="1164"/>
      <c r="AK63" s="1164"/>
      <c r="AL63" s="771"/>
      <c r="AM63" s="406"/>
    </row>
    <row r="64" spans="2:39" s="423" customFormat="1" ht="15.5" x14ac:dyDescent="0.35">
      <c r="B64" s="421">
        <v>8</v>
      </c>
      <c r="C64" s="402" t="s">
        <v>785</v>
      </c>
      <c r="D64" s="468" t="s">
        <v>798</v>
      </c>
      <c r="E64" s="771">
        <f t="shared" si="36"/>
        <v>0</v>
      </c>
      <c r="F64" s="487">
        <v>0</v>
      </c>
      <c r="G64" s="487">
        <v>0</v>
      </c>
      <c r="H64" s="1154">
        <f t="shared" si="37"/>
        <v>0</v>
      </c>
      <c r="I64" s="487">
        <f t="shared" si="38"/>
        <v>0</v>
      </c>
      <c r="J64" s="487">
        <f t="shared" si="42"/>
        <v>0</v>
      </c>
      <c r="K64" s="487">
        <v>0</v>
      </c>
      <c r="L64" s="487">
        <v>0</v>
      </c>
      <c r="M64" s="1154">
        <f t="shared" si="39"/>
        <v>0</v>
      </c>
      <c r="N64" s="487">
        <f t="shared" si="40"/>
        <v>0</v>
      </c>
      <c r="O64" s="758"/>
      <c r="P64" s="1164">
        <v>0</v>
      </c>
      <c r="Q64" s="1164">
        <v>0</v>
      </c>
      <c r="R64" s="1164"/>
      <c r="S64" s="1164"/>
      <c r="T64" s="1164"/>
      <c r="U64" s="1164"/>
      <c r="V64" s="487" t="e">
        <f>SUMPRODUCT(R64:U64,'F2.2'!$AA$90:$AD$90)/SUM('F2.2'!$AA$90:$AD$90)</f>
        <v>#DIV/0!</v>
      </c>
      <c r="W64" s="487" t="e">
        <f t="shared" si="41"/>
        <v>#DIV/0!</v>
      </c>
      <c r="X64" s="1164"/>
      <c r="Y64" s="1164"/>
      <c r="Z64" s="771"/>
      <c r="AA64" s="1164"/>
      <c r="AB64" s="1164"/>
      <c r="AC64" s="771"/>
      <c r="AD64" s="1164"/>
      <c r="AE64" s="1164"/>
      <c r="AF64" s="771"/>
      <c r="AG64" s="1164"/>
      <c r="AH64" s="1164"/>
      <c r="AI64" s="771"/>
      <c r="AJ64" s="1164"/>
      <c r="AK64" s="1164"/>
      <c r="AL64" s="771"/>
      <c r="AM64" s="406"/>
    </row>
    <row r="65" spans="2:39" s="423" customFormat="1" ht="15.5" x14ac:dyDescent="0.35">
      <c r="B65" s="421">
        <v>9</v>
      </c>
      <c r="C65" s="402" t="s">
        <v>822</v>
      </c>
      <c r="D65" s="468" t="s">
        <v>798</v>
      </c>
      <c r="E65" s="771">
        <f t="shared" si="36"/>
        <v>0</v>
      </c>
      <c r="F65" s="487">
        <v>0</v>
      </c>
      <c r="G65" s="487">
        <v>0</v>
      </c>
      <c r="H65" s="1154">
        <f t="shared" si="37"/>
        <v>0</v>
      </c>
      <c r="I65" s="487">
        <f t="shared" si="38"/>
        <v>0</v>
      </c>
      <c r="J65" s="487">
        <f t="shared" si="42"/>
        <v>0</v>
      </c>
      <c r="K65" s="487">
        <v>0</v>
      </c>
      <c r="L65" s="487">
        <v>0</v>
      </c>
      <c r="M65" s="1154">
        <f t="shared" si="39"/>
        <v>0</v>
      </c>
      <c r="N65" s="487">
        <f t="shared" si="40"/>
        <v>0</v>
      </c>
      <c r="O65" s="758"/>
      <c r="P65" s="1164">
        <v>0</v>
      </c>
      <c r="Q65" s="1164">
        <v>0</v>
      </c>
      <c r="R65" s="1164"/>
      <c r="S65" s="1164"/>
      <c r="T65" s="1164"/>
      <c r="U65" s="1164"/>
      <c r="V65" s="487" t="e">
        <f>SUMPRODUCT(R65:U65,'F2.2'!$AA$90:$AD$90)/SUM('F2.2'!$AA$90:$AD$90)</f>
        <v>#DIV/0!</v>
      </c>
      <c r="W65" s="487" t="e">
        <f t="shared" si="41"/>
        <v>#DIV/0!</v>
      </c>
      <c r="X65" s="1164"/>
      <c r="Y65" s="1164"/>
      <c r="Z65" s="771"/>
      <c r="AA65" s="1164"/>
      <c r="AB65" s="1164"/>
      <c r="AC65" s="771"/>
      <c r="AD65" s="1164"/>
      <c r="AE65" s="1164"/>
      <c r="AF65" s="771"/>
      <c r="AG65" s="1164"/>
      <c r="AH65" s="1164"/>
      <c r="AI65" s="771"/>
      <c r="AJ65" s="1164"/>
      <c r="AK65" s="1164"/>
      <c r="AL65" s="771"/>
      <c r="AM65" s="406"/>
    </row>
    <row r="66" spans="2:39" s="423" customFormat="1" ht="15.5" x14ac:dyDescent="0.3">
      <c r="B66" s="421">
        <v>10</v>
      </c>
      <c r="C66" s="1422" t="s">
        <v>210</v>
      </c>
      <c r="D66" s="468" t="s">
        <v>798</v>
      </c>
      <c r="E66" s="771">
        <f t="shared" si="36"/>
        <v>0</v>
      </c>
      <c r="F66" s="487">
        <v>0</v>
      </c>
      <c r="G66" s="487">
        <v>0</v>
      </c>
      <c r="H66" s="1154">
        <f t="shared" si="37"/>
        <v>0</v>
      </c>
      <c r="I66" s="487">
        <f t="shared" si="38"/>
        <v>0</v>
      </c>
      <c r="J66" s="487">
        <f t="shared" si="42"/>
        <v>0</v>
      </c>
      <c r="K66" s="487">
        <v>0</v>
      </c>
      <c r="L66" s="487">
        <v>0</v>
      </c>
      <c r="M66" s="1154">
        <f t="shared" si="39"/>
        <v>0</v>
      </c>
      <c r="N66" s="487">
        <f t="shared" si="40"/>
        <v>0</v>
      </c>
      <c r="O66" s="758"/>
      <c r="P66" s="1164">
        <v>0</v>
      </c>
      <c r="Q66" s="1164">
        <v>0</v>
      </c>
      <c r="R66" s="1164"/>
      <c r="S66" s="1164"/>
      <c r="T66" s="1164"/>
      <c r="U66" s="1164"/>
      <c r="V66" s="487" t="e">
        <f>SUMPRODUCT(R66:U66,'F2.2'!$AA$90:$AD$90)/SUM('F2.2'!$AA$90:$AD$90)</f>
        <v>#DIV/0!</v>
      </c>
      <c r="W66" s="487" t="e">
        <f t="shared" si="41"/>
        <v>#DIV/0!</v>
      </c>
      <c r="X66" s="1164"/>
      <c r="Y66" s="1164"/>
      <c r="Z66" s="771"/>
      <c r="AA66" s="1164"/>
      <c r="AB66" s="1164"/>
      <c r="AC66" s="771"/>
      <c r="AD66" s="1164"/>
      <c r="AE66" s="1164"/>
      <c r="AF66" s="771"/>
      <c r="AG66" s="1164"/>
      <c r="AH66" s="1164"/>
      <c r="AI66" s="771"/>
      <c r="AJ66" s="1164"/>
      <c r="AK66" s="1164"/>
      <c r="AL66" s="771"/>
      <c r="AM66" s="406"/>
    </row>
    <row r="67" spans="2:39" s="423" customFormat="1" ht="15.5" x14ac:dyDescent="0.35">
      <c r="B67" s="421">
        <v>11</v>
      </c>
      <c r="C67" s="402" t="s">
        <v>787</v>
      </c>
      <c r="D67" s="468" t="s">
        <v>798</v>
      </c>
      <c r="E67" s="771">
        <f t="shared" si="36"/>
        <v>0</v>
      </c>
      <c r="F67" s="487"/>
      <c r="G67" s="487"/>
      <c r="H67" s="1154">
        <f t="shared" si="37"/>
        <v>0</v>
      </c>
      <c r="I67" s="487">
        <f t="shared" si="38"/>
        <v>0</v>
      </c>
      <c r="J67" s="487">
        <f t="shared" si="42"/>
        <v>0</v>
      </c>
      <c r="K67" s="487"/>
      <c r="L67" s="487"/>
      <c r="M67" s="1154">
        <f t="shared" si="39"/>
        <v>0</v>
      </c>
      <c r="N67" s="487">
        <f t="shared" si="40"/>
        <v>0</v>
      </c>
      <c r="O67" s="758"/>
      <c r="P67" s="1164"/>
      <c r="Q67" s="1164"/>
      <c r="R67" s="1164"/>
      <c r="S67" s="1413"/>
      <c r="T67" s="1413"/>
      <c r="U67" s="1413"/>
      <c r="V67" s="487" t="e">
        <f>SUMPRODUCT(R67:U67,'F2.2'!$AA$90:$AD$90)/SUM('F2.2'!$AA$90:$AD$90)</f>
        <v>#DIV/0!</v>
      </c>
      <c r="W67" s="487" t="e">
        <f t="shared" si="41"/>
        <v>#DIV/0!</v>
      </c>
      <c r="X67" s="1164"/>
      <c r="Y67" s="1164"/>
      <c r="Z67" s="487"/>
      <c r="AA67" s="1164"/>
      <c r="AB67" s="1164"/>
      <c r="AC67" s="487"/>
      <c r="AD67" s="1164"/>
      <c r="AE67" s="1164"/>
      <c r="AF67" s="487"/>
      <c r="AG67" s="1164"/>
      <c r="AH67" s="1164"/>
      <c r="AI67" s="487"/>
      <c r="AJ67" s="1164"/>
      <c r="AK67" s="1164"/>
      <c r="AL67" s="487"/>
      <c r="AM67" s="406"/>
    </row>
    <row r="68" spans="2:39" s="423" customFormat="1" ht="15.5" x14ac:dyDescent="0.35">
      <c r="B68" s="421">
        <v>12</v>
      </c>
      <c r="C68" s="402" t="s">
        <v>142</v>
      </c>
      <c r="D68" s="468" t="s">
        <v>798</v>
      </c>
      <c r="E68" s="771">
        <f t="shared" si="36"/>
        <v>0</v>
      </c>
      <c r="F68" s="487"/>
      <c r="G68" s="487"/>
      <c r="H68" s="1154">
        <f t="shared" si="37"/>
        <v>0</v>
      </c>
      <c r="I68" s="487">
        <f t="shared" si="38"/>
        <v>0</v>
      </c>
      <c r="J68" s="487">
        <f t="shared" si="42"/>
        <v>0</v>
      </c>
      <c r="K68" s="487"/>
      <c r="L68" s="487"/>
      <c r="M68" s="1154">
        <f t="shared" si="39"/>
        <v>0</v>
      </c>
      <c r="N68" s="487">
        <f t="shared" si="40"/>
        <v>0</v>
      </c>
      <c r="O68" s="758"/>
      <c r="P68" s="1164"/>
      <c r="Q68" s="1164"/>
      <c r="R68" s="1164"/>
      <c r="S68" s="1413"/>
      <c r="T68" s="1413"/>
      <c r="U68" s="1413"/>
      <c r="V68" s="487" t="e">
        <f>SUMPRODUCT(R68:U68,'F2.2'!$AA$90:$AD$90)/SUM('F2.2'!$AA$90:$AD$90)</f>
        <v>#DIV/0!</v>
      </c>
      <c r="W68" s="487" t="e">
        <f t="shared" si="41"/>
        <v>#DIV/0!</v>
      </c>
      <c r="X68" s="1164"/>
      <c r="Y68" s="1164"/>
      <c r="Z68" s="487"/>
      <c r="AA68" s="1164"/>
      <c r="AB68" s="1164"/>
      <c r="AC68" s="487"/>
      <c r="AD68" s="1164"/>
      <c r="AE68" s="1164"/>
      <c r="AF68" s="487"/>
      <c r="AG68" s="1164"/>
      <c r="AH68" s="1164"/>
      <c r="AI68" s="487"/>
      <c r="AJ68" s="1164"/>
      <c r="AK68" s="1164"/>
      <c r="AL68" s="487"/>
      <c r="AM68" s="406"/>
    </row>
    <row r="69" spans="2:39" s="6" customFormat="1" ht="15" x14ac:dyDescent="0.3">
      <c r="B69" s="345"/>
      <c r="C69" s="346" t="s">
        <v>795</v>
      </c>
      <c r="D69" s="409" t="s">
        <v>798</v>
      </c>
      <c r="E69" s="488">
        <f t="shared" ref="E69:W69" si="43">SUM(E57:E68)</f>
        <v>0</v>
      </c>
      <c r="F69" s="488">
        <f t="shared" si="43"/>
        <v>0</v>
      </c>
      <c r="G69" s="488">
        <f t="shared" si="43"/>
        <v>0</v>
      </c>
      <c r="H69" s="488">
        <f t="shared" si="43"/>
        <v>0</v>
      </c>
      <c r="I69" s="488">
        <f t="shared" si="43"/>
        <v>0</v>
      </c>
      <c r="J69" s="488">
        <f t="shared" ref="J69" si="44">SUM(J57:J68)</f>
        <v>75824.223699828988</v>
      </c>
      <c r="K69" s="488"/>
      <c r="L69" s="488"/>
      <c r="M69" s="488">
        <f t="shared" si="43"/>
        <v>75824.223699828988</v>
      </c>
      <c r="N69" s="488">
        <f t="shared" si="43"/>
        <v>0</v>
      </c>
      <c r="O69" s="488">
        <f t="shared" ref="O69" si="45">SUM(O57:O68)</f>
        <v>0</v>
      </c>
      <c r="P69" s="1165">
        <f t="shared" ref="P69:Q69" si="46">SUM(P57:P68)</f>
        <v>0</v>
      </c>
      <c r="Q69" s="1165">
        <f t="shared" si="46"/>
        <v>0</v>
      </c>
      <c r="R69" s="1165">
        <f t="shared" ref="R69" si="47">SUM(R57:R68)</f>
        <v>0</v>
      </c>
      <c r="S69" s="1165">
        <v>0</v>
      </c>
      <c r="T69" s="1165">
        <v>0</v>
      </c>
      <c r="U69" s="1165">
        <v>0</v>
      </c>
      <c r="V69" s="488" t="e">
        <f t="shared" si="43"/>
        <v>#DIV/0!</v>
      </c>
      <c r="W69" s="488" t="e">
        <f t="shared" si="43"/>
        <v>#DIV/0!</v>
      </c>
      <c r="X69" s="1165">
        <v>0</v>
      </c>
      <c r="Y69" s="1165">
        <v>0</v>
      </c>
      <c r="Z69" s="488"/>
      <c r="AA69" s="1165">
        <v>0</v>
      </c>
      <c r="AB69" s="1165">
        <v>0</v>
      </c>
      <c r="AC69" s="488"/>
      <c r="AD69" s="1165">
        <v>0</v>
      </c>
      <c r="AE69" s="1165">
        <v>0</v>
      </c>
      <c r="AF69" s="488"/>
      <c r="AG69" s="1165">
        <v>0</v>
      </c>
      <c r="AH69" s="1165">
        <v>0</v>
      </c>
      <c r="AI69" s="488"/>
      <c r="AJ69" s="1165">
        <v>0</v>
      </c>
      <c r="AK69" s="1165">
        <v>0</v>
      </c>
      <c r="AL69" s="488"/>
      <c r="AM69" s="403">
        <f t="shared" ref="AM69" si="48">SUM(AM57:AM68)</f>
        <v>0</v>
      </c>
    </row>
    <row r="70" spans="2:39" s="6" customFormat="1" ht="15.5" x14ac:dyDescent="0.35">
      <c r="B70" s="347"/>
      <c r="C70" s="402"/>
      <c r="D70" s="409"/>
      <c r="E70" s="487"/>
      <c r="F70" s="487"/>
      <c r="G70" s="487"/>
      <c r="H70" s="487"/>
      <c r="I70" s="487"/>
      <c r="J70" s="487"/>
      <c r="K70" s="487"/>
      <c r="L70" s="487"/>
      <c r="M70" s="487"/>
      <c r="N70" s="487"/>
      <c r="O70" s="487"/>
      <c r="P70" s="1164"/>
      <c r="Q70" s="1164"/>
      <c r="R70" s="1164"/>
      <c r="S70" s="1164"/>
      <c r="T70" s="1164"/>
      <c r="U70" s="1164"/>
      <c r="V70" s="487"/>
      <c r="W70" s="487"/>
      <c r="X70" s="1164"/>
      <c r="Y70" s="1164"/>
      <c r="Z70" s="487"/>
      <c r="AA70" s="1164"/>
      <c r="AB70" s="1164"/>
      <c r="AC70" s="487"/>
      <c r="AD70" s="1164"/>
      <c r="AE70" s="1164"/>
      <c r="AF70" s="487"/>
      <c r="AG70" s="1164"/>
      <c r="AH70" s="1164"/>
      <c r="AI70" s="487"/>
      <c r="AJ70" s="1164"/>
      <c r="AK70" s="1164"/>
      <c r="AL70" s="487"/>
      <c r="AM70" s="395"/>
    </row>
    <row r="71" spans="2:39" s="6" customFormat="1" ht="15" x14ac:dyDescent="0.3">
      <c r="B71" s="345" t="s">
        <v>885</v>
      </c>
      <c r="C71" s="346" t="s">
        <v>796</v>
      </c>
      <c r="D71" s="409"/>
      <c r="E71" s="487"/>
      <c r="F71" s="487"/>
      <c r="G71" s="487"/>
      <c r="H71" s="487"/>
      <c r="I71" s="487"/>
      <c r="J71" s="487"/>
      <c r="K71" s="487"/>
      <c r="L71" s="487"/>
      <c r="M71" s="487"/>
      <c r="N71" s="487"/>
      <c r="O71" s="487"/>
      <c r="P71" s="1164"/>
      <c r="Q71" s="1164"/>
      <c r="R71" s="1164"/>
      <c r="S71" s="1164"/>
      <c r="T71" s="1164"/>
      <c r="U71" s="1164"/>
      <c r="V71" s="487"/>
      <c r="W71" s="487"/>
      <c r="X71" s="1164"/>
      <c r="Y71" s="1164"/>
      <c r="Z71" s="487"/>
      <c r="AA71" s="1164"/>
      <c r="AB71" s="1164"/>
      <c r="AC71" s="487"/>
      <c r="AD71" s="1164"/>
      <c r="AE71" s="1164"/>
      <c r="AF71" s="487"/>
      <c r="AG71" s="1164"/>
      <c r="AH71" s="1164"/>
      <c r="AI71" s="487"/>
      <c r="AJ71" s="1164"/>
      <c r="AK71" s="1164"/>
      <c r="AL71" s="487"/>
      <c r="AM71" s="395"/>
    </row>
    <row r="72" spans="2:39" s="11" customFormat="1" ht="15.5" x14ac:dyDescent="0.35">
      <c r="B72" s="421">
        <v>1</v>
      </c>
      <c r="C72" s="402" t="s">
        <v>140</v>
      </c>
      <c r="D72" s="525" t="s">
        <v>798</v>
      </c>
      <c r="E72" s="771">
        <f t="shared" ref="E72:E83" si="49">SUM(F72:G72)</f>
        <v>0</v>
      </c>
      <c r="F72" s="487">
        <v>0</v>
      </c>
      <c r="G72" s="487">
        <v>0</v>
      </c>
      <c r="H72" s="852">
        <f t="shared" ref="H72:H81" si="50">SUM(F72:G72)</f>
        <v>0</v>
      </c>
      <c r="I72" s="487">
        <f t="shared" ref="I72:I83" si="51">F72-E72</f>
        <v>0</v>
      </c>
      <c r="J72" s="487">
        <f t="shared" ref="J72:J83" si="52">M72</f>
        <v>45535.484730646531</v>
      </c>
      <c r="K72" s="487">
        <v>45535.484730646531</v>
      </c>
      <c r="L72" s="487">
        <v>0</v>
      </c>
      <c r="M72" s="881">
        <f t="shared" ref="M72:M81" si="53">SUM(K72:L72)</f>
        <v>45535.484730646531</v>
      </c>
      <c r="N72" s="487">
        <f t="shared" ref="N72:N83" si="54">M72-J72</f>
        <v>0</v>
      </c>
      <c r="O72" s="487"/>
      <c r="P72" s="1164">
        <v>0</v>
      </c>
      <c r="Q72" s="1164">
        <v>0</v>
      </c>
      <c r="R72" s="1164"/>
      <c r="S72" s="1164"/>
      <c r="T72" s="1164"/>
      <c r="U72" s="1164"/>
      <c r="V72" s="487" t="e">
        <f>SUMPRODUCT(R72:U72,'F2.2'!$AA$89:$AD$89)/SUM('F2.2'!$AA$89:$AD$89)</f>
        <v>#DIV/0!</v>
      </c>
      <c r="W72" s="487" t="e">
        <f t="shared" ref="W72:W83" si="55">V72-O72</f>
        <v>#DIV/0!</v>
      </c>
      <c r="X72" s="1164"/>
      <c r="Y72" s="1164"/>
      <c r="Z72" s="771"/>
      <c r="AA72" s="1164"/>
      <c r="AB72" s="1164"/>
      <c r="AC72" s="771"/>
      <c r="AD72" s="1164"/>
      <c r="AE72" s="1164"/>
      <c r="AF72" s="771"/>
      <c r="AG72" s="1164"/>
      <c r="AH72" s="1164"/>
      <c r="AI72" s="771"/>
      <c r="AJ72" s="1164"/>
      <c r="AK72" s="1164"/>
      <c r="AL72" s="771"/>
      <c r="AM72" s="526"/>
    </row>
    <row r="73" spans="2:39" s="11" customFormat="1" ht="15.5" x14ac:dyDescent="0.35">
      <c r="B73" s="421">
        <v>2</v>
      </c>
      <c r="C73" s="402" t="s">
        <v>782</v>
      </c>
      <c r="D73" s="525" t="s">
        <v>798</v>
      </c>
      <c r="E73" s="771">
        <f t="shared" si="49"/>
        <v>0</v>
      </c>
      <c r="F73" s="487">
        <v>0</v>
      </c>
      <c r="G73" s="487">
        <v>0</v>
      </c>
      <c r="H73" s="852">
        <f t="shared" si="50"/>
        <v>0</v>
      </c>
      <c r="I73" s="487">
        <f t="shared" si="51"/>
        <v>0</v>
      </c>
      <c r="J73" s="487">
        <f t="shared" si="52"/>
        <v>0</v>
      </c>
      <c r="K73" s="487">
        <v>0</v>
      </c>
      <c r="L73" s="487">
        <v>0</v>
      </c>
      <c r="M73" s="881">
        <f t="shared" si="53"/>
        <v>0</v>
      </c>
      <c r="N73" s="487">
        <f t="shared" si="54"/>
        <v>0</v>
      </c>
      <c r="O73" s="487"/>
      <c r="P73" s="1164">
        <v>0</v>
      </c>
      <c r="Q73" s="1164">
        <v>0</v>
      </c>
      <c r="R73" s="1164"/>
      <c r="S73" s="1164"/>
      <c r="T73" s="1164"/>
      <c r="U73" s="1164"/>
      <c r="V73" s="487" t="e">
        <f>SUMPRODUCT(R73:U73,'F2.2'!$AA$89:$AD$89)/SUM('F2.2'!$AA$89:$AD$89)</f>
        <v>#DIV/0!</v>
      </c>
      <c r="W73" s="487" t="e">
        <f t="shared" si="55"/>
        <v>#DIV/0!</v>
      </c>
      <c r="X73" s="1164"/>
      <c r="Y73" s="1164"/>
      <c r="Z73" s="771"/>
      <c r="AA73" s="1164"/>
      <c r="AB73" s="1164"/>
      <c r="AC73" s="771"/>
      <c r="AD73" s="1164"/>
      <c r="AE73" s="1164"/>
      <c r="AF73" s="771"/>
      <c r="AG73" s="1164"/>
      <c r="AH73" s="1164"/>
      <c r="AI73" s="771"/>
      <c r="AJ73" s="1164"/>
      <c r="AK73" s="1164"/>
      <c r="AL73" s="771"/>
      <c r="AM73" s="526"/>
    </row>
    <row r="74" spans="2:39" s="11" customFormat="1" ht="15.5" x14ac:dyDescent="0.35">
      <c r="B74" s="421">
        <v>3</v>
      </c>
      <c r="C74" s="402" t="s">
        <v>228</v>
      </c>
      <c r="D74" s="525" t="s">
        <v>798</v>
      </c>
      <c r="E74" s="771">
        <f t="shared" si="49"/>
        <v>0</v>
      </c>
      <c r="F74" s="487">
        <v>0</v>
      </c>
      <c r="G74" s="487">
        <v>0</v>
      </c>
      <c r="H74" s="852">
        <f t="shared" si="50"/>
        <v>0</v>
      </c>
      <c r="I74" s="487">
        <f t="shared" si="51"/>
        <v>0</v>
      </c>
      <c r="J74" s="487">
        <f t="shared" si="52"/>
        <v>0</v>
      </c>
      <c r="K74" s="487">
        <v>0</v>
      </c>
      <c r="L74" s="487">
        <v>0</v>
      </c>
      <c r="M74" s="881">
        <f t="shared" si="53"/>
        <v>0</v>
      </c>
      <c r="N74" s="487">
        <f t="shared" si="54"/>
        <v>0</v>
      </c>
      <c r="O74" s="487"/>
      <c r="P74" s="1164">
        <v>0</v>
      </c>
      <c r="Q74" s="1164">
        <v>0</v>
      </c>
      <c r="R74" s="1164"/>
      <c r="S74" s="1164"/>
      <c r="T74" s="1164"/>
      <c r="U74" s="1164"/>
      <c r="V74" s="487" t="e">
        <f>SUMPRODUCT(R74:U74,'F2.2'!$AA$89:$AD$89)/SUM('F2.2'!$AA$89:$AD$89)</f>
        <v>#DIV/0!</v>
      </c>
      <c r="W74" s="487" t="e">
        <f t="shared" si="55"/>
        <v>#DIV/0!</v>
      </c>
      <c r="X74" s="1164"/>
      <c r="Y74" s="1164"/>
      <c r="Z74" s="771"/>
      <c r="AA74" s="1164"/>
      <c r="AB74" s="1164"/>
      <c r="AC74" s="771"/>
      <c r="AD74" s="1164"/>
      <c r="AE74" s="1164"/>
      <c r="AF74" s="771"/>
      <c r="AG74" s="1164"/>
      <c r="AH74" s="1164"/>
      <c r="AI74" s="771"/>
      <c r="AJ74" s="1164"/>
      <c r="AK74" s="1164"/>
      <c r="AL74" s="771"/>
      <c r="AM74" s="526"/>
    </row>
    <row r="75" spans="2:39" s="11" customFormat="1" ht="15.5" x14ac:dyDescent="0.35">
      <c r="B75" s="421">
        <v>4</v>
      </c>
      <c r="C75" s="402" t="s">
        <v>791</v>
      </c>
      <c r="D75" s="525" t="s">
        <v>798</v>
      </c>
      <c r="E75" s="771">
        <f t="shared" si="49"/>
        <v>0</v>
      </c>
      <c r="F75" s="487">
        <v>0</v>
      </c>
      <c r="G75" s="487">
        <v>0</v>
      </c>
      <c r="H75" s="852">
        <f t="shared" si="50"/>
        <v>0</v>
      </c>
      <c r="I75" s="487">
        <f t="shared" si="51"/>
        <v>0</v>
      </c>
      <c r="J75" s="487">
        <f t="shared" si="52"/>
        <v>0</v>
      </c>
      <c r="K75" s="487">
        <v>0</v>
      </c>
      <c r="L75" s="487">
        <v>0</v>
      </c>
      <c r="M75" s="881">
        <f t="shared" si="53"/>
        <v>0</v>
      </c>
      <c r="N75" s="487">
        <f t="shared" si="54"/>
        <v>0</v>
      </c>
      <c r="O75" s="487"/>
      <c r="P75" s="1164">
        <v>0</v>
      </c>
      <c r="Q75" s="1164">
        <v>0</v>
      </c>
      <c r="R75" s="1164"/>
      <c r="S75" s="1164"/>
      <c r="T75" s="1164"/>
      <c r="U75" s="1164"/>
      <c r="V75" s="487" t="e">
        <f>SUMPRODUCT(R75:U75,'F2.2'!$AA$89:$AD$89)/SUM('F2.2'!$AA$89:$AD$89)</f>
        <v>#DIV/0!</v>
      </c>
      <c r="W75" s="487" t="e">
        <f t="shared" si="55"/>
        <v>#DIV/0!</v>
      </c>
      <c r="X75" s="1164"/>
      <c r="Y75" s="1164"/>
      <c r="Z75" s="771"/>
      <c r="AA75" s="1164"/>
      <c r="AB75" s="1164"/>
      <c r="AC75" s="771"/>
      <c r="AD75" s="1164"/>
      <c r="AE75" s="1164"/>
      <c r="AF75" s="771"/>
      <c r="AG75" s="1164"/>
      <c r="AH75" s="1164"/>
      <c r="AI75" s="771"/>
      <c r="AJ75" s="1164"/>
      <c r="AK75" s="1164"/>
      <c r="AL75" s="771"/>
      <c r="AM75" s="526"/>
    </row>
    <row r="76" spans="2:39" s="11" customFormat="1" ht="15.5" x14ac:dyDescent="0.35">
      <c r="B76" s="421">
        <v>5</v>
      </c>
      <c r="C76" s="402" t="s">
        <v>821</v>
      </c>
      <c r="D76" s="525" t="s">
        <v>798</v>
      </c>
      <c r="E76" s="771">
        <f t="shared" si="49"/>
        <v>0</v>
      </c>
      <c r="F76" s="487">
        <v>0</v>
      </c>
      <c r="G76" s="487">
        <v>0</v>
      </c>
      <c r="H76" s="852">
        <f t="shared" si="50"/>
        <v>0</v>
      </c>
      <c r="I76" s="487">
        <f t="shared" si="51"/>
        <v>0</v>
      </c>
      <c r="J76" s="487">
        <f t="shared" si="52"/>
        <v>8196.3872515163748</v>
      </c>
      <c r="K76" s="487">
        <v>8196.3872515163748</v>
      </c>
      <c r="L76" s="487">
        <v>0</v>
      </c>
      <c r="M76" s="881">
        <f t="shared" si="53"/>
        <v>8196.3872515163748</v>
      </c>
      <c r="N76" s="487">
        <f t="shared" si="54"/>
        <v>0</v>
      </c>
      <c r="O76" s="487"/>
      <c r="P76" s="1164">
        <v>0</v>
      </c>
      <c r="Q76" s="1164">
        <v>0</v>
      </c>
      <c r="R76" s="1164"/>
      <c r="S76" s="1164"/>
      <c r="T76" s="1164"/>
      <c r="U76" s="1164"/>
      <c r="V76" s="487" t="e">
        <f>SUMPRODUCT(R76:U76,'F2.2'!$AA$89:$AD$89)/SUM('F2.2'!$AA$89:$AD$89)</f>
        <v>#DIV/0!</v>
      </c>
      <c r="W76" s="487" t="e">
        <f t="shared" si="55"/>
        <v>#DIV/0!</v>
      </c>
      <c r="X76" s="1164"/>
      <c r="Y76" s="1164"/>
      <c r="Z76" s="771"/>
      <c r="AA76" s="1164"/>
      <c r="AB76" s="1164"/>
      <c r="AC76" s="771"/>
      <c r="AD76" s="1164"/>
      <c r="AE76" s="1164"/>
      <c r="AF76" s="771"/>
      <c r="AG76" s="1164"/>
      <c r="AH76" s="1164"/>
      <c r="AI76" s="771"/>
      <c r="AJ76" s="1164"/>
      <c r="AK76" s="1164"/>
      <c r="AL76" s="771"/>
      <c r="AM76" s="526"/>
    </row>
    <row r="77" spans="2:39" s="11" customFormat="1" ht="15.5" x14ac:dyDescent="0.35">
      <c r="B77" s="421">
        <v>6</v>
      </c>
      <c r="C77" s="402" t="s">
        <v>823</v>
      </c>
      <c r="D77" s="525" t="s">
        <v>798</v>
      </c>
      <c r="E77" s="771">
        <f t="shared" si="49"/>
        <v>0</v>
      </c>
      <c r="F77" s="487">
        <v>0</v>
      </c>
      <c r="G77" s="487">
        <v>0</v>
      </c>
      <c r="H77" s="852">
        <f t="shared" si="50"/>
        <v>0</v>
      </c>
      <c r="I77" s="487">
        <f t="shared" si="51"/>
        <v>0</v>
      </c>
      <c r="J77" s="487">
        <f t="shared" si="52"/>
        <v>0</v>
      </c>
      <c r="K77" s="487">
        <v>0</v>
      </c>
      <c r="L77" s="487">
        <v>0</v>
      </c>
      <c r="M77" s="881">
        <f t="shared" si="53"/>
        <v>0</v>
      </c>
      <c r="N77" s="487">
        <f t="shared" si="54"/>
        <v>0</v>
      </c>
      <c r="O77" s="487"/>
      <c r="P77" s="1164">
        <v>0</v>
      </c>
      <c r="Q77" s="1164">
        <v>0</v>
      </c>
      <c r="R77" s="1164"/>
      <c r="S77" s="1164"/>
      <c r="T77" s="1164"/>
      <c r="U77" s="1164"/>
      <c r="V77" s="487" t="e">
        <f>SUMPRODUCT(R77:U77,'F2.2'!$AA$89:$AD$89)/SUM('F2.2'!$AA$89:$AD$89)</f>
        <v>#DIV/0!</v>
      </c>
      <c r="W77" s="487" t="e">
        <f t="shared" si="55"/>
        <v>#DIV/0!</v>
      </c>
      <c r="X77" s="1164"/>
      <c r="Y77" s="1164"/>
      <c r="Z77" s="771"/>
      <c r="AA77" s="1164"/>
      <c r="AB77" s="1164"/>
      <c r="AC77" s="771"/>
      <c r="AD77" s="1164"/>
      <c r="AE77" s="1164"/>
      <c r="AF77" s="771"/>
      <c r="AG77" s="1164"/>
      <c r="AH77" s="1164"/>
      <c r="AI77" s="771"/>
      <c r="AJ77" s="1164"/>
      <c r="AK77" s="1164"/>
      <c r="AL77" s="771"/>
      <c r="AM77" s="526"/>
    </row>
    <row r="78" spans="2:39" s="11" customFormat="1" ht="15.5" x14ac:dyDescent="0.35">
      <c r="B78" s="421">
        <v>7</v>
      </c>
      <c r="C78" s="402" t="s">
        <v>784</v>
      </c>
      <c r="D78" s="525" t="s">
        <v>798</v>
      </c>
      <c r="E78" s="771">
        <f t="shared" si="49"/>
        <v>0</v>
      </c>
      <c r="F78" s="487">
        <v>0</v>
      </c>
      <c r="G78" s="487">
        <v>0</v>
      </c>
      <c r="H78" s="852">
        <f t="shared" si="50"/>
        <v>0</v>
      </c>
      <c r="I78" s="487">
        <f t="shared" si="51"/>
        <v>0</v>
      </c>
      <c r="J78" s="487">
        <f t="shared" si="52"/>
        <v>0</v>
      </c>
      <c r="K78" s="487">
        <v>0</v>
      </c>
      <c r="L78" s="487">
        <v>0</v>
      </c>
      <c r="M78" s="881">
        <f t="shared" si="53"/>
        <v>0</v>
      </c>
      <c r="N78" s="487">
        <f t="shared" si="54"/>
        <v>0</v>
      </c>
      <c r="O78" s="487"/>
      <c r="P78" s="1164">
        <v>0</v>
      </c>
      <c r="Q78" s="1164">
        <v>0</v>
      </c>
      <c r="R78" s="1164"/>
      <c r="S78" s="1164"/>
      <c r="T78" s="1164"/>
      <c r="U78" s="1164"/>
      <c r="V78" s="487" t="e">
        <f>SUMPRODUCT(R78:U78,'F2.2'!$AA$89:$AD$89)/SUM('F2.2'!$AA$89:$AD$89)</f>
        <v>#DIV/0!</v>
      </c>
      <c r="W78" s="487" t="e">
        <f t="shared" si="55"/>
        <v>#DIV/0!</v>
      </c>
      <c r="X78" s="1164"/>
      <c r="Y78" s="1164"/>
      <c r="Z78" s="771"/>
      <c r="AA78" s="1164"/>
      <c r="AB78" s="1164"/>
      <c r="AC78" s="771"/>
      <c r="AD78" s="1164"/>
      <c r="AE78" s="1164"/>
      <c r="AF78" s="771"/>
      <c r="AG78" s="1164"/>
      <c r="AH78" s="1164"/>
      <c r="AI78" s="771"/>
      <c r="AJ78" s="1164"/>
      <c r="AK78" s="1164"/>
      <c r="AL78" s="771"/>
      <c r="AM78" s="526"/>
    </row>
    <row r="79" spans="2:39" s="11" customFormat="1" ht="15.5" x14ac:dyDescent="0.35">
      <c r="B79" s="421">
        <v>8</v>
      </c>
      <c r="C79" s="402" t="s">
        <v>785</v>
      </c>
      <c r="D79" s="525" t="s">
        <v>798</v>
      </c>
      <c r="E79" s="771">
        <f t="shared" si="49"/>
        <v>0</v>
      </c>
      <c r="F79" s="487">
        <v>0</v>
      </c>
      <c r="G79" s="487">
        <v>0</v>
      </c>
      <c r="H79" s="852">
        <f t="shared" si="50"/>
        <v>0</v>
      </c>
      <c r="I79" s="487">
        <f t="shared" si="51"/>
        <v>0</v>
      </c>
      <c r="J79" s="487">
        <f t="shared" si="52"/>
        <v>0</v>
      </c>
      <c r="K79" s="487">
        <v>0</v>
      </c>
      <c r="L79" s="487">
        <v>0</v>
      </c>
      <c r="M79" s="881">
        <f t="shared" si="53"/>
        <v>0</v>
      </c>
      <c r="N79" s="487">
        <f t="shared" si="54"/>
        <v>0</v>
      </c>
      <c r="O79" s="487"/>
      <c r="P79" s="1164">
        <v>0</v>
      </c>
      <c r="Q79" s="1164">
        <v>0</v>
      </c>
      <c r="R79" s="1164"/>
      <c r="S79" s="1164"/>
      <c r="T79" s="1164"/>
      <c r="U79" s="1164"/>
      <c r="V79" s="487" t="e">
        <f>SUMPRODUCT(R79:U79,'F2.2'!$AA$89:$AD$89)/SUM('F2.2'!$AA$89:$AD$89)</f>
        <v>#DIV/0!</v>
      </c>
      <c r="W79" s="487" t="e">
        <f t="shared" si="55"/>
        <v>#DIV/0!</v>
      </c>
      <c r="X79" s="1164"/>
      <c r="Y79" s="1164"/>
      <c r="Z79" s="771"/>
      <c r="AA79" s="1164"/>
      <c r="AB79" s="1164"/>
      <c r="AC79" s="771"/>
      <c r="AD79" s="1164"/>
      <c r="AE79" s="1164"/>
      <c r="AF79" s="771"/>
      <c r="AG79" s="1164"/>
      <c r="AH79" s="1164"/>
      <c r="AI79" s="771"/>
      <c r="AJ79" s="1164"/>
      <c r="AK79" s="1164"/>
      <c r="AL79" s="771"/>
      <c r="AM79" s="526"/>
    </row>
    <row r="80" spans="2:39" s="11" customFormat="1" ht="15.5" x14ac:dyDescent="0.35">
      <c r="B80" s="421">
        <v>9</v>
      </c>
      <c r="C80" s="402" t="s">
        <v>824</v>
      </c>
      <c r="D80" s="525" t="s">
        <v>798</v>
      </c>
      <c r="E80" s="771">
        <f t="shared" si="49"/>
        <v>0</v>
      </c>
      <c r="F80" s="487">
        <v>0</v>
      </c>
      <c r="G80" s="487">
        <v>0</v>
      </c>
      <c r="H80" s="852">
        <f t="shared" si="50"/>
        <v>0</v>
      </c>
      <c r="I80" s="487">
        <f t="shared" si="51"/>
        <v>0</v>
      </c>
      <c r="J80" s="487">
        <f t="shared" si="52"/>
        <v>0</v>
      </c>
      <c r="K80" s="487">
        <v>0</v>
      </c>
      <c r="L80" s="487">
        <v>0</v>
      </c>
      <c r="M80" s="881">
        <f t="shared" si="53"/>
        <v>0</v>
      </c>
      <c r="N80" s="487">
        <f t="shared" si="54"/>
        <v>0</v>
      </c>
      <c r="O80" s="487"/>
      <c r="P80" s="1164">
        <v>0</v>
      </c>
      <c r="Q80" s="1164">
        <v>0</v>
      </c>
      <c r="R80" s="1164"/>
      <c r="S80" s="1164"/>
      <c r="T80" s="1164"/>
      <c r="U80" s="1164"/>
      <c r="V80" s="487" t="e">
        <f>SUMPRODUCT(R80:U80,'F2.2'!$AA$89:$AD$89)/SUM('F2.2'!$AA$89:$AD$89)</f>
        <v>#DIV/0!</v>
      </c>
      <c r="W80" s="487" t="e">
        <f t="shared" si="55"/>
        <v>#DIV/0!</v>
      </c>
      <c r="X80" s="1164"/>
      <c r="Y80" s="1164"/>
      <c r="Z80" s="771"/>
      <c r="AA80" s="1164"/>
      <c r="AB80" s="1164"/>
      <c r="AC80" s="771"/>
      <c r="AD80" s="1164"/>
      <c r="AE80" s="1164"/>
      <c r="AF80" s="771"/>
      <c r="AG80" s="1164"/>
      <c r="AH80" s="1164"/>
      <c r="AI80" s="771"/>
      <c r="AJ80" s="1164"/>
      <c r="AK80" s="1164"/>
      <c r="AL80" s="771"/>
      <c r="AM80" s="526"/>
    </row>
    <row r="81" spans="2:39" s="11" customFormat="1" ht="15.5" x14ac:dyDescent="0.35">
      <c r="B81" s="421">
        <v>10</v>
      </c>
      <c r="C81" s="402" t="s">
        <v>210</v>
      </c>
      <c r="D81" s="525" t="s">
        <v>798</v>
      </c>
      <c r="E81" s="771">
        <f t="shared" si="49"/>
        <v>0</v>
      </c>
      <c r="F81" s="487">
        <v>0</v>
      </c>
      <c r="G81" s="487">
        <v>0</v>
      </c>
      <c r="H81" s="852">
        <f t="shared" si="50"/>
        <v>0</v>
      </c>
      <c r="I81" s="487">
        <f t="shared" si="51"/>
        <v>0</v>
      </c>
      <c r="J81" s="487">
        <f t="shared" si="52"/>
        <v>0</v>
      </c>
      <c r="K81" s="487">
        <v>0</v>
      </c>
      <c r="L81" s="487">
        <v>0</v>
      </c>
      <c r="M81" s="881">
        <f t="shared" si="53"/>
        <v>0</v>
      </c>
      <c r="N81" s="487">
        <f t="shared" si="54"/>
        <v>0</v>
      </c>
      <c r="O81" s="487"/>
      <c r="P81" s="1164">
        <v>0</v>
      </c>
      <c r="Q81" s="1164">
        <v>0</v>
      </c>
      <c r="R81" s="1164"/>
      <c r="S81" s="1164"/>
      <c r="T81" s="1164"/>
      <c r="U81" s="1164"/>
      <c r="V81" s="487" t="e">
        <f>SUMPRODUCT(R81:U81,'F2.2'!$AA$89:$AD$89)/SUM('F2.2'!$AA$89:$AD$89)</f>
        <v>#DIV/0!</v>
      </c>
      <c r="W81" s="487" t="e">
        <f t="shared" si="55"/>
        <v>#DIV/0!</v>
      </c>
      <c r="X81" s="1164"/>
      <c r="Y81" s="1164"/>
      <c r="Z81" s="771"/>
      <c r="AA81" s="1164"/>
      <c r="AB81" s="1164"/>
      <c r="AC81" s="771"/>
      <c r="AD81" s="1164"/>
      <c r="AE81" s="1164"/>
      <c r="AF81" s="771"/>
      <c r="AG81" s="1164"/>
      <c r="AH81" s="1164"/>
      <c r="AI81" s="771"/>
      <c r="AJ81" s="1164"/>
      <c r="AK81" s="1164"/>
      <c r="AL81" s="771"/>
      <c r="AM81" s="526"/>
    </row>
    <row r="82" spans="2:39" s="11" customFormat="1" ht="15.5" x14ac:dyDescent="0.35">
      <c r="B82" s="421">
        <v>11</v>
      </c>
      <c r="C82" s="402" t="s">
        <v>787</v>
      </c>
      <c r="D82" s="525" t="s">
        <v>798</v>
      </c>
      <c r="E82" s="771">
        <f t="shared" si="49"/>
        <v>0</v>
      </c>
      <c r="F82" s="487"/>
      <c r="G82" s="487"/>
      <c r="H82" s="487"/>
      <c r="I82" s="487">
        <f t="shared" si="51"/>
        <v>0</v>
      </c>
      <c r="J82" s="487">
        <f t="shared" si="52"/>
        <v>0</v>
      </c>
      <c r="K82" s="487"/>
      <c r="L82" s="487"/>
      <c r="M82" s="487"/>
      <c r="N82" s="487">
        <f t="shared" si="54"/>
        <v>0</v>
      </c>
      <c r="O82" s="487"/>
      <c r="P82" s="1164"/>
      <c r="Q82" s="1164"/>
      <c r="R82" s="1164"/>
      <c r="S82" s="1218"/>
      <c r="T82" s="1218"/>
      <c r="U82" s="1218"/>
      <c r="V82" s="487" t="e">
        <f>SUMPRODUCT(R82:U82,'F2.2'!$AA$89:$AD$89)/SUM('F2.2'!$AA$89:$AD$89)</f>
        <v>#DIV/0!</v>
      </c>
      <c r="W82" s="487" t="e">
        <f t="shared" si="55"/>
        <v>#DIV/0!</v>
      </c>
      <c r="X82" s="1164"/>
      <c r="Y82" s="1164"/>
      <c r="Z82" s="487"/>
      <c r="AA82" s="1164"/>
      <c r="AB82" s="1164"/>
      <c r="AC82" s="487"/>
      <c r="AD82" s="1164"/>
      <c r="AE82" s="1164"/>
      <c r="AF82" s="487"/>
      <c r="AG82" s="1164"/>
      <c r="AH82" s="1164"/>
      <c r="AI82" s="487"/>
      <c r="AJ82" s="1164"/>
      <c r="AK82" s="1164"/>
      <c r="AL82" s="487"/>
      <c r="AM82" s="526"/>
    </row>
    <row r="83" spans="2:39" s="11" customFormat="1" ht="15.5" x14ac:dyDescent="0.35">
      <c r="B83" s="421">
        <v>12</v>
      </c>
      <c r="C83" s="402" t="s">
        <v>142</v>
      </c>
      <c r="D83" s="525" t="s">
        <v>798</v>
      </c>
      <c r="E83" s="771">
        <f t="shared" si="49"/>
        <v>0</v>
      </c>
      <c r="F83" s="487"/>
      <c r="G83" s="487"/>
      <c r="H83" s="487"/>
      <c r="I83" s="487">
        <f t="shared" si="51"/>
        <v>0</v>
      </c>
      <c r="J83" s="487">
        <f t="shared" si="52"/>
        <v>0</v>
      </c>
      <c r="K83" s="487"/>
      <c r="L83" s="487"/>
      <c r="M83" s="487"/>
      <c r="N83" s="487">
        <f t="shared" si="54"/>
        <v>0</v>
      </c>
      <c r="O83" s="487"/>
      <c r="P83" s="1164"/>
      <c r="Q83" s="1164"/>
      <c r="R83" s="1164"/>
      <c r="S83" s="1218"/>
      <c r="T83" s="1218"/>
      <c r="U83" s="1218"/>
      <c r="V83" s="757" t="e">
        <f>SUMPRODUCT(R83:U83,'F2.2'!$AA$89:$AD$89)/SUM('F2.2'!$AA$89:$AD$89)</f>
        <v>#DIV/0!</v>
      </c>
      <c r="W83" s="487" t="e">
        <f t="shared" si="55"/>
        <v>#DIV/0!</v>
      </c>
      <c r="X83" s="1164"/>
      <c r="Y83" s="1164"/>
      <c r="Z83" s="487"/>
      <c r="AA83" s="1164"/>
      <c r="AB83" s="1164"/>
      <c r="AC83" s="487"/>
      <c r="AD83" s="1164"/>
      <c r="AE83" s="1164"/>
      <c r="AF83" s="487"/>
      <c r="AG83" s="1164"/>
      <c r="AH83" s="1164"/>
      <c r="AI83" s="487"/>
      <c r="AJ83" s="1164"/>
      <c r="AK83" s="1164"/>
      <c r="AL83" s="487"/>
      <c r="AM83" s="526"/>
    </row>
    <row r="84" spans="2:39" s="6" customFormat="1" ht="15" x14ac:dyDescent="0.3">
      <c r="B84" s="345"/>
      <c r="C84" s="346" t="s">
        <v>797</v>
      </c>
      <c r="D84" s="409" t="s">
        <v>798</v>
      </c>
      <c r="E84" s="488">
        <f>SUM(E72:E83)</f>
        <v>0</v>
      </c>
      <c r="F84" s="488">
        <f>SUM(F72:F83)</f>
        <v>0</v>
      </c>
      <c r="G84" s="488">
        <f>SUM(G72:G83)</f>
        <v>0</v>
      </c>
      <c r="H84" s="488">
        <f>SUM(H72:H83)</f>
        <v>0</v>
      </c>
      <c r="I84" s="488">
        <f t="shared" ref="I84:W84" si="56">SUM(I72:I83)</f>
        <v>0</v>
      </c>
      <c r="J84" s="488">
        <f>SUM(J72:J83)</f>
        <v>53731.871982162906</v>
      </c>
      <c r="K84" s="488"/>
      <c r="L84" s="488"/>
      <c r="M84" s="488">
        <f t="shared" si="56"/>
        <v>53731.871982162906</v>
      </c>
      <c r="N84" s="488">
        <f t="shared" si="56"/>
        <v>0</v>
      </c>
      <c r="O84" s="488">
        <f>SUM(O72:O83)</f>
        <v>0</v>
      </c>
      <c r="P84" s="1165">
        <f t="shared" ref="P84:Q84" si="57">SUM(P72:P83)</f>
        <v>0</v>
      </c>
      <c r="Q84" s="1165">
        <f t="shared" si="57"/>
        <v>0</v>
      </c>
      <c r="R84" s="1165">
        <f t="shared" ref="R84" si="58">SUM(R72:R83)</f>
        <v>0</v>
      </c>
      <c r="S84" s="1165">
        <v>0</v>
      </c>
      <c r="T84" s="1165">
        <v>0</v>
      </c>
      <c r="U84" s="1165">
        <v>0</v>
      </c>
      <c r="V84" s="488" t="e">
        <f>SUM(V72:V83)</f>
        <v>#DIV/0!</v>
      </c>
      <c r="W84" s="488" t="e">
        <f t="shared" si="56"/>
        <v>#DIV/0!</v>
      </c>
      <c r="X84" s="1165">
        <v>0</v>
      </c>
      <c r="Y84" s="1165">
        <v>0</v>
      </c>
      <c r="Z84" s="488"/>
      <c r="AA84" s="1165">
        <v>0</v>
      </c>
      <c r="AB84" s="1165">
        <v>0</v>
      </c>
      <c r="AC84" s="488"/>
      <c r="AD84" s="1165">
        <v>0</v>
      </c>
      <c r="AE84" s="1165">
        <v>0</v>
      </c>
      <c r="AF84" s="488"/>
      <c r="AG84" s="1165">
        <v>0</v>
      </c>
      <c r="AH84" s="1165">
        <v>0</v>
      </c>
      <c r="AI84" s="488"/>
      <c r="AJ84" s="1165">
        <v>0</v>
      </c>
      <c r="AK84" s="1165">
        <v>0</v>
      </c>
      <c r="AL84" s="488"/>
      <c r="AM84" s="403">
        <f t="shared" ref="AM84" si="59">SUM(AM72:AM83)</f>
        <v>0</v>
      </c>
    </row>
    <row r="85" spans="2:39" s="6" customFormat="1" ht="15.5" x14ac:dyDescent="0.3">
      <c r="B85" s="347"/>
      <c r="C85" s="346"/>
      <c r="D85" s="409"/>
      <c r="E85" s="487"/>
      <c r="F85" s="487"/>
      <c r="G85" s="487"/>
      <c r="H85" s="487"/>
      <c r="I85" s="487"/>
      <c r="J85" s="487"/>
      <c r="K85" s="487"/>
      <c r="L85" s="487"/>
      <c r="M85" s="487"/>
      <c r="N85" s="487"/>
      <c r="O85" s="487"/>
      <c r="P85" s="1164"/>
      <c r="Q85" s="1164"/>
      <c r="R85" s="1164"/>
      <c r="S85" s="1164"/>
      <c r="T85" s="1164"/>
      <c r="U85" s="1164"/>
      <c r="V85" s="487"/>
      <c r="W85" s="487"/>
      <c r="X85" s="1164"/>
      <c r="Y85" s="1164"/>
      <c r="Z85" s="487"/>
      <c r="AA85" s="1164"/>
      <c r="AB85" s="1164"/>
      <c r="AC85" s="487"/>
      <c r="AD85" s="1164"/>
      <c r="AE85" s="1164"/>
      <c r="AF85" s="487"/>
      <c r="AG85" s="1164"/>
      <c r="AH85" s="1164"/>
      <c r="AI85" s="487"/>
      <c r="AJ85" s="1164"/>
      <c r="AK85" s="1164"/>
      <c r="AL85" s="487"/>
      <c r="AM85" s="403"/>
    </row>
    <row r="86" spans="2:39" s="423" customFormat="1" ht="15" x14ac:dyDescent="0.3">
      <c r="B86" s="486" t="s">
        <v>891</v>
      </c>
      <c r="C86" s="346" t="s">
        <v>889</v>
      </c>
      <c r="D86" s="468"/>
      <c r="E86" s="487"/>
      <c r="F86" s="487"/>
      <c r="G86" s="487"/>
      <c r="H86" s="487"/>
      <c r="I86" s="487"/>
      <c r="J86" s="487"/>
      <c r="K86" s="487"/>
      <c r="L86" s="487"/>
      <c r="M86" s="487"/>
      <c r="N86" s="487"/>
      <c r="O86" s="487"/>
      <c r="P86" s="1164"/>
      <c r="Q86" s="1164"/>
      <c r="R86" s="1164"/>
      <c r="S86" s="1164"/>
      <c r="T86" s="1164"/>
      <c r="U86" s="1164"/>
      <c r="V86" s="487"/>
      <c r="W86" s="487"/>
      <c r="X86" s="1164"/>
      <c r="Y86" s="1164"/>
      <c r="Z86" s="487"/>
      <c r="AA86" s="1164"/>
      <c r="AB86" s="1164"/>
      <c r="AC86" s="487"/>
      <c r="AD86" s="1164"/>
      <c r="AE86" s="1164"/>
      <c r="AF86" s="487"/>
      <c r="AG86" s="1164"/>
      <c r="AH86" s="1164"/>
      <c r="AI86" s="487"/>
      <c r="AJ86" s="1164"/>
      <c r="AK86" s="1164"/>
      <c r="AL86" s="487"/>
      <c r="AM86" s="405"/>
    </row>
    <row r="87" spans="2:39" s="423" customFormat="1" ht="15.5" x14ac:dyDescent="0.35">
      <c r="B87" s="486">
        <v>1</v>
      </c>
      <c r="C87" s="402" t="s">
        <v>789</v>
      </c>
      <c r="D87" s="525" t="s">
        <v>798</v>
      </c>
      <c r="E87" s="771">
        <f t="shared" ref="E87:E96" si="60">SUM(F87:G87)</f>
        <v>0</v>
      </c>
      <c r="F87" s="487">
        <v>0</v>
      </c>
      <c r="G87" s="487">
        <v>0</v>
      </c>
      <c r="H87" s="852">
        <f t="shared" ref="H87:H96" si="61">SUM(F87:G87)</f>
        <v>0</v>
      </c>
      <c r="I87" s="487">
        <f t="shared" ref="I87:I96" si="62">F87-E87</f>
        <v>0</v>
      </c>
      <c r="J87" s="487">
        <f t="shared" ref="J87:J96" si="63">M87</f>
        <v>0</v>
      </c>
      <c r="K87" s="487">
        <v>0</v>
      </c>
      <c r="L87" s="487">
        <v>0</v>
      </c>
      <c r="M87" s="881">
        <f t="shared" ref="M87:M96" si="64">SUM(K87:L87)</f>
        <v>0</v>
      </c>
      <c r="N87" s="487">
        <f t="shared" ref="N87:N96" si="65">M87-J87</f>
        <v>0</v>
      </c>
      <c r="O87" s="487"/>
      <c r="P87" s="1164">
        <v>0</v>
      </c>
      <c r="Q87" s="1164">
        <v>0</v>
      </c>
      <c r="R87" s="1164"/>
      <c r="S87" s="1164"/>
      <c r="T87" s="1164"/>
      <c r="U87" s="1164"/>
      <c r="V87" s="569">
        <f>IFERROR(SUMPRODUCT(R87:U87,'F2.2'!$AA$91:$AD$91)/SUM('F2.2'!$AA$91:$AD$91),0)</f>
        <v>0</v>
      </c>
      <c r="W87" s="487">
        <f t="shared" ref="W87:W96" si="66">V87-O87</f>
        <v>0</v>
      </c>
      <c r="X87" s="1164"/>
      <c r="Y87" s="1164"/>
      <c r="Z87" s="771"/>
      <c r="AA87" s="1164"/>
      <c r="AB87" s="1164"/>
      <c r="AC87" s="771"/>
      <c r="AD87" s="1164"/>
      <c r="AE87" s="1164"/>
      <c r="AF87" s="771"/>
      <c r="AG87" s="1164"/>
      <c r="AH87" s="1164"/>
      <c r="AI87" s="771"/>
      <c r="AJ87" s="1164"/>
      <c r="AK87" s="1164"/>
      <c r="AL87" s="771"/>
      <c r="AM87" s="405"/>
    </row>
    <row r="88" spans="2:39" s="423" customFormat="1" ht="15.5" x14ac:dyDescent="0.35">
      <c r="B88" s="486">
        <f>+B87+1</f>
        <v>2</v>
      </c>
      <c r="C88" s="402" t="s">
        <v>790</v>
      </c>
      <c r="D88" s="525" t="s">
        <v>798</v>
      </c>
      <c r="E88" s="771">
        <f t="shared" si="60"/>
        <v>0</v>
      </c>
      <c r="F88" s="487">
        <v>0</v>
      </c>
      <c r="G88" s="487">
        <v>0</v>
      </c>
      <c r="H88" s="852">
        <f t="shared" si="61"/>
        <v>0</v>
      </c>
      <c r="I88" s="487">
        <f t="shared" si="62"/>
        <v>0</v>
      </c>
      <c r="J88" s="487">
        <f t="shared" si="63"/>
        <v>0</v>
      </c>
      <c r="K88" s="487">
        <v>0</v>
      </c>
      <c r="L88" s="487">
        <v>0</v>
      </c>
      <c r="M88" s="881">
        <f t="shared" si="64"/>
        <v>0</v>
      </c>
      <c r="N88" s="487">
        <f t="shared" si="65"/>
        <v>0</v>
      </c>
      <c r="O88" s="487"/>
      <c r="P88" s="1164">
        <v>0</v>
      </c>
      <c r="Q88" s="1164">
        <v>0</v>
      </c>
      <c r="R88" s="1164"/>
      <c r="S88" s="1164"/>
      <c r="T88" s="1164"/>
      <c r="U88" s="1164"/>
      <c r="V88" s="569">
        <f>IFERROR(SUMPRODUCT(R88:U88,'F2.2'!$AA$91:$AD$91)/SUM('F2.2'!$AA$91:$AD$91),0)</f>
        <v>0</v>
      </c>
      <c r="W88" s="487">
        <f t="shared" si="66"/>
        <v>0</v>
      </c>
      <c r="X88" s="1164"/>
      <c r="Y88" s="1164"/>
      <c r="Z88" s="771"/>
      <c r="AA88" s="1164"/>
      <c r="AB88" s="1164"/>
      <c r="AC88" s="771"/>
      <c r="AD88" s="1164"/>
      <c r="AE88" s="1164"/>
      <c r="AF88" s="771"/>
      <c r="AG88" s="1164"/>
      <c r="AH88" s="1164"/>
      <c r="AI88" s="771"/>
      <c r="AJ88" s="1164"/>
      <c r="AK88" s="1164"/>
      <c r="AL88" s="771"/>
      <c r="AM88" s="405"/>
    </row>
    <row r="89" spans="2:39" s="423" customFormat="1" ht="15.5" x14ac:dyDescent="0.35">
      <c r="B89" s="486">
        <f t="shared" ref="B89:B96" si="67">+B88+1</f>
        <v>3</v>
      </c>
      <c r="C89" s="402" t="s">
        <v>228</v>
      </c>
      <c r="D89" s="525" t="s">
        <v>798</v>
      </c>
      <c r="E89" s="771">
        <f t="shared" si="60"/>
        <v>0</v>
      </c>
      <c r="F89" s="487">
        <v>0</v>
      </c>
      <c r="G89" s="487">
        <v>0</v>
      </c>
      <c r="H89" s="852">
        <f t="shared" si="61"/>
        <v>0</v>
      </c>
      <c r="I89" s="487">
        <f t="shared" si="62"/>
        <v>0</v>
      </c>
      <c r="J89" s="487">
        <f t="shared" si="63"/>
        <v>0</v>
      </c>
      <c r="K89" s="487">
        <v>0</v>
      </c>
      <c r="L89" s="487">
        <v>0</v>
      </c>
      <c r="M89" s="881">
        <f t="shared" si="64"/>
        <v>0</v>
      </c>
      <c r="N89" s="487">
        <f t="shared" si="65"/>
        <v>0</v>
      </c>
      <c r="O89" s="487"/>
      <c r="P89" s="1164">
        <v>0</v>
      </c>
      <c r="Q89" s="1164">
        <v>0</v>
      </c>
      <c r="R89" s="1164"/>
      <c r="S89" s="1164"/>
      <c r="T89" s="1164"/>
      <c r="U89" s="1164"/>
      <c r="V89" s="569">
        <f>IFERROR(SUMPRODUCT(R89:U89,'F2.2'!$AA$91:$AD$91)/SUM('F2.2'!$AA$91:$AD$91),0)</f>
        <v>0</v>
      </c>
      <c r="W89" s="487">
        <f t="shared" si="66"/>
        <v>0</v>
      </c>
      <c r="X89" s="1164"/>
      <c r="Y89" s="1164"/>
      <c r="Z89" s="771"/>
      <c r="AA89" s="1164"/>
      <c r="AB89" s="1164"/>
      <c r="AC89" s="771"/>
      <c r="AD89" s="1164"/>
      <c r="AE89" s="1164"/>
      <c r="AF89" s="771"/>
      <c r="AG89" s="1164"/>
      <c r="AH89" s="1164"/>
      <c r="AI89" s="771"/>
      <c r="AJ89" s="1164"/>
      <c r="AK89" s="1164"/>
      <c r="AL89" s="771"/>
      <c r="AM89" s="405"/>
    </row>
    <row r="90" spans="2:39" s="423" customFormat="1" ht="15.5" x14ac:dyDescent="0.35">
      <c r="B90" s="486">
        <f t="shared" si="67"/>
        <v>4</v>
      </c>
      <c r="C90" s="402" t="s">
        <v>791</v>
      </c>
      <c r="D90" s="525" t="s">
        <v>798</v>
      </c>
      <c r="E90" s="771">
        <f t="shared" si="60"/>
        <v>0</v>
      </c>
      <c r="F90" s="487">
        <v>0</v>
      </c>
      <c r="G90" s="487">
        <v>0</v>
      </c>
      <c r="H90" s="852">
        <f t="shared" si="61"/>
        <v>0</v>
      </c>
      <c r="I90" s="487">
        <f t="shared" si="62"/>
        <v>0</v>
      </c>
      <c r="J90" s="487">
        <f t="shared" si="63"/>
        <v>0</v>
      </c>
      <c r="K90" s="487">
        <v>0</v>
      </c>
      <c r="L90" s="487">
        <v>0</v>
      </c>
      <c r="M90" s="881">
        <f t="shared" si="64"/>
        <v>0</v>
      </c>
      <c r="N90" s="487">
        <f t="shared" si="65"/>
        <v>0</v>
      </c>
      <c r="O90" s="487"/>
      <c r="P90" s="1164">
        <v>0</v>
      </c>
      <c r="Q90" s="1164">
        <v>0</v>
      </c>
      <c r="R90" s="1164"/>
      <c r="S90" s="1164"/>
      <c r="T90" s="1164"/>
      <c r="U90" s="1164"/>
      <c r="V90" s="569">
        <f>IFERROR(SUMPRODUCT(R90:U90,'F2.2'!$AA$91:$AD$91)/SUM('F2.2'!$AA$91:$AD$91),0)</f>
        <v>0</v>
      </c>
      <c r="W90" s="487">
        <f t="shared" si="66"/>
        <v>0</v>
      </c>
      <c r="X90" s="1164"/>
      <c r="Y90" s="1164"/>
      <c r="Z90" s="771"/>
      <c r="AA90" s="1164"/>
      <c r="AB90" s="1164"/>
      <c r="AC90" s="771"/>
      <c r="AD90" s="1164"/>
      <c r="AE90" s="1164"/>
      <c r="AF90" s="771"/>
      <c r="AG90" s="1164"/>
      <c r="AH90" s="1164"/>
      <c r="AI90" s="771"/>
      <c r="AJ90" s="1164"/>
      <c r="AK90" s="1164"/>
      <c r="AL90" s="771"/>
      <c r="AM90" s="405"/>
    </row>
    <row r="91" spans="2:39" s="423" customFormat="1" ht="15.5" x14ac:dyDescent="0.35">
      <c r="B91" s="486">
        <f t="shared" si="67"/>
        <v>5</v>
      </c>
      <c r="C91" s="402" t="s">
        <v>792</v>
      </c>
      <c r="D91" s="525" t="s">
        <v>798</v>
      </c>
      <c r="E91" s="771">
        <f t="shared" si="60"/>
        <v>0</v>
      </c>
      <c r="F91" s="487">
        <v>0</v>
      </c>
      <c r="G91" s="487">
        <v>0</v>
      </c>
      <c r="H91" s="852">
        <f t="shared" si="61"/>
        <v>0</v>
      </c>
      <c r="I91" s="487">
        <f t="shared" si="62"/>
        <v>0</v>
      </c>
      <c r="J91" s="487">
        <f t="shared" si="63"/>
        <v>0</v>
      </c>
      <c r="K91" s="487">
        <v>0</v>
      </c>
      <c r="L91" s="487">
        <v>0</v>
      </c>
      <c r="M91" s="881">
        <f t="shared" si="64"/>
        <v>0</v>
      </c>
      <c r="N91" s="487">
        <f t="shared" si="65"/>
        <v>0</v>
      </c>
      <c r="O91" s="487"/>
      <c r="P91" s="1164">
        <v>0</v>
      </c>
      <c r="Q91" s="1164">
        <v>0</v>
      </c>
      <c r="R91" s="1164"/>
      <c r="S91" s="1164"/>
      <c r="T91" s="1164"/>
      <c r="U91" s="1164"/>
      <c r="V91" s="569">
        <f>IFERROR(SUMPRODUCT(R91:U91,'F2.2'!$AA$91:$AD$91)/SUM('F2.2'!$AA$91:$AD$91),0)</f>
        <v>0</v>
      </c>
      <c r="W91" s="487">
        <f t="shared" si="66"/>
        <v>0</v>
      </c>
      <c r="X91" s="1164"/>
      <c r="Y91" s="1164"/>
      <c r="Z91" s="771"/>
      <c r="AA91" s="1164"/>
      <c r="AB91" s="1164"/>
      <c r="AC91" s="771"/>
      <c r="AD91" s="1164"/>
      <c r="AE91" s="1164"/>
      <c r="AF91" s="771"/>
      <c r="AG91" s="1164"/>
      <c r="AH91" s="1164"/>
      <c r="AI91" s="771"/>
      <c r="AJ91" s="1164"/>
      <c r="AK91" s="1164"/>
      <c r="AL91" s="771"/>
      <c r="AM91" s="405"/>
    </row>
    <row r="92" spans="2:39" s="423" customFormat="1" ht="15.5" x14ac:dyDescent="0.35">
      <c r="B92" s="486">
        <f t="shared" si="67"/>
        <v>6</v>
      </c>
      <c r="C92" s="402" t="s">
        <v>783</v>
      </c>
      <c r="D92" s="525" t="s">
        <v>798</v>
      </c>
      <c r="E92" s="771">
        <f t="shared" si="60"/>
        <v>0</v>
      </c>
      <c r="F92" s="487">
        <v>0</v>
      </c>
      <c r="G92" s="487">
        <v>0</v>
      </c>
      <c r="H92" s="852">
        <f t="shared" si="61"/>
        <v>0</v>
      </c>
      <c r="I92" s="487">
        <f t="shared" si="62"/>
        <v>0</v>
      </c>
      <c r="J92" s="487">
        <f t="shared" si="63"/>
        <v>0</v>
      </c>
      <c r="K92" s="487">
        <v>0</v>
      </c>
      <c r="L92" s="487">
        <v>0</v>
      </c>
      <c r="M92" s="881">
        <f t="shared" si="64"/>
        <v>0</v>
      </c>
      <c r="N92" s="487">
        <f t="shared" si="65"/>
        <v>0</v>
      </c>
      <c r="O92" s="487"/>
      <c r="P92" s="1164">
        <v>0</v>
      </c>
      <c r="Q92" s="1164">
        <v>0</v>
      </c>
      <c r="R92" s="1164"/>
      <c r="S92" s="1164"/>
      <c r="T92" s="1164"/>
      <c r="U92" s="1164"/>
      <c r="V92" s="569">
        <f>IFERROR(SUMPRODUCT(R92:U92,'F2.2'!$AA$91:$AD$91)/SUM('F2.2'!$AA$91:$AD$91),0)</f>
        <v>0</v>
      </c>
      <c r="W92" s="487">
        <f t="shared" si="66"/>
        <v>0</v>
      </c>
      <c r="X92" s="1164"/>
      <c r="Y92" s="1164"/>
      <c r="Z92" s="771"/>
      <c r="AA92" s="1164"/>
      <c r="AB92" s="1164"/>
      <c r="AC92" s="771"/>
      <c r="AD92" s="1164"/>
      <c r="AE92" s="1164"/>
      <c r="AF92" s="771"/>
      <c r="AG92" s="1164"/>
      <c r="AH92" s="1164"/>
      <c r="AI92" s="771"/>
      <c r="AJ92" s="1164"/>
      <c r="AK92" s="1164"/>
      <c r="AL92" s="771"/>
      <c r="AM92" s="405"/>
    </row>
    <row r="93" spans="2:39" s="423" customFormat="1" ht="15.5" x14ac:dyDescent="0.35">
      <c r="B93" s="486">
        <f t="shared" si="67"/>
        <v>7</v>
      </c>
      <c r="C93" s="402" t="s">
        <v>784</v>
      </c>
      <c r="D93" s="525" t="s">
        <v>798</v>
      </c>
      <c r="E93" s="771">
        <f t="shared" si="60"/>
        <v>0</v>
      </c>
      <c r="F93" s="487">
        <v>0</v>
      </c>
      <c r="G93" s="487">
        <v>0</v>
      </c>
      <c r="H93" s="852">
        <f t="shared" si="61"/>
        <v>0</v>
      </c>
      <c r="I93" s="487">
        <f t="shared" si="62"/>
        <v>0</v>
      </c>
      <c r="J93" s="487">
        <f t="shared" si="63"/>
        <v>0</v>
      </c>
      <c r="K93" s="487">
        <v>0</v>
      </c>
      <c r="L93" s="487">
        <v>0</v>
      </c>
      <c r="M93" s="881">
        <f t="shared" si="64"/>
        <v>0</v>
      </c>
      <c r="N93" s="487">
        <f t="shared" si="65"/>
        <v>0</v>
      </c>
      <c r="O93" s="487"/>
      <c r="P93" s="1164">
        <v>0</v>
      </c>
      <c r="Q93" s="1164">
        <v>0</v>
      </c>
      <c r="R93" s="1164"/>
      <c r="S93" s="1164"/>
      <c r="T93" s="1164"/>
      <c r="U93" s="1164"/>
      <c r="V93" s="569">
        <f>IFERROR(SUMPRODUCT(R93:U93,'F2.2'!$AA$91:$AD$91)/SUM('F2.2'!$AA$91:$AD$91),0)</f>
        <v>0</v>
      </c>
      <c r="W93" s="487">
        <f t="shared" si="66"/>
        <v>0</v>
      </c>
      <c r="X93" s="1164"/>
      <c r="Y93" s="1164"/>
      <c r="Z93" s="771"/>
      <c r="AA93" s="1164"/>
      <c r="AB93" s="1164"/>
      <c r="AC93" s="771"/>
      <c r="AD93" s="1164"/>
      <c r="AE93" s="1164"/>
      <c r="AF93" s="771"/>
      <c r="AG93" s="1164"/>
      <c r="AH93" s="1164"/>
      <c r="AI93" s="771"/>
      <c r="AJ93" s="1164"/>
      <c r="AK93" s="1164"/>
      <c r="AL93" s="771"/>
      <c r="AM93" s="405"/>
    </row>
    <row r="94" spans="2:39" s="423" customFormat="1" ht="15.5" x14ac:dyDescent="0.35">
      <c r="B94" s="486">
        <f t="shared" si="67"/>
        <v>8</v>
      </c>
      <c r="C94" s="402" t="s">
        <v>785</v>
      </c>
      <c r="D94" s="525" t="s">
        <v>798</v>
      </c>
      <c r="E94" s="771">
        <f t="shared" si="60"/>
        <v>0</v>
      </c>
      <c r="F94" s="487">
        <v>0</v>
      </c>
      <c r="G94" s="487">
        <v>0</v>
      </c>
      <c r="H94" s="852">
        <f t="shared" si="61"/>
        <v>0</v>
      </c>
      <c r="I94" s="487">
        <f t="shared" si="62"/>
        <v>0</v>
      </c>
      <c r="J94" s="487">
        <f t="shared" si="63"/>
        <v>0</v>
      </c>
      <c r="K94" s="487">
        <v>0</v>
      </c>
      <c r="L94" s="487">
        <v>0</v>
      </c>
      <c r="M94" s="881">
        <f t="shared" si="64"/>
        <v>0</v>
      </c>
      <c r="N94" s="487">
        <f t="shared" si="65"/>
        <v>0</v>
      </c>
      <c r="O94" s="487"/>
      <c r="P94" s="1164">
        <v>0</v>
      </c>
      <c r="Q94" s="1164">
        <v>0</v>
      </c>
      <c r="R94" s="1164"/>
      <c r="S94" s="1164"/>
      <c r="T94" s="1164"/>
      <c r="U94" s="1164"/>
      <c r="V94" s="569">
        <f>IFERROR(SUMPRODUCT(R94:U94,'F2.2'!$AA$91:$AD$91)/SUM('F2.2'!$AA$91:$AD$91),0)</f>
        <v>0</v>
      </c>
      <c r="W94" s="487">
        <f t="shared" si="66"/>
        <v>0</v>
      </c>
      <c r="X94" s="1164"/>
      <c r="Y94" s="1164"/>
      <c r="Z94" s="771"/>
      <c r="AA94" s="1164"/>
      <c r="AB94" s="1164"/>
      <c r="AC94" s="771"/>
      <c r="AD94" s="1164"/>
      <c r="AE94" s="1164"/>
      <c r="AF94" s="771"/>
      <c r="AG94" s="1164"/>
      <c r="AH94" s="1164"/>
      <c r="AI94" s="771"/>
      <c r="AJ94" s="1164"/>
      <c r="AK94" s="1164"/>
      <c r="AL94" s="771"/>
      <c r="AM94" s="405"/>
    </row>
    <row r="95" spans="2:39" s="423" customFormat="1" ht="15.5" x14ac:dyDescent="0.35">
      <c r="B95" s="486">
        <f t="shared" si="67"/>
        <v>9</v>
      </c>
      <c r="C95" s="402" t="s">
        <v>210</v>
      </c>
      <c r="D95" s="525" t="s">
        <v>798</v>
      </c>
      <c r="E95" s="771">
        <f t="shared" si="60"/>
        <v>0</v>
      </c>
      <c r="F95" s="487">
        <v>0</v>
      </c>
      <c r="G95" s="487">
        <v>0</v>
      </c>
      <c r="H95" s="852">
        <f t="shared" si="61"/>
        <v>0</v>
      </c>
      <c r="I95" s="487">
        <f t="shared" si="62"/>
        <v>0</v>
      </c>
      <c r="J95" s="487">
        <f t="shared" si="63"/>
        <v>0</v>
      </c>
      <c r="K95" s="487">
        <v>0</v>
      </c>
      <c r="L95" s="487">
        <v>0</v>
      </c>
      <c r="M95" s="881">
        <f t="shared" si="64"/>
        <v>0</v>
      </c>
      <c r="N95" s="487">
        <f t="shared" si="65"/>
        <v>0</v>
      </c>
      <c r="O95" s="487"/>
      <c r="P95" s="1164">
        <v>0</v>
      </c>
      <c r="Q95" s="1164">
        <v>0</v>
      </c>
      <c r="R95" s="1164"/>
      <c r="S95" s="1164"/>
      <c r="T95" s="1164"/>
      <c r="U95" s="1164"/>
      <c r="V95" s="569">
        <f>IFERROR(SUMPRODUCT(R95:U95,'F2.2'!$AA$91:$AD$91)/SUM('F2.2'!$AA$91:$AD$91),0)</f>
        <v>0</v>
      </c>
      <c r="W95" s="487">
        <f t="shared" si="66"/>
        <v>0</v>
      </c>
      <c r="X95" s="1164"/>
      <c r="Y95" s="1164"/>
      <c r="Z95" s="771"/>
      <c r="AA95" s="1164"/>
      <c r="AB95" s="1164"/>
      <c r="AC95" s="771"/>
      <c r="AD95" s="1164"/>
      <c r="AE95" s="1164"/>
      <c r="AF95" s="771"/>
      <c r="AG95" s="1164"/>
      <c r="AH95" s="1164"/>
      <c r="AI95" s="771"/>
      <c r="AJ95" s="1164"/>
      <c r="AK95" s="1164"/>
      <c r="AL95" s="771"/>
      <c r="AM95" s="405"/>
    </row>
    <row r="96" spans="2:39" s="423" customFormat="1" ht="15.5" x14ac:dyDescent="0.35">
      <c r="B96" s="486">
        <f t="shared" si="67"/>
        <v>10</v>
      </c>
      <c r="C96" s="402" t="s">
        <v>210</v>
      </c>
      <c r="D96" s="525" t="s">
        <v>798</v>
      </c>
      <c r="E96" s="771">
        <f t="shared" si="60"/>
        <v>0</v>
      </c>
      <c r="F96" s="487">
        <v>0</v>
      </c>
      <c r="G96" s="487">
        <v>0</v>
      </c>
      <c r="H96" s="852">
        <f t="shared" si="61"/>
        <v>0</v>
      </c>
      <c r="I96" s="487">
        <f t="shared" si="62"/>
        <v>0</v>
      </c>
      <c r="J96" s="487">
        <f t="shared" si="63"/>
        <v>0</v>
      </c>
      <c r="K96" s="487">
        <v>0</v>
      </c>
      <c r="L96" s="487">
        <v>0</v>
      </c>
      <c r="M96" s="881">
        <f t="shared" si="64"/>
        <v>0</v>
      </c>
      <c r="N96" s="487">
        <f t="shared" si="65"/>
        <v>0</v>
      </c>
      <c r="O96" s="487"/>
      <c r="P96" s="1164">
        <v>0</v>
      </c>
      <c r="Q96" s="1164">
        <v>0</v>
      </c>
      <c r="R96" s="1164"/>
      <c r="S96" s="1164"/>
      <c r="T96" s="1164"/>
      <c r="U96" s="1164"/>
      <c r="V96" s="569">
        <f>IFERROR(SUMPRODUCT(R96:U96,'F2.2'!$AA$91:$AD$91)/SUM('F2.2'!$AA$91:$AD$91),0)</f>
        <v>0</v>
      </c>
      <c r="W96" s="487">
        <f t="shared" si="66"/>
        <v>0</v>
      </c>
      <c r="X96" s="1164"/>
      <c r="Y96" s="1164"/>
      <c r="Z96" s="771"/>
      <c r="AA96" s="1164"/>
      <c r="AB96" s="1164"/>
      <c r="AC96" s="771"/>
      <c r="AD96" s="1164"/>
      <c r="AE96" s="1164"/>
      <c r="AF96" s="771"/>
      <c r="AG96" s="1164"/>
      <c r="AH96" s="1164"/>
      <c r="AI96" s="771"/>
      <c r="AJ96" s="1164"/>
      <c r="AK96" s="1164"/>
      <c r="AL96" s="771"/>
      <c r="AM96" s="405"/>
    </row>
    <row r="97" spans="2:39" s="423" customFormat="1" ht="15" x14ac:dyDescent="0.3">
      <c r="B97" s="486"/>
      <c r="C97" s="346" t="s">
        <v>890</v>
      </c>
      <c r="D97" s="468" t="s">
        <v>798</v>
      </c>
      <c r="E97" s="488">
        <f>SUM(E87:E96)</f>
        <v>0</v>
      </c>
      <c r="F97" s="488">
        <f>SUM(F87:F96)</f>
        <v>0</v>
      </c>
      <c r="G97" s="488">
        <f>SUM(G87:G96)</f>
        <v>0</v>
      </c>
      <c r="H97" s="488">
        <f>SUM(H87:H96)</f>
        <v>0</v>
      </c>
      <c r="I97" s="488">
        <f t="shared" ref="I97:W97" si="68">SUM(I87:I96)</f>
        <v>0</v>
      </c>
      <c r="J97" s="488">
        <f>SUM(J87:J96)</f>
        <v>0</v>
      </c>
      <c r="K97" s="488"/>
      <c r="L97" s="488"/>
      <c r="M97" s="488">
        <f>SUM(M87:M96)</f>
        <v>0</v>
      </c>
      <c r="N97" s="488">
        <f t="shared" si="68"/>
        <v>0</v>
      </c>
      <c r="O97" s="488">
        <f t="shared" si="68"/>
        <v>0</v>
      </c>
      <c r="P97" s="1165">
        <f t="shared" si="68"/>
        <v>0</v>
      </c>
      <c r="Q97" s="1165">
        <f t="shared" si="68"/>
        <v>0</v>
      </c>
      <c r="R97" s="1165">
        <f t="shared" ref="R97" si="69">SUM(R87:R96)</f>
        <v>0</v>
      </c>
      <c r="S97" s="1165">
        <v>0</v>
      </c>
      <c r="T97" s="1165">
        <v>0</v>
      </c>
      <c r="U97" s="1165">
        <v>0</v>
      </c>
      <c r="V97" s="536">
        <f t="shared" si="68"/>
        <v>0</v>
      </c>
      <c r="W97" s="488">
        <f t="shared" si="68"/>
        <v>0</v>
      </c>
      <c r="X97" s="1165">
        <v>0</v>
      </c>
      <c r="Y97" s="1165">
        <v>0</v>
      </c>
      <c r="Z97" s="488"/>
      <c r="AA97" s="1165">
        <v>0</v>
      </c>
      <c r="AB97" s="1165">
        <v>0</v>
      </c>
      <c r="AC97" s="488"/>
      <c r="AD97" s="1165">
        <v>0</v>
      </c>
      <c r="AE97" s="1165">
        <v>0</v>
      </c>
      <c r="AF97" s="488"/>
      <c r="AG97" s="1165">
        <v>0</v>
      </c>
      <c r="AH97" s="1165">
        <v>0</v>
      </c>
      <c r="AI97" s="488"/>
      <c r="AJ97" s="1165">
        <v>0</v>
      </c>
      <c r="AK97" s="1165">
        <v>0</v>
      </c>
      <c r="AL97" s="488"/>
      <c r="AM97" s="405"/>
    </row>
    <row r="98" spans="2:39" s="423" customFormat="1" ht="15" x14ac:dyDescent="0.3">
      <c r="B98" s="486"/>
      <c r="C98" s="346"/>
      <c r="D98" s="468"/>
      <c r="E98" s="487"/>
      <c r="F98" s="487"/>
      <c r="G98" s="487"/>
      <c r="H98" s="487"/>
      <c r="I98" s="487"/>
      <c r="J98" s="487"/>
      <c r="K98" s="487"/>
      <c r="L98" s="487"/>
      <c r="M98" s="487"/>
      <c r="N98" s="487"/>
      <c r="O98" s="487"/>
      <c r="P98" s="1164"/>
      <c r="Q98" s="1164"/>
      <c r="R98" s="1164"/>
      <c r="S98" s="1164"/>
      <c r="T98" s="1164"/>
      <c r="U98" s="1164"/>
      <c r="V98" s="487"/>
      <c r="W98" s="487"/>
      <c r="X98" s="1164"/>
      <c r="Y98" s="1164"/>
      <c r="Z98" s="487"/>
      <c r="AA98" s="1164"/>
      <c r="AB98" s="1164"/>
      <c r="AC98" s="487"/>
      <c r="AD98" s="1164"/>
      <c r="AE98" s="1164"/>
      <c r="AF98" s="487"/>
      <c r="AG98" s="1164"/>
      <c r="AH98" s="1164"/>
      <c r="AI98" s="487"/>
      <c r="AJ98" s="1164"/>
      <c r="AK98" s="1164"/>
      <c r="AL98" s="487"/>
      <c r="AM98" s="405"/>
    </row>
    <row r="99" spans="2:39" s="423" customFormat="1" ht="15" x14ac:dyDescent="0.3">
      <c r="B99" s="486" t="s">
        <v>892</v>
      </c>
      <c r="C99" s="346" t="s">
        <v>886</v>
      </c>
      <c r="D99" s="468"/>
      <c r="E99" s="487"/>
      <c r="F99" s="487"/>
      <c r="G99" s="487"/>
      <c r="H99" s="487"/>
      <c r="I99" s="487"/>
      <c r="J99" s="487"/>
      <c r="K99" s="487"/>
      <c r="L99" s="487"/>
      <c r="M99" s="487"/>
      <c r="N99" s="487"/>
      <c r="O99" s="487"/>
      <c r="P99" s="1164"/>
      <c r="Q99" s="1164"/>
      <c r="R99" s="1164"/>
      <c r="S99" s="1164"/>
      <c r="T99" s="1164"/>
      <c r="U99" s="1164"/>
      <c r="V99" s="487"/>
      <c r="W99" s="487"/>
      <c r="X99" s="1164"/>
      <c r="Y99" s="1164"/>
      <c r="Z99" s="487"/>
      <c r="AA99" s="1164"/>
      <c r="AB99" s="1164"/>
      <c r="AC99" s="487"/>
      <c r="AD99" s="1164"/>
      <c r="AE99" s="1164"/>
      <c r="AF99" s="487"/>
      <c r="AG99" s="1164"/>
      <c r="AH99" s="1164"/>
      <c r="AI99" s="487"/>
      <c r="AJ99" s="1164"/>
      <c r="AK99" s="1164"/>
      <c r="AL99" s="487"/>
      <c r="AM99" s="405"/>
    </row>
    <row r="100" spans="2:39" s="423" customFormat="1" ht="15.5" x14ac:dyDescent="0.3">
      <c r="B100" s="486">
        <v>1</v>
      </c>
      <c r="C100" s="346" t="s">
        <v>789</v>
      </c>
      <c r="D100" s="468" t="s">
        <v>798</v>
      </c>
      <c r="E100" s="771">
        <f t="shared" ref="E100:E109" si="70">SUM(F100:G100)</f>
        <v>0</v>
      </c>
      <c r="F100" s="487">
        <v>0</v>
      </c>
      <c r="G100" s="487">
        <v>0</v>
      </c>
      <c r="H100" s="852">
        <f t="shared" ref="H100:H109" si="71">SUM(F100:G100)</f>
        <v>0</v>
      </c>
      <c r="I100" s="487">
        <f t="shared" ref="I100:I109" si="72">F100-E100</f>
        <v>0</v>
      </c>
      <c r="J100" s="487">
        <f t="shared" ref="J100:J109" si="73">M100</f>
        <v>0</v>
      </c>
      <c r="K100" s="487">
        <v>0</v>
      </c>
      <c r="L100" s="487">
        <v>0</v>
      </c>
      <c r="M100" s="881">
        <f t="shared" ref="M100:M109" si="74">SUM(K100:L100)</f>
        <v>0</v>
      </c>
      <c r="N100" s="487">
        <f t="shared" ref="N100:N109" si="75">M100-J100</f>
        <v>0</v>
      </c>
      <c r="O100" s="487"/>
      <c r="P100" s="1164">
        <v>0</v>
      </c>
      <c r="Q100" s="1164">
        <v>0</v>
      </c>
      <c r="R100" s="1164"/>
      <c r="S100" s="1164"/>
      <c r="T100" s="1164"/>
      <c r="U100" s="1164"/>
      <c r="V100" s="569">
        <f>IFERROR(SUMPRODUCT(R100:U100,'F2.2'!$AA$92:$AD$92)/SUM('F2.2'!$AA$92:$AD$92),0)</f>
        <v>0</v>
      </c>
      <c r="W100" s="487">
        <f t="shared" ref="W100:W109" si="76">V100-O100</f>
        <v>0</v>
      </c>
      <c r="X100" s="1164"/>
      <c r="Y100" s="1164"/>
      <c r="Z100" s="771"/>
      <c r="AA100" s="1164"/>
      <c r="AB100" s="1164"/>
      <c r="AC100" s="771"/>
      <c r="AD100" s="1164"/>
      <c r="AE100" s="1164"/>
      <c r="AF100" s="771"/>
      <c r="AG100" s="1164"/>
      <c r="AH100" s="1164"/>
      <c r="AI100" s="771"/>
      <c r="AJ100" s="1164"/>
      <c r="AK100" s="1164"/>
      <c r="AL100" s="771"/>
      <c r="AM100" s="405"/>
    </row>
    <row r="101" spans="2:39" s="423" customFormat="1" ht="15.5" x14ac:dyDescent="0.3">
      <c r="B101" s="486">
        <f>1+B100</f>
        <v>2</v>
      </c>
      <c r="C101" s="346" t="s">
        <v>790</v>
      </c>
      <c r="D101" s="468" t="s">
        <v>798</v>
      </c>
      <c r="E101" s="771">
        <f t="shared" si="70"/>
        <v>0</v>
      </c>
      <c r="F101" s="487">
        <v>0</v>
      </c>
      <c r="G101" s="487">
        <v>0</v>
      </c>
      <c r="H101" s="852">
        <f t="shared" si="71"/>
        <v>0</v>
      </c>
      <c r="I101" s="487">
        <f t="shared" si="72"/>
        <v>0</v>
      </c>
      <c r="J101" s="487">
        <f t="shared" si="73"/>
        <v>0</v>
      </c>
      <c r="K101" s="487">
        <v>0</v>
      </c>
      <c r="L101" s="487">
        <v>0</v>
      </c>
      <c r="M101" s="881">
        <f t="shared" si="74"/>
        <v>0</v>
      </c>
      <c r="N101" s="487">
        <f t="shared" si="75"/>
        <v>0</v>
      </c>
      <c r="O101" s="487"/>
      <c r="P101" s="1164">
        <v>0</v>
      </c>
      <c r="Q101" s="1164">
        <v>0</v>
      </c>
      <c r="R101" s="1164"/>
      <c r="S101" s="1164"/>
      <c r="T101" s="1164"/>
      <c r="U101" s="1164"/>
      <c r="V101" s="569">
        <f>IFERROR(SUMPRODUCT(R101:U101,'F2.2'!$AA$92:$AD$92)/SUM('F2.2'!$AA$92:$AD$92),0)</f>
        <v>0</v>
      </c>
      <c r="W101" s="487">
        <f t="shared" si="76"/>
        <v>0</v>
      </c>
      <c r="X101" s="1164"/>
      <c r="Y101" s="1164"/>
      <c r="Z101" s="771"/>
      <c r="AA101" s="1164"/>
      <c r="AB101" s="1164"/>
      <c r="AC101" s="771"/>
      <c r="AD101" s="1164"/>
      <c r="AE101" s="1164"/>
      <c r="AF101" s="771"/>
      <c r="AG101" s="1164"/>
      <c r="AH101" s="1164"/>
      <c r="AI101" s="771"/>
      <c r="AJ101" s="1164"/>
      <c r="AK101" s="1164"/>
      <c r="AL101" s="771"/>
      <c r="AM101" s="405"/>
    </row>
    <row r="102" spans="2:39" s="423" customFormat="1" ht="15.5" x14ac:dyDescent="0.3">
      <c r="B102" s="486">
        <f t="shared" ref="B102:B109" si="77">1+B101</f>
        <v>3</v>
      </c>
      <c r="C102" s="346" t="s">
        <v>228</v>
      </c>
      <c r="D102" s="468" t="s">
        <v>798</v>
      </c>
      <c r="E102" s="771">
        <f t="shared" si="70"/>
        <v>0</v>
      </c>
      <c r="F102" s="487">
        <v>0</v>
      </c>
      <c r="G102" s="487">
        <v>0</v>
      </c>
      <c r="H102" s="852">
        <f t="shared" si="71"/>
        <v>0</v>
      </c>
      <c r="I102" s="487">
        <f t="shared" si="72"/>
        <v>0</v>
      </c>
      <c r="J102" s="487">
        <f t="shared" si="73"/>
        <v>0</v>
      </c>
      <c r="K102" s="487">
        <v>0</v>
      </c>
      <c r="L102" s="487">
        <v>0</v>
      </c>
      <c r="M102" s="881">
        <f t="shared" si="74"/>
        <v>0</v>
      </c>
      <c r="N102" s="487">
        <f t="shared" si="75"/>
        <v>0</v>
      </c>
      <c r="O102" s="487"/>
      <c r="P102" s="1164">
        <v>0</v>
      </c>
      <c r="Q102" s="1164">
        <v>0</v>
      </c>
      <c r="R102" s="1164"/>
      <c r="S102" s="1164"/>
      <c r="T102" s="1164"/>
      <c r="U102" s="1164"/>
      <c r="V102" s="569">
        <f>IFERROR(SUMPRODUCT(R102:U102,'F2.2'!$AA$92:$AD$92)/SUM('F2.2'!$AA$92:$AD$92),0)</f>
        <v>0</v>
      </c>
      <c r="W102" s="487">
        <f t="shared" si="76"/>
        <v>0</v>
      </c>
      <c r="X102" s="1164"/>
      <c r="Y102" s="1164"/>
      <c r="Z102" s="771"/>
      <c r="AA102" s="1164"/>
      <c r="AB102" s="1164"/>
      <c r="AC102" s="771"/>
      <c r="AD102" s="1164"/>
      <c r="AE102" s="1164"/>
      <c r="AF102" s="771"/>
      <c r="AG102" s="1164"/>
      <c r="AH102" s="1164"/>
      <c r="AI102" s="771"/>
      <c r="AJ102" s="1164"/>
      <c r="AK102" s="1164"/>
      <c r="AL102" s="771"/>
      <c r="AM102" s="405"/>
    </row>
    <row r="103" spans="2:39" s="423" customFormat="1" ht="15.5" x14ac:dyDescent="0.3">
      <c r="B103" s="486">
        <f t="shared" si="77"/>
        <v>4</v>
      </c>
      <c r="C103" s="346" t="s">
        <v>791</v>
      </c>
      <c r="D103" s="468" t="s">
        <v>798</v>
      </c>
      <c r="E103" s="771">
        <f t="shared" si="70"/>
        <v>0</v>
      </c>
      <c r="F103" s="487">
        <v>0</v>
      </c>
      <c r="G103" s="487">
        <v>0</v>
      </c>
      <c r="H103" s="852">
        <f t="shared" si="71"/>
        <v>0</v>
      </c>
      <c r="I103" s="487">
        <f t="shared" si="72"/>
        <v>0</v>
      </c>
      <c r="J103" s="487">
        <f t="shared" si="73"/>
        <v>0</v>
      </c>
      <c r="K103" s="487">
        <v>0</v>
      </c>
      <c r="L103" s="487">
        <v>0</v>
      </c>
      <c r="M103" s="881">
        <f t="shared" si="74"/>
        <v>0</v>
      </c>
      <c r="N103" s="487">
        <f t="shared" si="75"/>
        <v>0</v>
      </c>
      <c r="O103" s="487"/>
      <c r="P103" s="1164">
        <v>0</v>
      </c>
      <c r="Q103" s="1164">
        <v>0</v>
      </c>
      <c r="R103" s="1164"/>
      <c r="S103" s="1164"/>
      <c r="T103" s="1164"/>
      <c r="U103" s="1164"/>
      <c r="V103" s="569">
        <f>IFERROR(SUMPRODUCT(R103:U103,'F2.2'!$AA$92:$AD$92)/SUM('F2.2'!$AA$92:$AD$92),0)</f>
        <v>0</v>
      </c>
      <c r="W103" s="487">
        <f t="shared" si="76"/>
        <v>0</v>
      </c>
      <c r="X103" s="1164"/>
      <c r="Y103" s="1164"/>
      <c r="Z103" s="771"/>
      <c r="AA103" s="1164"/>
      <c r="AB103" s="1164"/>
      <c r="AC103" s="771"/>
      <c r="AD103" s="1164"/>
      <c r="AE103" s="1164"/>
      <c r="AF103" s="771"/>
      <c r="AG103" s="1164"/>
      <c r="AH103" s="1164"/>
      <c r="AI103" s="771"/>
      <c r="AJ103" s="1164"/>
      <c r="AK103" s="1164"/>
      <c r="AL103" s="771"/>
      <c r="AM103" s="405"/>
    </row>
    <row r="104" spans="2:39" s="423" customFormat="1" ht="15.5" x14ac:dyDescent="0.3">
      <c r="B104" s="486">
        <f t="shared" si="77"/>
        <v>5</v>
      </c>
      <c r="C104" s="346" t="s">
        <v>821</v>
      </c>
      <c r="D104" s="468" t="s">
        <v>798</v>
      </c>
      <c r="E104" s="771">
        <f t="shared" si="70"/>
        <v>0</v>
      </c>
      <c r="F104" s="487">
        <v>0</v>
      </c>
      <c r="G104" s="487">
        <v>0</v>
      </c>
      <c r="H104" s="852">
        <f t="shared" si="71"/>
        <v>0</v>
      </c>
      <c r="I104" s="487">
        <f t="shared" si="72"/>
        <v>0</v>
      </c>
      <c r="J104" s="487">
        <f t="shared" si="73"/>
        <v>0</v>
      </c>
      <c r="K104" s="487">
        <v>0</v>
      </c>
      <c r="L104" s="487">
        <v>0</v>
      </c>
      <c r="M104" s="881">
        <f t="shared" si="74"/>
        <v>0</v>
      </c>
      <c r="N104" s="487">
        <f t="shared" si="75"/>
        <v>0</v>
      </c>
      <c r="O104" s="487"/>
      <c r="P104" s="1164">
        <v>0</v>
      </c>
      <c r="Q104" s="1164">
        <v>0</v>
      </c>
      <c r="R104" s="1164"/>
      <c r="S104" s="1164"/>
      <c r="T104" s="1164"/>
      <c r="U104" s="1164"/>
      <c r="V104" s="569">
        <f>IFERROR(SUMPRODUCT(R104:U104,'F2.2'!$AA$92:$AD$92)/SUM('F2.2'!$AA$92:$AD$92),0)</f>
        <v>0</v>
      </c>
      <c r="W104" s="487">
        <f t="shared" si="76"/>
        <v>0</v>
      </c>
      <c r="X104" s="1164"/>
      <c r="Y104" s="1164"/>
      <c r="Z104" s="771"/>
      <c r="AA104" s="1164"/>
      <c r="AB104" s="1164"/>
      <c r="AC104" s="771"/>
      <c r="AD104" s="1164"/>
      <c r="AE104" s="1164"/>
      <c r="AF104" s="771"/>
      <c r="AG104" s="1164"/>
      <c r="AH104" s="1164"/>
      <c r="AI104" s="771"/>
      <c r="AJ104" s="1164"/>
      <c r="AK104" s="1164"/>
      <c r="AL104" s="771"/>
      <c r="AM104" s="405"/>
    </row>
    <row r="105" spans="2:39" s="423" customFormat="1" ht="15.5" x14ac:dyDescent="0.3">
      <c r="B105" s="486">
        <f t="shared" si="77"/>
        <v>6</v>
      </c>
      <c r="C105" s="346" t="s">
        <v>783</v>
      </c>
      <c r="D105" s="468" t="s">
        <v>798</v>
      </c>
      <c r="E105" s="771">
        <f t="shared" si="70"/>
        <v>0</v>
      </c>
      <c r="F105" s="487">
        <v>0</v>
      </c>
      <c r="G105" s="487">
        <v>0</v>
      </c>
      <c r="H105" s="852">
        <f t="shared" si="71"/>
        <v>0</v>
      </c>
      <c r="I105" s="487">
        <f t="shared" si="72"/>
        <v>0</v>
      </c>
      <c r="J105" s="487">
        <f t="shared" si="73"/>
        <v>0</v>
      </c>
      <c r="K105" s="487">
        <v>0</v>
      </c>
      <c r="L105" s="487">
        <v>0</v>
      </c>
      <c r="M105" s="881">
        <f t="shared" si="74"/>
        <v>0</v>
      </c>
      <c r="N105" s="487">
        <f t="shared" si="75"/>
        <v>0</v>
      </c>
      <c r="O105" s="487"/>
      <c r="P105" s="1164">
        <v>0</v>
      </c>
      <c r="Q105" s="1164">
        <v>0</v>
      </c>
      <c r="R105" s="1164"/>
      <c r="S105" s="1164"/>
      <c r="T105" s="1164"/>
      <c r="U105" s="1164"/>
      <c r="V105" s="569">
        <f>IFERROR(SUMPRODUCT(R105:U105,'F2.2'!$AA$92:$AD$92)/SUM('F2.2'!$AA$92:$AD$92),0)</f>
        <v>0</v>
      </c>
      <c r="W105" s="487">
        <f t="shared" si="76"/>
        <v>0</v>
      </c>
      <c r="X105" s="1164"/>
      <c r="Y105" s="1164"/>
      <c r="Z105" s="771"/>
      <c r="AA105" s="1164"/>
      <c r="AB105" s="1164"/>
      <c r="AC105" s="771"/>
      <c r="AD105" s="1164"/>
      <c r="AE105" s="1164"/>
      <c r="AF105" s="771"/>
      <c r="AG105" s="1164"/>
      <c r="AH105" s="1164"/>
      <c r="AI105" s="771"/>
      <c r="AJ105" s="1164"/>
      <c r="AK105" s="1164"/>
      <c r="AL105" s="771"/>
      <c r="AM105" s="405"/>
    </row>
    <row r="106" spans="2:39" s="423" customFormat="1" ht="15.5" x14ac:dyDescent="0.3">
      <c r="B106" s="486">
        <f t="shared" si="77"/>
        <v>7</v>
      </c>
      <c r="C106" s="346" t="s">
        <v>784</v>
      </c>
      <c r="D106" s="468" t="s">
        <v>798</v>
      </c>
      <c r="E106" s="771">
        <f t="shared" si="70"/>
        <v>0</v>
      </c>
      <c r="F106" s="487">
        <v>0</v>
      </c>
      <c r="G106" s="487">
        <v>0</v>
      </c>
      <c r="H106" s="852">
        <f t="shared" si="71"/>
        <v>0</v>
      </c>
      <c r="I106" s="487">
        <f t="shared" si="72"/>
        <v>0</v>
      </c>
      <c r="J106" s="487">
        <f t="shared" si="73"/>
        <v>0</v>
      </c>
      <c r="K106" s="487">
        <v>0</v>
      </c>
      <c r="L106" s="487">
        <v>0</v>
      </c>
      <c r="M106" s="881">
        <f t="shared" si="74"/>
        <v>0</v>
      </c>
      <c r="N106" s="487">
        <f t="shared" si="75"/>
        <v>0</v>
      </c>
      <c r="O106" s="487"/>
      <c r="P106" s="1164">
        <v>0</v>
      </c>
      <c r="Q106" s="1164">
        <v>0</v>
      </c>
      <c r="R106" s="1164"/>
      <c r="S106" s="1164"/>
      <c r="T106" s="1164"/>
      <c r="U106" s="1164"/>
      <c r="V106" s="569">
        <f>IFERROR(SUMPRODUCT(R106:U106,'F2.2'!$AA$92:$AD$92)/SUM('F2.2'!$AA$92:$AD$92),0)</f>
        <v>0</v>
      </c>
      <c r="W106" s="487">
        <f t="shared" si="76"/>
        <v>0</v>
      </c>
      <c r="X106" s="1164"/>
      <c r="Y106" s="1164"/>
      <c r="Z106" s="771"/>
      <c r="AA106" s="1164"/>
      <c r="AB106" s="1164"/>
      <c r="AC106" s="771"/>
      <c r="AD106" s="1164"/>
      <c r="AE106" s="1164"/>
      <c r="AF106" s="771"/>
      <c r="AG106" s="1164"/>
      <c r="AH106" s="1164"/>
      <c r="AI106" s="771"/>
      <c r="AJ106" s="1164"/>
      <c r="AK106" s="1164"/>
      <c r="AL106" s="771"/>
      <c r="AM106" s="405"/>
    </row>
    <row r="107" spans="2:39" s="423" customFormat="1" ht="15.5" x14ac:dyDescent="0.3">
      <c r="B107" s="486">
        <f t="shared" si="77"/>
        <v>8</v>
      </c>
      <c r="C107" s="346" t="s">
        <v>785</v>
      </c>
      <c r="D107" s="468" t="s">
        <v>798</v>
      </c>
      <c r="E107" s="771">
        <f t="shared" si="70"/>
        <v>0</v>
      </c>
      <c r="F107" s="487">
        <v>0</v>
      </c>
      <c r="G107" s="487">
        <v>0</v>
      </c>
      <c r="H107" s="852">
        <f t="shared" si="71"/>
        <v>0</v>
      </c>
      <c r="I107" s="487">
        <f t="shared" si="72"/>
        <v>0</v>
      </c>
      <c r="J107" s="487">
        <f t="shared" si="73"/>
        <v>0</v>
      </c>
      <c r="K107" s="487">
        <v>0</v>
      </c>
      <c r="L107" s="487">
        <v>0</v>
      </c>
      <c r="M107" s="881">
        <f t="shared" si="74"/>
        <v>0</v>
      </c>
      <c r="N107" s="487">
        <f t="shared" si="75"/>
        <v>0</v>
      </c>
      <c r="O107" s="487"/>
      <c r="P107" s="1164">
        <v>0</v>
      </c>
      <c r="Q107" s="1164">
        <v>0</v>
      </c>
      <c r="R107" s="1164"/>
      <c r="S107" s="1164"/>
      <c r="T107" s="1164"/>
      <c r="U107" s="1164"/>
      <c r="V107" s="569">
        <f>IFERROR(SUMPRODUCT(R107:U107,'F2.2'!$AA$92:$AD$92)/SUM('F2.2'!$AA$92:$AD$92),0)</f>
        <v>0</v>
      </c>
      <c r="W107" s="487">
        <f t="shared" si="76"/>
        <v>0</v>
      </c>
      <c r="X107" s="1164"/>
      <c r="Y107" s="1164"/>
      <c r="Z107" s="771"/>
      <c r="AA107" s="1164"/>
      <c r="AB107" s="1164"/>
      <c r="AC107" s="771"/>
      <c r="AD107" s="1164"/>
      <c r="AE107" s="1164"/>
      <c r="AF107" s="771"/>
      <c r="AG107" s="1164"/>
      <c r="AH107" s="1164"/>
      <c r="AI107" s="771"/>
      <c r="AJ107" s="1164"/>
      <c r="AK107" s="1164"/>
      <c r="AL107" s="771"/>
      <c r="AM107" s="405"/>
    </row>
    <row r="108" spans="2:39" s="423" customFormat="1" ht="15.5" x14ac:dyDescent="0.3">
      <c r="B108" s="486">
        <f t="shared" si="77"/>
        <v>9</v>
      </c>
      <c r="C108" s="346" t="s">
        <v>887</v>
      </c>
      <c r="D108" s="468" t="s">
        <v>798</v>
      </c>
      <c r="E108" s="771">
        <f t="shared" si="70"/>
        <v>0</v>
      </c>
      <c r="F108" s="487">
        <v>0</v>
      </c>
      <c r="G108" s="487">
        <v>0</v>
      </c>
      <c r="H108" s="852">
        <f t="shared" si="71"/>
        <v>0</v>
      </c>
      <c r="I108" s="487">
        <f t="shared" si="72"/>
        <v>0</v>
      </c>
      <c r="J108" s="487">
        <f t="shared" si="73"/>
        <v>0</v>
      </c>
      <c r="K108" s="487">
        <v>0</v>
      </c>
      <c r="L108" s="487">
        <v>0</v>
      </c>
      <c r="M108" s="881">
        <f t="shared" si="74"/>
        <v>0</v>
      </c>
      <c r="N108" s="487">
        <f t="shared" si="75"/>
        <v>0</v>
      </c>
      <c r="O108" s="487"/>
      <c r="P108" s="1164">
        <v>0</v>
      </c>
      <c r="Q108" s="1164">
        <v>0</v>
      </c>
      <c r="R108" s="1164"/>
      <c r="S108" s="1164"/>
      <c r="T108" s="1164"/>
      <c r="U108" s="1164"/>
      <c r="V108" s="569">
        <f>IFERROR(SUMPRODUCT(R108:U108,'F2.2'!$AA$92:$AD$92)/SUM('F2.2'!$AA$92:$AD$92),0)</f>
        <v>0</v>
      </c>
      <c r="W108" s="487">
        <f t="shared" si="76"/>
        <v>0</v>
      </c>
      <c r="X108" s="1164"/>
      <c r="Y108" s="1164"/>
      <c r="Z108" s="771"/>
      <c r="AA108" s="1164"/>
      <c r="AB108" s="1164"/>
      <c r="AC108" s="771"/>
      <c r="AD108" s="1164"/>
      <c r="AE108" s="1164"/>
      <c r="AF108" s="771"/>
      <c r="AG108" s="1164"/>
      <c r="AH108" s="1164"/>
      <c r="AI108" s="771"/>
      <c r="AJ108" s="1164"/>
      <c r="AK108" s="1164"/>
      <c r="AL108" s="771"/>
      <c r="AM108" s="405"/>
    </row>
    <row r="109" spans="2:39" s="423" customFormat="1" ht="15.5" x14ac:dyDescent="0.3">
      <c r="B109" s="486">
        <f t="shared" si="77"/>
        <v>10</v>
      </c>
      <c r="C109" s="346" t="s">
        <v>210</v>
      </c>
      <c r="D109" s="468" t="s">
        <v>798</v>
      </c>
      <c r="E109" s="771">
        <f t="shared" si="70"/>
        <v>0</v>
      </c>
      <c r="F109" s="487">
        <v>0</v>
      </c>
      <c r="G109" s="487">
        <v>0</v>
      </c>
      <c r="H109" s="852">
        <f t="shared" si="71"/>
        <v>0</v>
      </c>
      <c r="I109" s="487">
        <f t="shared" si="72"/>
        <v>0</v>
      </c>
      <c r="J109" s="487">
        <f t="shared" si="73"/>
        <v>0</v>
      </c>
      <c r="K109" s="487">
        <v>0</v>
      </c>
      <c r="L109" s="487">
        <v>0</v>
      </c>
      <c r="M109" s="881">
        <f t="shared" si="74"/>
        <v>0</v>
      </c>
      <c r="N109" s="487">
        <f t="shared" si="75"/>
        <v>0</v>
      </c>
      <c r="O109" s="487"/>
      <c r="P109" s="1164">
        <v>0</v>
      </c>
      <c r="Q109" s="1164">
        <v>0</v>
      </c>
      <c r="R109" s="1164"/>
      <c r="S109" s="1164"/>
      <c r="T109" s="1164"/>
      <c r="U109" s="1164"/>
      <c r="V109" s="569">
        <f>IFERROR(SUMPRODUCT(R109:U109,'F2.2'!$AA$92:$AD$92)/SUM('F2.2'!$AA$92:$AD$92),0)</f>
        <v>0</v>
      </c>
      <c r="W109" s="487">
        <f t="shared" si="76"/>
        <v>0</v>
      </c>
      <c r="X109" s="1164"/>
      <c r="Y109" s="1164"/>
      <c r="Z109" s="771"/>
      <c r="AA109" s="1164"/>
      <c r="AB109" s="1164"/>
      <c r="AC109" s="771"/>
      <c r="AD109" s="1164"/>
      <c r="AE109" s="1164"/>
      <c r="AF109" s="771"/>
      <c r="AG109" s="1164"/>
      <c r="AH109" s="1164"/>
      <c r="AI109" s="771"/>
      <c r="AJ109" s="1164"/>
      <c r="AK109" s="1164"/>
      <c r="AL109" s="771"/>
      <c r="AM109" s="405"/>
    </row>
    <row r="110" spans="2:39" s="423" customFormat="1" ht="15" x14ac:dyDescent="0.3">
      <c r="B110" s="486"/>
      <c r="C110" s="346" t="s">
        <v>888</v>
      </c>
      <c r="D110" s="468" t="s">
        <v>798</v>
      </c>
      <c r="E110" s="487">
        <f>SUM(E100:E109)</f>
        <v>0</v>
      </c>
      <c r="F110" s="487">
        <f>SUM(F100:F109)</f>
        <v>0</v>
      </c>
      <c r="G110" s="487">
        <f>SUM(G100:G109)</f>
        <v>0</v>
      </c>
      <c r="H110" s="487">
        <f>SUM(H100:H109)</f>
        <v>0</v>
      </c>
      <c r="I110" s="487">
        <f t="shared" ref="I110" si="78">SUM(I100:I109)</f>
        <v>0</v>
      </c>
      <c r="J110" s="487">
        <f>SUM(J100:J109)</f>
        <v>0</v>
      </c>
      <c r="K110" s="487"/>
      <c r="L110" s="487"/>
      <c r="M110" s="487">
        <f>SUM(M100:M109)</f>
        <v>0</v>
      </c>
      <c r="N110" s="487">
        <f t="shared" ref="N110" si="79">SUM(N100:N109)</f>
        <v>0</v>
      </c>
      <c r="O110" s="487">
        <f t="shared" ref="O110:Q110" si="80">SUM(O100:O109)</f>
        <v>0</v>
      </c>
      <c r="P110" s="1164">
        <f t="shared" si="80"/>
        <v>0</v>
      </c>
      <c r="Q110" s="1164">
        <f t="shared" si="80"/>
        <v>0</v>
      </c>
      <c r="R110" s="1164">
        <f t="shared" ref="R110" si="81">SUM(R100:R109)</f>
        <v>0</v>
      </c>
      <c r="S110" s="1164">
        <v>0</v>
      </c>
      <c r="T110" s="1164">
        <v>0</v>
      </c>
      <c r="U110" s="1164">
        <v>0</v>
      </c>
      <c r="V110" s="487">
        <f t="shared" ref="V110" si="82">SUM(V100:V109)</f>
        <v>0</v>
      </c>
      <c r="W110" s="487">
        <f t="shared" ref="W110" si="83">SUM(W100:W109)</f>
        <v>0</v>
      </c>
      <c r="X110" s="1164">
        <v>0</v>
      </c>
      <c r="Y110" s="1164">
        <v>0</v>
      </c>
      <c r="Z110" s="487"/>
      <c r="AA110" s="1164">
        <v>0</v>
      </c>
      <c r="AB110" s="1164">
        <v>0</v>
      </c>
      <c r="AC110" s="487"/>
      <c r="AD110" s="1164">
        <v>0</v>
      </c>
      <c r="AE110" s="1164">
        <v>0</v>
      </c>
      <c r="AF110" s="487"/>
      <c r="AG110" s="1164">
        <v>0</v>
      </c>
      <c r="AH110" s="1164">
        <v>0</v>
      </c>
      <c r="AI110" s="487"/>
      <c r="AJ110" s="1164">
        <v>0</v>
      </c>
      <c r="AK110" s="1164">
        <v>0</v>
      </c>
      <c r="AL110" s="487"/>
      <c r="AM110" s="405"/>
    </row>
    <row r="111" spans="2:39" s="1" customFormat="1" ht="15.5" x14ac:dyDescent="0.35">
      <c r="B111" s="410"/>
      <c r="C111" s="411"/>
      <c r="D111" s="411"/>
      <c r="E111" s="526"/>
      <c r="F111" s="526"/>
      <c r="G111" s="526"/>
      <c r="H111" s="526"/>
      <c r="I111" s="526"/>
      <c r="J111" s="526"/>
      <c r="K111" s="526"/>
      <c r="L111" s="526"/>
      <c r="M111" s="526"/>
      <c r="N111" s="526"/>
      <c r="O111" s="773"/>
      <c r="P111" s="773"/>
      <c r="Q111" s="773"/>
      <c r="R111" s="773"/>
      <c r="S111" s="773"/>
      <c r="T111" s="773"/>
      <c r="U111" s="773"/>
      <c r="V111" s="406"/>
      <c r="W111" s="406"/>
      <c r="X111" s="406"/>
      <c r="Y111" s="406"/>
      <c r="Z111" s="406"/>
      <c r="AA111" s="406"/>
      <c r="AB111" s="406"/>
      <c r="AC111" s="406"/>
      <c r="AD111" s="406"/>
      <c r="AE111" s="406"/>
      <c r="AF111" s="406"/>
      <c r="AG111" s="406"/>
      <c r="AH111" s="406"/>
      <c r="AI111" s="406"/>
      <c r="AJ111" s="406"/>
      <c r="AK111" s="406"/>
      <c r="AL111" s="406"/>
      <c r="AM111" s="395"/>
    </row>
    <row r="112" spans="2:39" s="2" customFormat="1" x14ac:dyDescent="0.3">
      <c r="B112" s="146"/>
      <c r="C112" s="146"/>
      <c r="D112" s="344"/>
      <c r="E112" s="344"/>
      <c r="F112" s="344"/>
      <c r="G112" s="344"/>
      <c r="H112" s="344"/>
      <c r="I112" s="344"/>
      <c r="J112" s="344"/>
      <c r="K112" s="344"/>
      <c r="L112" s="344"/>
      <c r="M112" s="344"/>
      <c r="N112" s="344"/>
      <c r="O112" s="116"/>
      <c r="P112" s="116"/>
      <c r="Q112" s="116"/>
      <c r="R112" s="116"/>
      <c r="S112" s="116"/>
      <c r="T112" s="116"/>
      <c r="U112" s="116"/>
      <c r="V112" s="4"/>
      <c r="W112" s="4"/>
      <c r="X112" s="4"/>
      <c r="Y112" s="4"/>
      <c r="Z112" s="4"/>
      <c r="AA112" s="4"/>
      <c r="AB112" s="4"/>
      <c r="AC112" s="4"/>
      <c r="AD112" s="4"/>
      <c r="AE112" s="4"/>
      <c r="AF112" s="4"/>
      <c r="AG112" s="4"/>
      <c r="AH112" s="4"/>
      <c r="AI112" s="4"/>
      <c r="AJ112" s="4"/>
      <c r="AK112" s="4"/>
      <c r="AL112" s="4"/>
      <c r="AM112" s="4"/>
    </row>
    <row r="113" spans="2:39" s="2" customFormat="1" ht="18" customHeight="1" x14ac:dyDescent="0.3">
      <c r="B113" s="41"/>
      <c r="C113" s="783"/>
      <c r="D113" s="783"/>
      <c r="E113" s="783"/>
      <c r="F113" s="783"/>
      <c r="G113" s="783"/>
      <c r="H113" s="783"/>
      <c r="I113" s="783"/>
      <c r="J113" s="783"/>
      <c r="K113" s="783"/>
      <c r="L113" s="783"/>
      <c r="M113" s="783"/>
      <c r="N113" s="783"/>
    </row>
    <row r="114" spans="2:39" x14ac:dyDescent="0.3">
      <c r="B114" s="7"/>
      <c r="C114" s="7"/>
      <c r="D114" s="7"/>
      <c r="E114" s="7"/>
      <c r="F114" s="7"/>
      <c r="G114" s="7"/>
      <c r="H114" s="7"/>
      <c r="I114" s="7"/>
      <c r="J114" s="7"/>
      <c r="K114" s="7"/>
      <c r="L114" s="7"/>
      <c r="M114" s="7"/>
      <c r="N114" s="7"/>
      <c r="O114" s="7"/>
      <c r="P114" s="7"/>
      <c r="Q114" s="7"/>
      <c r="R114" s="7"/>
      <c r="S114" s="7"/>
      <c r="T114" s="7"/>
      <c r="U114" s="7"/>
      <c r="V114" s="7"/>
      <c r="W114" s="7"/>
      <c r="X114" s="7"/>
      <c r="Y114" s="7"/>
      <c r="Z114" s="1"/>
      <c r="AA114" s="1"/>
      <c r="AB114" s="1"/>
      <c r="AC114" s="1"/>
      <c r="AD114" s="1"/>
      <c r="AE114" s="1"/>
      <c r="AF114" s="1"/>
      <c r="AG114" s="1"/>
      <c r="AH114" s="1"/>
      <c r="AI114" s="1"/>
      <c r="AJ114" s="1"/>
      <c r="AK114" s="1"/>
      <c r="AL114" s="1"/>
      <c r="AM114" s="1"/>
    </row>
    <row r="115" spans="2:39" x14ac:dyDescent="0.3">
      <c r="B115" s="7"/>
      <c r="C115" s="7"/>
      <c r="D115" s="7"/>
      <c r="E115" s="7"/>
      <c r="F115" s="7"/>
      <c r="G115" s="7"/>
      <c r="H115" s="7"/>
      <c r="I115" s="7"/>
      <c r="J115" s="7"/>
      <c r="K115" s="7"/>
      <c r="L115" s="7"/>
      <c r="M115" s="7"/>
      <c r="N115" s="7"/>
      <c r="O115" s="45"/>
      <c r="P115" s="45"/>
      <c r="Q115" s="45"/>
      <c r="R115" s="11"/>
      <c r="S115" s="11"/>
      <c r="T115" s="11"/>
      <c r="U115" s="11"/>
      <c r="V115" s="7"/>
      <c r="W115" s="7"/>
      <c r="X115" s="7"/>
      <c r="Y115" s="7"/>
      <c r="Z115" s="1"/>
      <c r="AA115" s="1"/>
      <c r="AB115" s="1"/>
      <c r="AC115" s="1"/>
      <c r="AD115" s="1"/>
      <c r="AE115" s="1"/>
      <c r="AF115" s="1"/>
      <c r="AG115" s="1"/>
      <c r="AH115" s="1"/>
      <c r="AI115" s="1"/>
      <c r="AJ115" s="1"/>
      <c r="AK115" s="1"/>
      <c r="AL115" s="1"/>
      <c r="AM115" s="1"/>
    </row>
    <row r="116" spans="2:39" x14ac:dyDescent="0.3">
      <c r="B116" s="7"/>
      <c r="C116" s="7"/>
      <c r="D116" s="7"/>
      <c r="E116" s="7"/>
      <c r="F116" s="7"/>
      <c r="G116" s="7"/>
      <c r="H116" s="7"/>
      <c r="I116" s="7"/>
      <c r="J116" s="7"/>
      <c r="K116" s="7"/>
      <c r="L116" s="7"/>
      <c r="M116" s="7"/>
      <c r="N116" s="7"/>
      <c r="O116" s="52"/>
      <c r="P116" s="52"/>
      <c r="Q116" s="52"/>
      <c r="R116" s="52"/>
      <c r="S116" s="52"/>
      <c r="T116" s="52"/>
      <c r="U116" s="52"/>
      <c r="V116" s="7"/>
      <c r="W116" s="7"/>
      <c r="X116" s="7"/>
      <c r="Y116" s="7"/>
      <c r="Z116" s="1"/>
      <c r="AA116" s="1"/>
      <c r="AB116" s="1"/>
      <c r="AC116" s="1"/>
      <c r="AD116" s="1"/>
      <c r="AE116" s="1"/>
      <c r="AF116" s="1"/>
      <c r="AG116" s="1"/>
      <c r="AH116" s="1"/>
      <c r="AI116" s="1"/>
      <c r="AJ116" s="1"/>
      <c r="AK116" s="1"/>
      <c r="AL116" s="1"/>
      <c r="AM116" s="1"/>
    </row>
    <row r="117" spans="2:39" x14ac:dyDescent="0.3">
      <c r="B117" s="7"/>
      <c r="C117" s="7"/>
      <c r="D117" s="7"/>
      <c r="E117" s="7"/>
      <c r="F117" s="7"/>
      <c r="G117" s="7"/>
      <c r="H117" s="7"/>
      <c r="I117" s="7"/>
      <c r="J117" s="7"/>
      <c r="K117" s="7"/>
      <c r="L117" s="7"/>
      <c r="M117" s="7"/>
      <c r="N117" s="7"/>
      <c r="O117" s="7"/>
      <c r="P117" s="7"/>
      <c r="Q117" s="7"/>
      <c r="R117" s="7"/>
      <c r="S117" s="7"/>
      <c r="T117" s="7"/>
      <c r="U117" s="7"/>
      <c r="V117" s="7"/>
      <c r="W117" s="7"/>
      <c r="X117" s="7"/>
      <c r="Y117" s="7"/>
    </row>
    <row r="118" spans="2:39" x14ac:dyDescent="0.3">
      <c r="O118" s="7"/>
      <c r="P118" s="7"/>
      <c r="Q118" s="7"/>
      <c r="R118" s="7"/>
      <c r="S118" s="7"/>
      <c r="T118" s="7"/>
      <c r="U118" s="7"/>
      <c r="V118" s="7"/>
      <c r="W118" s="7"/>
      <c r="X118" s="7"/>
      <c r="Y118" s="7"/>
    </row>
    <row r="119" spans="2:39" x14ac:dyDescent="0.3">
      <c r="O119" s="7"/>
      <c r="P119" s="7"/>
      <c r="Q119" s="7"/>
      <c r="R119" s="7"/>
      <c r="S119" s="7"/>
      <c r="T119" s="7"/>
      <c r="U119" s="53"/>
      <c r="V119" s="7"/>
      <c r="W119" s="7"/>
      <c r="X119" s="7"/>
      <c r="Y119" s="7"/>
    </row>
    <row r="120" spans="2:39" x14ac:dyDescent="0.3">
      <c r="O120" s="7"/>
      <c r="P120" s="7"/>
      <c r="Q120" s="7"/>
      <c r="R120" s="7"/>
      <c r="S120" s="7"/>
      <c r="T120" s="7"/>
      <c r="U120" s="7"/>
      <c r="V120" s="7"/>
      <c r="W120" s="7"/>
      <c r="X120" s="7"/>
      <c r="Y120" s="7"/>
    </row>
  </sheetData>
  <mergeCells count="19">
    <mergeCell ref="X9:Z9"/>
    <mergeCell ref="AA9:AC9"/>
    <mergeCell ref="AD9:AF9"/>
    <mergeCell ref="AG9:AI9"/>
    <mergeCell ref="AJ9:AL9"/>
    <mergeCell ref="Z7:AL7"/>
    <mergeCell ref="B4:N4"/>
    <mergeCell ref="O2:AM2"/>
    <mergeCell ref="O3:AM3"/>
    <mergeCell ref="O4:AM4"/>
    <mergeCell ref="B7:B9"/>
    <mergeCell ref="C7:C9"/>
    <mergeCell ref="D7:D9"/>
    <mergeCell ref="O7:W7"/>
    <mergeCell ref="E7:I7"/>
    <mergeCell ref="J7:N7"/>
    <mergeCell ref="AM7:AM9"/>
    <mergeCell ref="B2:N2"/>
    <mergeCell ref="B3:N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ax="26" man="1"/>
  </rowBreaks>
  <colBreaks count="1" manualBreakCount="1">
    <brk id="14" max="71"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79"/>
  <sheetViews>
    <sheetView showGridLines="0" topLeftCell="A3" zoomScale="53" zoomScaleNormal="75" workbookViewId="0">
      <selection activeCell="F19" sqref="F19"/>
    </sheetView>
  </sheetViews>
  <sheetFormatPr defaultColWidth="9.36328125" defaultRowHeight="14" x14ac:dyDescent="0.3"/>
  <cols>
    <col min="1" max="1" width="3.36328125" style="5" customWidth="1"/>
    <col min="2" max="2" width="8.36328125" style="87" customWidth="1"/>
    <col min="3" max="3" width="67.90625" style="5" customWidth="1"/>
    <col min="4" max="4" width="9.08984375" style="5" bestFit="1" customWidth="1"/>
    <col min="5" max="5" width="28.81640625" style="5" customWidth="1"/>
    <col min="6" max="6" width="22.6328125" style="5"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x14ac:dyDescent="0.3">
      <c r="B2" s="1616" t="str">
        <f>Index!B2</f>
        <v xml:space="preserve">      Maharashtra State Power Generation Company Ltd.</v>
      </c>
      <c r="C2" s="1616"/>
      <c r="D2" s="1616"/>
      <c r="E2" s="1616"/>
      <c r="F2" s="1616"/>
      <c r="G2" s="114"/>
      <c r="H2" s="114"/>
      <c r="I2" s="114"/>
      <c r="J2" s="114"/>
      <c r="K2" s="114"/>
      <c r="L2" s="114"/>
      <c r="M2" s="114"/>
      <c r="N2" s="114"/>
      <c r="O2" s="114"/>
    </row>
    <row r="3" spans="2:15" x14ac:dyDescent="0.3">
      <c r="B3" s="1616" t="str">
        <f>Index!B3</f>
        <v>MYT Petition Formats for Uran</v>
      </c>
      <c r="C3" s="1616"/>
      <c r="D3" s="1616"/>
      <c r="E3" s="1616"/>
      <c r="F3" s="1616"/>
      <c r="G3" s="114"/>
      <c r="H3" s="114"/>
      <c r="I3" s="114"/>
      <c r="J3" s="114"/>
      <c r="K3" s="114"/>
      <c r="L3" s="114"/>
      <c r="M3" s="114"/>
      <c r="N3" s="114"/>
      <c r="O3" s="114"/>
    </row>
    <row r="4" spans="2:15" x14ac:dyDescent="0.3">
      <c r="B4" s="1617" t="s">
        <v>385</v>
      </c>
      <c r="C4" s="1617"/>
      <c r="D4" s="1617"/>
      <c r="E4" s="1617"/>
      <c r="F4" s="1617"/>
      <c r="G4" s="114"/>
      <c r="H4" s="114"/>
      <c r="I4" s="114"/>
      <c r="J4" s="114"/>
      <c r="K4" s="114"/>
      <c r="L4" s="114"/>
      <c r="M4" s="114"/>
      <c r="N4" s="114"/>
      <c r="O4" s="114"/>
    </row>
    <row r="5" spans="2:15" x14ac:dyDescent="0.3">
      <c r="B5" s="153"/>
      <c r="C5" s="7"/>
      <c r="D5" s="18"/>
      <c r="E5" s="18"/>
      <c r="F5" s="18"/>
      <c r="G5" s="18"/>
      <c r="H5" s="18"/>
      <c r="I5" s="18"/>
    </row>
    <row r="6" spans="2:15" x14ac:dyDescent="0.3">
      <c r="B6" s="152" t="s">
        <v>1005</v>
      </c>
      <c r="C6" s="7"/>
      <c r="D6" s="18"/>
      <c r="E6" s="18"/>
      <c r="F6" s="18"/>
      <c r="G6" s="18"/>
      <c r="H6" s="18"/>
      <c r="I6" s="18"/>
    </row>
    <row r="7" spans="2:15" x14ac:dyDescent="0.3">
      <c r="B7" s="152"/>
      <c r="C7" s="17"/>
      <c r="D7" s="18"/>
      <c r="E7" s="18"/>
      <c r="F7" s="21" t="s">
        <v>10</v>
      </c>
      <c r="G7" s="21"/>
      <c r="H7" s="21"/>
      <c r="I7" s="18"/>
    </row>
    <row r="8" spans="2:15" s="35" customFormat="1" x14ac:dyDescent="0.3">
      <c r="B8" s="1665" t="s">
        <v>341</v>
      </c>
      <c r="C8" s="1667" t="s">
        <v>37</v>
      </c>
      <c r="D8" s="1667" t="s">
        <v>145</v>
      </c>
      <c r="E8" s="1612" t="s">
        <v>509</v>
      </c>
      <c r="F8" s="1614"/>
      <c r="G8" s="1612" t="s">
        <v>510</v>
      </c>
      <c r="H8" s="1614"/>
      <c r="I8" s="1612" t="s">
        <v>511</v>
      </c>
      <c r="J8" s="1614"/>
      <c r="K8" s="54"/>
      <c r="L8" s="54"/>
      <c r="M8" s="54"/>
    </row>
    <row r="9" spans="2:15" s="35" customFormat="1" ht="33.65" customHeight="1" x14ac:dyDescent="0.3">
      <c r="B9" s="1666"/>
      <c r="C9" s="1668"/>
      <c r="D9" s="1668"/>
      <c r="E9" s="644" t="s">
        <v>957</v>
      </c>
      <c r="F9" s="254" t="s">
        <v>813</v>
      </c>
      <c r="G9" s="710" t="s">
        <v>957</v>
      </c>
      <c r="H9" s="710" t="s">
        <v>813</v>
      </c>
      <c r="I9" s="710" t="s">
        <v>957</v>
      </c>
      <c r="J9" s="710" t="s">
        <v>813</v>
      </c>
      <c r="K9" s="54"/>
      <c r="L9" s="54"/>
      <c r="M9" s="54"/>
    </row>
    <row r="10" spans="2:15" s="428" customFormat="1" x14ac:dyDescent="0.3">
      <c r="B10" s="427">
        <v>1</v>
      </c>
      <c r="C10" s="570" t="s">
        <v>454</v>
      </c>
      <c r="D10" s="470"/>
      <c r="E10" s="544">
        <f>'F2.2'!E12</f>
        <v>0.85</v>
      </c>
      <c r="F10" s="544">
        <f>'F2.2'!F12</f>
        <v>0.85</v>
      </c>
      <c r="G10" s="544">
        <f>'F2.2'!M12</f>
        <v>0.85</v>
      </c>
      <c r="H10" s="784">
        <f>'F2.2'!N12</f>
        <v>0.85</v>
      </c>
      <c r="I10" s="544">
        <f>'F2.2'!V12</f>
        <v>0.85</v>
      </c>
      <c r="J10" s="784">
        <f>'F2.2'!AG12</f>
        <v>0</v>
      </c>
      <c r="K10" s="54"/>
      <c r="L10" s="54"/>
      <c r="M10" s="54"/>
    </row>
    <row r="11" spans="2:15" s="428" customFormat="1" x14ac:dyDescent="0.3">
      <c r="B11" s="427">
        <v>1.1000000000000001</v>
      </c>
      <c r="C11" s="574" t="s">
        <v>645</v>
      </c>
      <c r="D11" s="470"/>
      <c r="E11" s="510"/>
      <c r="F11" s="785"/>
      <c r="G11" s="510"/>
      <c r="H11" s="785"/>
      <c r="I11" s="510"/>
      <c r="J11" s="785"/>
      <c r="K11" s="54"/>
      <c r="L11" s="54"/>
      <c r="M11" s="54"/>
    </row>
    <row r="12" spans="2:15" s="6" customFormat="1" x14ac:dyDescent="0.3">
      <c r="B12" s="427"/>
      <c r="C12" s="786" t="s">
        <v>646</v>
      </c>
      <c r="D12" s="470"/>
      <c r="E12" s="321"/>
      <c r="F12" s="321">
        <f>'F2.2'!F15</f>
        <v>0</v>
      </c>
      <c r="G12" s="321"/>
      <c r="H12" s="321">
        <f>'F2.2'!N15</f>
        <v>0.35089999999999999</v>
      </c>
      <c r="I12" s="321"/>
      <c r="J12" s="321">
        <f>'F2.2'!V15</f>
        <v>0</v>
      </c>
      <c r="K12" s="54"/>
    </row>
    <row r="13" spans="2:15" s="6" customFormat="1" x14ac:dyDescent="0.3">
      <c r="B13" s="427"/>
      <c r="C13" s="786" t="s">
        <v>647</v>
      </c>
      <c r="D13" s="470"/>
      <c r="E13" s="321"/>
      <c r="F13" s="321">
        <f>'F2.2'!F16</f>
        <v>0</v>
      </c>
      <c r="G13" s="321"/>
      <c r="H13" s="321">
        <f>'F2.2'!N16</f>
        <v>0.36926999999999999</v>
      </c>
      <c r="I13" s="321"/>
      <c r="J13" s="321">
        <f>'F2.2'!V16</f>
        <v>0</v>
      </c>
      <c r="K13" s="54"/>
    </row>
    <row r="14" spans="2:15" s="6" customFormat="1" x14ac:dyDescent="0.3">
      <c r="B14" s="427">
        <v>1.2</v>
      </c>
      <c r="C14" s="574" t="s">
        <v>648</v>
      </c>
      <c r="D14" s="470"/>
      <c r="E14" s="321"/>
      <c r="F14" s="321"/>
      <c r="G14" s="321"/>
      <c r="H14" s="321"/>
      <c r="I14" s="321"/>
      <c r="J14" s="321"/>
      <c r="K14" s="54"/>
    </row>
    <row r="15" spans="2:15" s="6" customFormat="1" x14ac:dyDescent="0.3">
      <c r="B15" s="427"/>
      <c r="C15" s="786" t="s">
        <v>646</v>
      </c>
      <c r="D15" s="470"/>
      <c r="E15" s="321"/>
      <c r="F15" s="321">
        <f>'F2.2'!F18</f>
        <v>0</v>
      </c>
      <c r="G15" s="321"/>
      <c r="H15" s="321">
        <f>'F2.2'!N18</f>
        <v>0.3367</v>
      </c>
      <c r="I15" s="321"/>
      <c r="J15" s="321">
        <f>'F2.2'!V18</f>
        <v>0</v>
      </c>
      <c r="K15" s="54"/>
    </row>
    <row r="16" spans="2:15" s="6" customFormat="1" x14ac:dyDescent="0.3">
      <c r="B16" s="427"/>
      <c r="C16" s="786" t="s">
        <v>647</v>
      </c>
      <c r="D16" s="470"/>
      <c r="E16" s="321"/>
      <c r="F16" s="321">
        <f>'F2.2'!F19</f>
        <v>0</v>
      </c>
      <c r="G16" s="321"/>
      <c r="H16" s="321">
        <f>'F2.2'!N19</f>
        <v>0.34323999999999999</v>
      </c>
      <c r="I16" s="321"/>
      <c r="J16" s="321">
        <f>'F2.2'!V19</f>
        <v>0</v>
      </c>
      <c r="K16" s="54"/>
    </row>
    <row r="17" spans="2:11" s="6" customFormat="1" x14ac:dyDescent="0.3">
      <c r="B17" s="427">
        <v>2</v>
      </c>
      <c r="C17" s="570" t="s">
        <v>707</v>
      </c>
      <c r="D17" s="470"/>
      <c r="E17" s="321"/>
      <c r="F17" s="321"/>
      <c r="G17" s="321"/>
      <c r="H17" s="321"/>
      <c r="I17" s="321"/>
      <c r="J17" s="321"/>
      <c r="K17" s="54"/>
    </row>
    <row r="18" spans="2:11" s="6" customFormat="1" x14ac:dyDescent="0.3">
      <c r="B18" s="427">
        <v>3</v>
      </c>
      <c r="C18" s="570" t="s">
        <v>739</v>
      </c>
      <c r="D18" s="470"/>
      <c r="E18" s="321"/>
      <c r="F18" s="321"/>
      <c r="G18" s="321"/>
      <c r="H18" s="321"/>
      <c r="I18" s="321"/>
      <c r="J18" s="321"/>
      <c r="K18" s="54"/>
    </row>
    <row r="19" spans="2:11" s="6" customFormat="1" ht="16" x14ac:dyDescent="0.3">
      <c r="B19" s="427">
        <f>B18+1</f>
        <v>4</v>
      </c>
      <c r="C19" s="570" t="s">
        <v>329</v>
      </c>
      <c r="D19" s="1272">
        <v>30</v>
      </c>
      <c r="E19" s="321">
        <v>72.663311150976483</v>
      </c>
      <c r="F19" s="321">
        <f>SUM('F2.2'!$H$104:$H$106)/365*$D19</f>
        <v>72.706194596220683</v>
      </c>
      <c r="G19" s="501">
        <v>120.77601927127758</v>
      </c>
      <c r="H19" s="321">
        <f>SUM('F2.2'!$N$104:$O$106)/366*$D19</f>
        <v>74.369863842786756</v>
      </c>
      <c r="I19" s="501">
        <v>120.77601927127756</v>
      </c>
      <c r="J19" s="321">
        <f ca="1">SUM('F2.2'!$X$104:$X$106)/365*$D19</f>
        <v>103.87712636883397</v>
      </c>
      <c r="K19" s="54"/>
    </row>
    <row r="20" spans="2:11" s="6" customFormat="1" ht="16" x14ac:dyDescent="0.3">
      <c r="B20" s="427">
        <f t="shared" ref="B20:B30" si="0">B19+1</f>
        <v>5</v>
      </c>
      <c r="C20" s="570" t="s">
        <v>332</v>
      </c>
      <c r="D20" s="1272">
        <v>30</v>
      </c>
      <c r="E20" s="321">
        <f>E19</f>
        <v>72.663311150976483</v>
      </c>
      <c r="F20" s="321">
        <f>SUM('F2.2'!$H$104:$H$106)/365*$D20</f>
        <v>72.706194596220683</v>
      </c>
      <c r="G20" s="501">
        <f>G19</f>
        <v>120.77601927127758</v>
      </c>
      <c r="H20" s="321">
        <f>SUM('F2.2'!$N$104:$O$106)/366*$D20</f>
        <v>74.369863842786756</v>
      </c>
      <c r="I20" s="501">
        <f>I19</f>
        <v>120.77601927127756</v>
      </c>
      <c r="J20" s="321">
        <f ca="1">SUM('F2.2'!$X$104:$X$106)/365*$D20</f>
        <v>103.87712636883397</v>
      </c>
      <c r="K20" s="54"/>
    </row>
    <row r="21" spans="2:11" s="6" customFormat="1" ht="16" x14ac:dyDescent="0.3">
      <c r="B21" s="427">
        <f t="shared" si="0"/>
        <v>6</v>
      </c>
      <c r="C21" s="88" t="s">
        <v>330</v>
      </c>
      <c r="D21" s="1272"/>
      <c r="E21" s="321"/>
      <c r="F21" s="321"/>
      <c r="G21" s="501"/>
      <c r="H21" s="321"/>
      <c r="I21" s="501"/>
      <c r="J21" s="321"/>
      <c r="K21" s="54"/>
    </row>
    <row r="22" spans="2:11" s="6" customFormat="1" ht="16" x14ac:dyDescent="0.3">
      <c r="B22" s="427">
        <f t="shared" si="0"/>
        <v>7</v>
      </c>
      <c r="C22" s="88" t="s">
        <v>331</v>
      </c>
      <c r="D22" s="1273">
        <v>2</v>
      </c>
      <c r="E22" s="321">
        <v>0</v>
      </c>
      <c r="F22" s="321">
        <f>SUM('F2.2'!H107:H110)/12*D22</f>
        <v>0</v>
      </c>
      <c r="G22" s="501">
        <v>0</v>
      </c>
      <c r="H22" s="321">
        <f>SUM('F2.2'!$N$107:$O$110)/12*$D22</f>
        <v>0</v>
      </c>
      <c r="I22" s="501">
        <v>0</v>
      </c>
      <c r="J22" s="321">
        <f>SUM('F2.2'!$V$107:$V$110)/12*$D22</f>
        <v>0</v>
      </c>
      <c r="K22" s="54"/>
    </row>
    <row r="23" spans="2:11" s="6" customFormat="1" ht="16" x14ac:dyDescent="0.3">
      <c r="B23" s="427">
        <f t="shared" si="0"/>
        <v>8</v>
      </c>
      <c r="C23" s="88" t="s">
        <v>146</v>
      </c>
      <c r="D23" s="4"/>
      <c r="E23" s="321"/>
      <c r="F23" s="321"/>
      <c r="G23" s="501"/>
      <c r="H23" s="321"/>
      <c r="I23" s="501"/>
      <c r="J23" s="321"/>
      <c r="K23" s="54"/>
    </row>
    <row r="24" spans="2:11" s="6" customFormat="1" ht="16" x14ac:dyDescent="0.3">
      <c r="B24" s="427">
        <f t="shared" si="0"/>
        <v>9</v>
      </c>
      <c r="C24" s="88" t="s">
        <v>147</v>
      </c>
      <c r="D24" s="4"/>
      <c r="E24" s="321"/>
      <c r="F24" s="321"/>
      <c r="G24" s="501"/>
      <c r="H24" s="321"/>
      <c r="I24" s="501"/>
      <c r="J24" s="321"/>
      <c r="K24" s="54"/>
    </row>
    <row r="25" spans="2:11" s="6" customFormat="1" ht="16" x14ac:dyDescent="0.3">
      <c r="B25" s="427">
        <f t="shared" si="0"/>
        <v>10</v>
      </c>
      <c r="C25" s="88" t="s">
        <v>148</v>
      </c>
      <c r="D25" s="4"/>
      <c r="E25" s="321"/>
      <c r="F25" s="321"/>
      <c r="G25" s="501"/>
      <c r="H25" s="321"/>
      <c r="I25" s="501"/>
      <c r="J25" s="321"/>
      <c r="K25" s="54"/>
    </row>
    <row r="26" spans="2:11" s="6" customFormat="1" x14ac:dyDescent="0.3">
      <c r="B26" s="427">
        <f t="shared" si="0"/>
        <v>11</v>
      </c>
      <c r="C26" s="570" t="s">
        <v>173</v>
      </c>
      <c r="D26" s="1274">
        <v>1</v>
      </c>
      <c r="E26" s="321">
        <v>8.2659834499438496</v>
      </c>
      <c r="F26" s="321">
        <f>('F1'!F13+'F1'!F21)/12*D26</f>
        <v>8.3301501973881891</v>
      </c>
      <c r="G26" s="501">
        <v>8.5873164080920166</v>
      </c>
      <c r="H26" s="321">
        <f>('F1'!$J$13+'F1'!$K$21)/12*$D26</f>
        <v>9.455320326330563</v>
      </c>
      <c r="I26" s="501">
        <v>8.9213017376955452</v>
      </c>
      <c r="J26" s="321">
        <f>('F1'!$N$13+'F1'!$N$21)/12*$D26</f>
        <v>9.8574364093462936</v>
      </c>
      <c r="K26" s="54"/>
    </row>
    <row r="27" spans="2:11" s="6" customFormat="1" x14ac:dyDescent="0.3">
      <c r="B27" s="427">
        <f t="shared" si="0"/>
        <v>12</v>
      </c>
      <c r="C27" s="570" t="s">
        <v>1006</v>
      </c>
      <c r="D27" s="1275">
        <v>0.01</v>
      </c>
      <c r="E27" s="321">
        <v>17.0564985617</v>
      </c>
      <c r="F27" s="321">
        <f>'F3.4'!$D$23*$D27</f>
        <v>17.0564985617</v>
      </c>
      <c r="G27" s="501">
        <v>17.401998561699997</v>
      </c>
      <c r="H27" s="321">
        <f>'F3.4'!$E$23*$D27</f>
        <v>17.220632334049998</v>
      </c>
      <c r="I27" s="501">
        <v>18.542498561699997</v>
      </c>
      <c r="J27" s="321">
        <f>'F3.4'!$H$23*$D27</f>
        <v>17.439251662340002</v>
      </c>
      <c r="K27" s="54"/>
    </row>
    <row r="28" spans="2:11" s="6" customFormat="1" x14ac:dyDescent="0.3">
      <c r="B28" s="427">
        <f t="shared" si="0"/>
        <v>13</v>
      </c>
      <c r="C28" s="570" t="s">
        <v>150</v>
      </c>
      <c r="D28" s="1276">
        <v>45</v>
      </c>
      <c r="E28" s="321">
        <v>133.12378266630873</v>
      </c>
      <c r="F28" s="321">
        <f>('F1'!$G$27-'F1'!$G$11+'F1'!$F$11-'F1'!$G$13+'F1'!$F$13)/365*D28</f>
        <v>135.12199561870557</v>
      </c>
      <c r="G28" s="501">
        <v>214.54476124217672</v>
      </c>
      <c r="H28" s="321">
        <f>('F1'!$K$27-'F1'!$K$11+'F1'!$J$11-'F1'!$K$13+'F1'!$J$13)/366*69</f>
        <v>216.97165978393542</v>
      </c>
      <c r="I28" s="501">
        <v>216.05868431767021</v>
      </c>
      <c r="J28" s="321">
        <f ca="1">('F1'!$Q$27-'F1'!$Q$11+'F1'!$N$11-'F1'!$Q$13+'F1'!$N$13)/365*75</f>
        <v>311.70609546844116</v>
      </c>
      <c r="K28" s="54"/>
    </row>
    <row r="29" spans="2:11" s="6" customFormat="1" ht="16" x14ac:dyDescent="0.3">
      <c r="B29" s="427">
        <f t="shared" si="0"/>
        <v>14</v>
      </c>
      <c r="C29" s="570" t="s">
        <v>551</v>
      </c>
      <c r="D29" s="1276">
        <v>30</v>
      </c>
      <c r="E29" s="321">
        <v>0</v>
      </c>
      <c r="F29" s="321">
        <f>SUM('F2.2'!$F$107:$F$110)/365*$D29</f>
        <v>0</v>
      </c>
      <c r="G29" s="501">
        <v>0</v>
      </c>
      <c r="H29" s="321">
        <f>SUM('F2.2'!$N$107:$N$110)/366*$D29</f>
        <v>0</v>
      </c>
      <c r="I29" s="501">
        <v>0</v>
      </c>
      <c r="J29" s="321">
        <f>SUM('F2.2'!V107:W110)/365*$D29</f>
        <v>0</v>
      </c>
      <c r="K29" s="54"/>
    </row>
    <row r="30" spans="2:11" s="6" customFormat="1" x14ac:dyDescent="0.3">
      <c r="B30" s="427">
        <f t="shared" si="0"/>
        <v>15</v>
      </c>
      <c r="C30" s="177" t="s">
        <v>151</v>
      </c>
      <c r="D30" s="3"/>
      <c r="E30" s="791">
        <f>SUM(E19:E28)-E29</f>
        <v>303.77288697990559</v>
      </c>
      <c r="F30" s="791">
        <f>SUM(F19:F28)-F29</f>
        <v>305.92103357023512</v>
      </c>
      <c r="G30" s="791">
        <f t="shared" ref="G30:J30" si="1">SUM(G19:G28)-G29</f>
        <v>482.08611475452392</v>
      </c>
      <c r="H30" s="791">
        <f>SUM(H19:H28)-H29</f>
        <v>392.38734012988948</v>
      </c>
      <c r="I30" s="791">
        <f t="shared" si="1"/>
        <v>485.07452315962087</v>
      </c>
      <c r="J30" s="791">
        <f t="shared" ca="1" si="1"/>
        <v>546.75703627779535</v>
      </c>
      <c r="K30" s="54"/>
    </row>
    <row r="31" spans="2:11" s="6" customFormat="1" x14ac:dyDescent="0.3">
      <c r="B31" s="500"/>
      <c r="C31" s="575"/>
      <c r="D31" s="3"/>
      <c r="E31" s="321"/>
      <c r="F31" s="722"/>
      <c r="G31" s="321"/>
      <c r="H31" s="722"/>
      <c r="I31" s="321"/>
      <c r="J31" s="722"/>
      <c r="K31" s="54"/>
    </row>
    <row r="32" spans="2:11" s="6" customFormat="1" x14ac:dyDescent="0.3">
      <c r="B32" s="427">
        <f>B30+1</f>
        <v>16</v>
      </c>
      <c r="C32" s="179" t="s">
        <v>378</v>
      </c>
      <c r="D32" s="3"/>
      <c r="E32" s="321"/>
      <c r="F32" s="321"/>
      <c r="G32" s="321"/>
      <c r="H32" s="321"/>
      <c r="I32" s="321"/>
      <c r="J32" s="321"/>
      <c r="K32" s="54"/>
    </row>
    <row r="33" spans="2:20" x14ac:dyDescent="0.3">
      <c r="B33" s="427">
        <f t="shared" ref="B33:B35" si="2">B32+1</f>
        <v>17</v>
      </c>
      <c r="C33" s="570" t="s">
        <v>379</v>
      </c>
      <c r="D33" s="3"/>
      <c r="E33" s="843">
        <v>9.4500000000000001E-2</v>
      </c>
      <c r="F33" s="843">
        <v>9.2987671232876712E-2</v>
      </c>
      <c r="G33" s="897">
        <v>9.4500000000000001E-2</v>
      </c>
      <c r="H33" s="843">
        <v>0.10065163934426231</v>
      </c>
      <c r="I33" s="897">
        <v>9.4500000000000001E-2</v>
      </c>
      <c r="J33" s="843">
        <v>0.1045</v>
      </c>
      <c r="K33" s="54"/>
    </row>
    <row r="34" spans="2:20" x14ac:dyDescent="0.3">
      <c r="B34" s="240">
        <f t="shared" si="2"/>
        <v>18</v>
      </c>
      <c r="C34" s="177" t="s">
        <v>87</v>
      </c>
      <c r="D34" s="3"/>
      <c r="E34" s="792">
        <f>E30*E33</f>
        <v>28.706537819601078</v>
      </c>
      <c r="F34" s="792">
        <f>F30*F33</f>
        <v>28.446884492850863</v>
      </c>
      <c r="G34" s="792">
        <f t="shared" ref="G34:J34" si="3">G30*G33</f>
        <v>45.55713784430251</v>
      </c>
      <c r="H34" s="792">
        <f>H30*H33</f>
        <v>39.494429042008022</v>
      </c>
      <c r="I34" s="792">
        <f t="shared" si="3"/>
        <v>45.839542438584175</v>
      </c>
      <c r="J34" s="792">
        <f t="shared" ca="1" si="3"/>
        <v>57.13611029102961</v>
      </c>
      <c r="K34" s="54"/>
    </row>
    <row r="35" spans="2:20" x14ac:dyDescent="0.3">
      <c r="B35" s="240">
        <f t="shared" si="2"/>
        <v>19</v>
      </c>
      <c r="C35" s="177" t="s">
        <v>943</v>
      </c>
      <c r="D35" s="3"/>
      <c r="E35" s="793"/>
      <c r="F35" s="321">
        <v>55.556039274101032</v>
      </c>
      <c r="G35" s="793"/>
      <c r="H35" s="321">
        <v>69.293334056801953</v>
      </c>
      <c r="I35" s="793"/>
      <c r="J35" s="321"/>
      <c r="K35" s="54"/>
    </row>
    <row r="36" spans="2:20" s="1" customFormat="1" x14ac:dyDescent="0.3">
      <c r="B36" s="214"/>
      <c r="C36" s="571"/>
      <c r="D36" s="7"/>
      <c r="E36" s="215"/>
      <c r="F36" s="215"/>
      <c r="G36" s="215"/>
      <c r="H36" s="215"/>
      <c r="I36" s="215"/>
      <c r="J36" s="215"/>
      <c r="K36" s="54"/>
      <c r="L36" s="54"/>
      <c r="M36" s="54"/>
      <c r="N36" s="54"/>
      <c r="O36" s="54"/>
      <c r="P36" s="54"/>
    </row>
    <row r="37" spans="2:20" s="1" customFormat="1" hidden="1" x14ac:dyDescent="0.3">
      <c r="B37" s="174" t="s">
        <v>144</v>
      </c>
      <c r="C37" s="572"/>
      <c r="D37" s="7"/>
      <c r="E37" s="7"/>
      <c r="F37" s="7"/>
      <c r="G37" s="7"/>
      <c r="H37" s="7"/>
      <c r="I37" s="7"/>
      <c r="J37" s="7"/>
    </row>
    <row r="38" spans="2:20" s="1" customFormat="1" hidden="1" x14ac:dyDescent="0.3">
      <c r="B38" s="93">
        <v>1</v>
      </c>
      <c r="C38" s="573" t="s">
        <v>153</v>
      </c>
      <c r="D38" s="45"/>
      <c r="E38" s="45"/>
      <c r="F38" s="11"/>
      <c r="G38" s="11"/>
      <c r="H38" s="11"/>
      <c r="I38" s="11"/>
      <c r="J38" s="7"/>
    </row>
    <row r="39" spans="2:20" s="1" customFormat="1" hidden="1" x14ac:dyDescent="0.3">
      <c r="B39" s="93">
        <v>2</v>
      </c>
      <c r="C39" s="573" t="s">
        <v>154</v>
      </c>
      <c r="D39" s="45"/>
      <c r="E39" s="45"/>
      <c r="F39" s="11"/>
      <c r="G39" s="11"/>
      <c r="H39" s="11"/>
      <c r="I39" s="11"/>
      <c r="J39" s="7"/>
    </row>
    <row r="40" spans="2:20" s="1" customFormat="1" ht="18" hidden="1" customHeight="1" x14ac:dyDescent="0.3">
      <c r="B40" s="93">
        <v>3</v>
      </c>
      <c r="C40" s="573" t="s">
        <v>155</v>
      </c>
      <c r="D40" s="41"/>
      <c r="E40" s="41"/>
      <c r="F40" s="41"/>
      <c r="G40" s="41"/>
      <c r="H40" s="41"/>
      <c r="I40" s="41"/>
      <c r="J40" s="7"/>
    </row>
    <row r="41" spans="2:20" hidden="1" x14ac:dyDescent="0.3">
      <c r="B41" s="159">
        <v>4</v>
      </c>
      <c r="C41" s="572" t="s">
        <v>683</v>
      </c>
      <c r="D41" s="7"/>
      <c r="E41" s="7"/>
      <c r="F41" s="7"/>
      <c r="G41" s="7"/>
      <c r="H41" s="7"/>
      <c r="I41" s="7"/>
      <c r="J41" s="7"/>
    </row>
    <row r="42" spans="2:20" hidden="1" x14ac:dyDescent="0.3">
      <c r="B42" s="159">
        <v>5</v>
      </c>
      <c r="C42" s="572" t="s">
        <v>455</v>
      </c>
      <c r="D42" s="7"/>
      <c r="E42" s="7"/>
      <c r="F42" s="7"/>
      <c r="G42" s="7"/>
      <c r="H42" s="7"/>
      <c r="I42" s="7"/>
      <c r="J42" s="7"/>
    </row>
    <row r="43" spans="2:20" hidden="1" x14ac:dyDescent="0.3">
      <c r="B43" s="159"/>
      <c r="C43" s="572"/>
      <c r="D43" s="7"/>
      <c r="E43" s="7"/>
      <c r="F43" s="7"/>
      <c r="G43" s="7"/>
      <c r="H43" s="7"/>
      <c r="I43" s="7"/>
      <c r="J43" s="7"/>
    </row>
    <row r="44" spans="2:20" hidden="1" x14ac:dyDescent="0.3">
      <c r="B44" s="159"/>
      <c r="C44" s="572"/>
      <c r="D44" s="7"/>
      <c r="E44" s="7"/>
      <c r="F44" s="7"/>
      <c r="G44" s="7"/>
      <c r="H44" s="7"/>
      <c r="I44" s="7"/>
      <c r="J44" s="7"/>
    </row>
    <row r="45" spans="2:20" x14ac:dyDescent="0.3">
      <c r="B45" s="174" t="s">
        <v>998</v>
      </c>
      <c r="C45" s="572"/>
      <c r="D45" s="7"/>
      <c r="E45" s="349"/>
      <c r="F45" s="7"/>
      <c r="G45" s="7"/>
      <c r="H45" s="7"/>
      <c r="I45" s="7"/>
      <c r="J45" s="7"/>
    </row>
    <row r="46" spans="2:20" s="11" customFormat="1" x14ac:dyDescent="0.3">
      <c r="B46" s="89"/>
      <c r="C46" s="794"/>
      <c r="I46" s="795" t="s">
        <v>10</v>
      </c>
    </row>
    <row r="47" spans="2:20" s="35" customFormat="1" ht="27.65" customHeight="1" x14ac:dyDescent="0.3">
      <c r="B47" s="1661" t="s">
        <v>341</v>
      </c>
      <c r="C47" s="1663" t="s">
        <v>37</v>
      </c>
      <c r="D47" s="1663" t="s">
        <v>145</v>
      </c>
      <c r="E47" s="730" t="s">
        <v>959</v>
      </c>
      <c r="F47" s="730" t="s">
        <v>960</v>
      </c>
      <c r="G47" s="730" t="s">
        <v>961</v>
      </c>
      <c r="H47" s="730" t="s">
        <v>962</v>
      </c>
      <c r="I47" s="754" t="s">
        <v>963</v>
      </c>
      <c r="J47" s="54"/>
      <c r="K47" s="54"/>
      <c r="L47" s="54"/>
      <c r="M47" s="54"/>
      <c r="N47" s="54"/>
      <c r="S47" s="54"/>
      <c r="T47" s="54"/>
    </row>
    <row r="48" spans="2:20" s="36" customFormat="1" ht="37.75" customHeight="1" x14ac:dyDescent="0.25">
      <c r="B48" s="1661"/>
      <c r="C48" s="1663"/>
      <c r="D48" s="1663"/>
      <c r="E48" s="710" t="s">
        <v>21</v>
      </c>
      <c r="F48" s="292" t="s">
        <v>21</v>
      </c>
      <c r="G48" s="710" t="s">
        <v>21</v>
      </c>
      <c r="H48" s="710" t="s">
        <v>21</v>
      </c>
      <c r="I48" s="710" t="s">
        <v>21</v>
      </c>
      <c r="J48" s="717"/>
      <c r="K48" s="717"/>
      <c r="L48" s="717"/>
      <c r="M48" s="717"/>
      <c r="N48" s="717"/>
    </row>
    <row r="49" spans="2:14" s="423" customFormat="1" x14ac:dyDescent="0.3">
      <c r="B49" s="427">
        <v>1</v>
      </c>
      <c r="C49" s="570" t="s">
        <v>454</v>
      </c>
      <c r="D49" s="470"/>
      <c r="E49" s="524"/>
      <c r="F49" s="545"/>
      <c r="G49" s="524"/>
      <c r="H49" s="545"/>
      <c r="I49" s="524"/>
      <c r="J49" s="749"/>
      <c r="K49" s="750"/>
      <c r="L49" s="749"/>
      <c r="M49" s="750"/>
      <c r="N49" s="749"/>
    </row>
    <row r="50" spans="2:14" s="423" customFormat="1" x14ac:dyDescent="0.3">
      <c r="B50" s="427">
        <v>1.1000000000000001</v>
      </c>
      <c r="C50" s="574" t="s">
        <v>645</v>
      </c>
      <c r="D50" s="470"/>
      <c r="E50" s="447"/>
      <c r="F50" s="447"/>
      <c r="G50" s="447"/>
      <c r="H50" s="447"/>
      <c r="I50" s="447"/>
      <c r="J50" s="723"/>
      <c r="K50" s="723"/>
      <c r="L50" s="723"/>
      <c r="M50" s="723"/>
      <c r="N50" s="723"/>
    </row>
    <row r="51" spans="2:14" s="423" customFormat="1" x14ac:dyDescent="0.3">
      <c r="B51" s="427"/>
      <c r="C51" s="574" t="s">
        <v>646</v>
      </c>
      <c r="D51" s="470"/>
      <c r="E51" s="447"/>
      <c r="F51" s="447"/>
      <c r="G51" s="447"/>
      <c r="H51" s="447"/>
      <c r="I51" s="447"/>
      <c r="J51" s="723"/>
      <c r="K51" s="723"/>
      <c r="L51" s="723"/>
      <c r="M51" s="723"/>
      <c r="N51" s="723"/>
    </row>
    <row r="52" spans="2:14" s="423" customFormat="1" x14ac:dyDescent="0.3">
      <c r="B52" s="427"/>
      <c r="C52" s="574" t="s">
        <v>647</v>
      </c>
      <c r="D52" s="470"/>
      <c r="E52" s="447"/>
      <c r="F52" s="447"/>
      <c r="G52" s="447"/>
      <c r="H52" s="447"/>
      <c r="I52" s="447"/>
      <c r="J52" s="723"/>
      <c r="K52" s="723"/>
      <c r="L52" s="723"/>
      <c r="M52" s="723"/>
      <c r="N52" s="723"/>
    </row>
    <row r="53" spans="2:14" s="423" customFormat="1" x14ac:dyDescent="0.3">
      <c r="B53" s="427">
        <v>1.2</v>
      </c>
      <c r="C53" s="574" t="s">
        <v>648</v>
      </c>
      <c r="D53" s="470"/>
      <c r="E53" s="447"/>
      <c r="F53" s="447"/>
      <c r="G53" s="447"/>
      <c r="H53" s="447"/>
      <c r="I53" s="447"/>
      <c r="J53" s="723"/>
      <c r="K53" s="723"/>
      <c r="L53" s="723"/>
      <c r="M53" s="723"/>
      <c r="N53" s="723"/>
    </row>
    <row r="54" spans="2:14" s="423" customFormat="1" x14ac:dyDescent="0.3">
      <c r="B54" s="427"/>
      <c r="C54" s="574" t="s">
        <v>646</v>
      </c>
      <c r="D54" s="470"/>
      <c r="E54" s="447"/>
      <c r="F54" s="447"/>
      <c r="G54" s="447"/>
      <c r="H54" s="447"/>
      <c r="I54" s="447"/>
      <c r="J54" s="723"/>
      <c r="K54" s="723"/>
      <c r="L54" s="723"/>
      <c r="M54" s="723"/>
      <c r="N54" s="723"/>
    </row>
    <row r="55" spans="2:14" s="423" customFormat="1" x14ac:dyDescent="0.3">
      <c r="B55" s="427"/>
      <c r="C55" s="574" t="s">
        <v>647</v>
      </c>
      <c r="D55" s="470"/>
      <c r="E55" s="447"/>
      <c r="F55" s="447"/>
      <c r="G55" s="447"/>
      <c r="H55" s="447"/>
      <c r="I55" s="447"/>
      <c r="J55" s="723"/>
      <c r="K55" s="723"/>
      <c r="L55" s="723"/>
      <c r="M55" s="723"/>
      <c r="N55" s="723"/>
    </row>
    <row r="56" spans="2:14" s="423" customFormat="1" x14ac:dyDescent="0.3">
      <c r="B56" s="427">
        <v>2</v>
      </c>
      <c r="C56" s="570" t="s">
        <v>707</v>
      </c>
      <c r="D56" s="470"/>
      <c r="E56" s="447"/>
      <c r="F56" s="447"/>
      <c r="G56" s="447"/>
      <c r="H56" s="447"/>
      <c r="I56" s="447"/>
      <c r="J56" s="723"/>
      <c r="K56" s="723"/>
      <c r="L56" s="723"/>
      <c r="M56" s="723"/>
      <c r="N56" s="723"/>
    </row>
    <row r="57" spans="2:14" s="423" customFormat="1" x14ac:dyDescent="0.3">
      <c r="B57" s="427">
        <v>3</v>
      </c>
      <c r="C57" s="570" t="s">
        <v>739</v>
      </c>
      <c r="D57" s="470"/>
      <c r="E57" s="447"/>
      <c r="F57" s="447"/>
      <c r="G57" s="447"/>
      <c r="H57" s="447"/>
      <c r="I57" s="447"/>
      <c r="J57" s="723"/>
      <c r="K57" s="723"/>
      <c r="L57" s="723"/>
      <c r="M57" s="723"/>
      <c r="N57" s="723"/>
    </row>
    <row r="58" spans="2:14" s="423" customFormat="1" ht="16" x14ac:dyDescent="0.3">
      <c r="B58" s="427">
        <v>3</v>
      </c>
      <c r="C58" s="570" t="s">
        <v>329</v>
      </c>
      <c r="D58" s="1272">
        <v>20</v>
      </c>
      <c r="E58" s="447">
        <f>SUM('F2.2'!AI104:AJ106)/365*$D58</f>
        <v>66.8718474550884</v>
      </c>
      <c r="F58" s="447">
        <f>SUM('F2.2'!AL104:AL106)/365*$D58</f>
        <v>0</v>
      </c>
      <c r="G58" s="447">
        <f>SUM('F2.2'!AO104:AO106)/366*$D58</f>
        <v>0</v>
      </c>
      <c r="H58" s="447">
        <f>SUM('F2.2'!AR104:AR106)/365*$D58</f>
        <v>0</v>
      </c>
      <c r="I58" s="447">
        <f>SUM('F2.2'!AU104:AU106)/365*$D58</f>
        <v>0</v>
      </c>
      <c r="J58" s="723"/>
      <c r="K58" s="723"/>
      <c r="L58" s="723"/>
      <c r="M58" s="723"/>
      <c r="N58" s="723"/>
    </row>
    <row r="59" spans="2:14" s="423" customFormat="1" ht="16" x14ac:dyDescent="0.3">
      <c r="B59" s="427">
        <f>B58+1</f>
        <v>4</v>
      </c>
      <c r="C59" s="570" t="s">
        <v>332</v>
      </c>
      <c r="D59" s="1272">
        <v>30</v>
      </c>
      <c r="E59" s="447">
        <f>SUM('F2.2'!AI104:AJ106)/365*$D59</f>
        <v>100.30777118263259</v>
      </c>
      <c r="F59" s="447">
        <f>SUM('F2.2'!AL104:AL106)/365*$D59</f>
        <v>0</v>
      </c>
      <c r="G59" s="447">
        <f>SUM('F2.2'!AO104:AO106)/366*$D59</f>
        <v>0</v>
      </c>
      <c r="H59" s="447">
        <f>SUM('F2.2'!AR104:AR106)/365*$D59</f>
        <v>0</v>
      </c>
      <c r="I59" s="447">
        <f>SUM('F2.2'!AU104:AU106)/365*$D59</f>
        <v>0</v>
      </c>
      <c r="J59" s="723"/>
      <c r="K59" s="723"/>
      <c r="L59" s="723"/>
      <c r="M59" s="723"/>
      <c r="N59" s="723"/>
    </row>
    <row r="60" spans="2:14" s="423" customFormat="1" ht="16" x14ac:dyDescent="0.3">
      <c r="B60" s="427">
        <f t="shared" ref="B60:B74" si="4">B59+1</f>
        <v>5</v>
      </c>
      <c r="C60" s="88" t="s">
        <v>330</v>
      </c>
      <c r="D60" s="1272"/>
      <c r="E60" s="447"/>
      <c r="F60" s="447"/>
      <c r="G60" s="447"/>
      <c r="H60" s="447"/>
      <c r="I60" s="447"/>
      <c r="J60" s="723"/>
      <c r="K60" s="723"/>
      <c r="L60" s="723"/>
      <c r="M60" s="723"/>
      <c r="N60" s="723"/>
    </row>
    <row r="61" spans="2:14" s="423" customFormat="1" ht="16" x14ac:dyDescent="0.3">
      <c r="B61" s="427">
        <f t="shared" si="4"/>
        <v>6</v>
      </c>
      <c r="C61" s="88" t="s">
        <v>331</v>
      </c>
      <c r="D61" s="1273">
        <v>2</v>
      </c>
      <c r="E61" s="447">
        <f>SUM('F2.2'!AI107:AI110)/12*$D$61</f>
        <v>0</v>
      </c>
      <c r="F61" s="447">
        <f>SUM('F2.2'!AL107:AL110)/12*$D$61</f>
        <v>0</v>
      </c>
      <c r="G61" s="447">
        <f>SUM('F2.2'!AO107:AO110)/12*$D$61</f>
        <v>0</v>
      </c>
      <c r="H61" s="447">
        <f>SUM('F2.2'!AR107:AR110)/12*$D$61</f>
        <v>0</v>
      </c>
      <c r="I61" s="447">
        <f>SUM('F2.2'!AU107:AU110)/12*$D$61</f>
        <v>0</v>
      </c>
      <c r="J61" s="723"/>
      <c r="K61" s="723"/>
      <c r="L61" s="723"/>
      <c r="M61" s="723"/>
      <c r="N61" s="723"/>
    </row>
    <row r="62" spans="2:14" s="423" customFormat="1" ht="16" x14ac:dyDescent="0.3">
      <c r="B62" s="427">
        <f t="shared" si="4"/>
        <v>7</v>
      </c>
      <c r="C62" s="88" t="s">
        <v>146</v>
      </c>
      <c r="D62" s="4"/>
      <c r="E62" s="447"/>
      <c r="F62" s="447"/>
      <c r="G62" s="447"/>
      <c r="H62" s="447"/>
      <c r="I62" s="447"/>
      <c r="J62" s="723"/>
      <c r="K62" s="723"/>
      <c r="L62" s="723"/>
      <c r="M62" s="723"/>
      <c r="N62" s="723"/>
    </row>
    <row r="63" spans="2:14" s="423" customFormat="1" ht="16" x14ac:dyDescent="0.3">
      <c r="B63" s="427">
        <f t="shared" si="4"/>
        <v>8</v>
      </c>
      <c r="C63" s="88" t="s">
        <v>147</v>
      </c>
      <c r="D63" s="4"/>
      <c r="E63" s="447"/>
      <c r="F63" s="447"/>
      <c r="G63" s="447"/>
      <c r="H63" s="447"/>
      <c r="I63" s="447"/>
      <c r="J63" s="723"/>
      <c r="K63" s="723"/>
      <c r="L63" s="723"/>
      <c r="M63" s="723"/>
      <c r="N63" s="723"/>
    </row>
    <row r="64" spans="2:14" s="423" customFormat="1" ht="16" x14ac:dyDescent="0.3">
      <c r="B64" s="427">
        <f t="shared" si="4"/>
        <v>9</v>
      </c>
      <c r="C64" s="88" t="s">
        <v>148</v>
      </c>
      <c r="D64" s="4"/>
      <c r="E64" s="447"/>
      <c r="F64" s="447"/>
      <c r="G64" s="447"/>
      <c r="H64" s="447"/>
      <c r="I64" s="447"/>
      <c r="J64" s="723"/>
      <c r="K64" s="723"/>
      <c r="L64" s="723"/>
      <c r="M64" s="723"/>
      <c r="N64" s="723"/>
    </row>
    <row r="65" spans="2:19" s="423" customFormat="1" x14ac:dyDescent="0.3">
      <c r="B65" s="427">
        <f t="shared" si="4"/>
        <v>10</v>
      </c>
      <c r="C65" s="570" t="s">
        <v>173</v>
      </c>
      <c r="D65" s="1274">
        <v>1</v>
      </c>
      <c r="E65" s="447">
        <f>('F1'!S13+'F1'!S21)/12*$D$65</f>
        <v>10.150145373200063</v>
      </c>
      <c r="F65" s="447">
        <f>('F1'!T13+'F1'!T21)/12*$D$65</f>
        <v>10.592160522905148</v>
      </c>
      <c r="G65" s="447">
        <f>('F1'!U13+'F1'!U21)/12*$D$65</f>
        <v>11.053432611677104</v>
      </c>
      <c r="H65" s="447">
        <f>('F1'!V13+'F1'!V21)/12*$D$65</f>
        <v>11.534800591987304</v>
      </c>
      <c r="I65" s="447">
        <f>('F1'!W13+'F1'!W21)/12*$D$65</f>
        <v>12.037139966313665</v>
      </c>
      <c r="J65" s="723"/>
      <c r="K65" s="723"/>
      <c r="L65" s="723"/>
      <c r="M65" s="723"/>
      <c r="N65" s="723"/>
    </row>
    <row r="66" spans="2:19" s="423" customFormat="1" x14ac:dyDescent="0.3">
      <c r="B66" s="427">
        <f t="shared" si="4"/>
        <v>11</v>
      </c>
      <c r="C66" s="570" t="s">
        <v>149</v>
      </c>
      <c r="D66" s="1275">
        <v>0.01</v>
      </c>
      <c r="E66" s="447">
        <f>'F3.4'!I23*$D$66</f>
        <v>18.363297638170597</v>
      </c>
      <c r="F66" s="447">
        <f>'F3.4'!J23*$D$66</f>
        <v>19.229133124837265</v>
      </c>
      <c r="G66" s="447">
        <f>'F3.4'!K23*$D$66</f>
        <v>20.069743945655265</v>
      </c>
      <c r="H66" s="447">
        <f>'F3.4'!L23*$D$66</f>
        <v>21.405243945655265</v>
      </c>
      <c r="I66" s="447">
        <f>'F3.4'!M23*$D$66</f>
        <v>22.296377278988597</v>
      </c>
      <c r="J66" s="723"/>
      <c r="K66" s="723"/>
      <c r="L66" s="723"/>
      <c r="M66" s="723"/>
      <c r="N66" s="723"/>
    </row>
    <row r="67" spans="2:19" s="423" customFormat="1" x14ac:dyDescent="0.3">
      <c r="B67" s="427">
        <f t="shared" si="4"/>
        <v>12</v>
      </c>
      <c r="C67" s="570" t="s">
        <v>150</v>
      </c>
      <c r="D67" s="1276">
        <v>45</v>
      </c>
      <c r="E67" s="447">
        <f ca="1">'F1'!S27/365*$D$67</f>
        <v>182.34432707213739</v>
      </c>
      <c r="F67" s="447">
        <f ca="1">'F1'!T27/365*$D$67</f>
        <v>182.32742884339953</v>
      </c>
      <c r="G67" s="447">
        <f ca="1">'F1'!U27/366*$D$67</f>
        <v>184.69950811073247</v>
      </c>
      <c r="H67" s="447">
        <f ca="1">'F1'!V27/365*$D$67</f>
        <v>187.30913307206916</v>
      </c>
      <c r="I67" s="447">
        <f ca="1">'F1'!W27/365*$D$67</f>
        <v>189.77153222119378</v>
      </c>
      <c r="J67" s="723"/>
      <c r="K67" s="723"/>
      <c r="L67" s="723"/>
      <c r="M67" s="723"/>
      <c r="N67" s="723"/>
    </row>
    <row r="68" spans="2:19" s="423" customFormat="1" ht="16" x14ac:dyDescent="0.3">
      <c r="B68" s="427">
        <f t="shared" si="4"/>
        <v>13</v>
      </c>
      <c r="C68" s="570" t="s">
        <v>551</v>
      </c>
      <c r="D68" s="1276">
        <v>30</v>
      </c>
      <c r="E68" s="321">
        <f>SUM('F2.2'!AI107:AI110)/365*$D$68</f>
        <v>0</v>
      </c>
      <c r="F68" s="321">
        <f>SUM('F2.2'!AL107:AL110)/365*$D$68</f>
        <v>0</v>
      </c>
      <c r="G68" s="321">
        <f>SUM('F2.2'!AO107:AO110)/366*$D$68</f>
        <v>0</v>
      </c>
      <c r="H68" s="321">
        <f>SUM('F2.2'!AR107:AR110)/365*$D$68</f>
        <v>0</v>
      </c>
      <c r="I68" s="321">
        <f>SUM('F2.2'!AU107:AU110)/365*$D$68</f>
        <v>0</v>
      </c>
      <c r="J68" s="326"/>
      <c r="K68" s="326"/>
      <c r="L68" s="326"/>
      <c r="M68" s="326"/>
      <c r="N68" s="326"/>
      <c r="O68" s="54"/>
      <c r="P68" s="54"/>
      <c r="Q68" s="54"/>
      <c r="R68" s="54"/>
      <c r="S68" s="54"/>
    </row>
    <row r="69" spans="2:19" s="11" customFormat="1" x14ac:dyDescent="0.3">
      <c r="B69" s="427">
        <f t="shared" si="4"/>
        <v>14</v>
      </c>
      <c r="C69" s="177" t="s">
        <v>151</v>
      </c>
      <c r="D69" s="3"/>
      <c r="E69" s="791">
        <f ca="1">SUM(E58:E67)-E68</f>
        <v>378.03738872122904</v>
      </c>
      <c r="F69" s="791">
        <f t="shared" ref="F69:I69" ca="1" si="5">SUM(F58:F67)-F68</f>
        <v>212.14872249114194</v>
      </c>
      <c r="G69" s="791">
        <f ca="1">SUM(G58:G67)-G68</f>
        <v>215.82268466806482</v>
      </c>
      <c r="H69" s="791">
        <f ca="1">SUM(H58:H67)-H68</f>
        <v>220.24917760971172</v>
      </c>
      <c r="I69" s="791">
        <f t="shared" ca="1" si="5"/>
        <v>224.10504946649604</v>
      </c>
      <c r="J69" s="751"/>
      <c r="K69" s="751"/>
      <c r="L69" s="751"/>
      <c r="M69" s="751"/>
      <c r="N69" s="751"/>
    </row>
    <row r="70" spans="2:19" s="11" customFormat="1" x14ac:dyDescent="0.3">
      <c r="B70" s="500"/>
      <c r="C70" s="575"/>
      <c r="D70" s="3"/>
      <c r="E70" s="321"/>
      <c r="F70" s="321"/>
      <c r="G70" s="321"/>
      <c r="H70" s="321"/>
      <c r="I70" s="321"/>
      <c r="J70" s="723"/>
      <c r="K70" s="723"/>
      <c r="L70" s="723"/>
      <c r="M70" s="723"/>
      <c r="N70" s="723"/>
    </row>
    <row r="71" spans="2:19" s="11" customFormat="1" x14ac:dyDescent="0.3">
      <c r="B71" s="427">
        <v>13</v>
      </c>
      <c r="C71" s="179" t="s">
        <v>378</v>
      </c>
      <c r="D71" s="3"/>
      <c r="E71" s="321"/>
      <c r="F71" s="321"/>
      <c r="G71" s="321"/>
      <c r="H71" s="321"/>
      <c r="I71" s="321"/>
      <c r="J71" s="723"/>
      <c r="K71" s="723"/>
      <c r="L71" s="723"/>
      <c r="M71" s="723"/>
      <c r="N71" s="723"/>
    </row>
    <row r="72" spans="2:19" s="2" customFormat="1" x14ac:dyDescent="0.3">
      <c r="B72" s="427">
        <f t="shared" si="4"/>
        <v>14</v>
      </c>
      <c r="C72" s="570" t="s">
        <v>379</v>
      </c>
      <c r="D72" s="3"/>
      <c r="E72" s="1160">
        <v>0.1045</v>
      </c>
      <c r="F72" s="1160">
        <v>0.1045</v>
      </c>
      <c r="G72" s="1160">
        <v>0.1045</v>
      </c>
      <c r="H72" s="1160">
        <v>0.1045</v>
      </c>
      <c r="I72" s="1160">
        <v>0.1045</v>
      </c>
      <c r="J72" s="752"/>
      <c r="K72" s="753"/>
      <c r="L72" s="753"/>
      <c r="M72" s="753"/>
      <c r="N72" s="753"/>
    </row>
    <row r="73" spans="2:19" s="2" customFormat="1" x14ac:dyDescent="0.3">
      <c r="B73" s="240">
        <f t="shared" si="4"/>
        <v>15</v>
      </c>
      <c r="C73" s="177" t="s">
        <v>87</v>
      </c>
      <c r="D73" s="3"/>
      <c r="E73" s="792">
        <f t="shared" ref="E73:I73" ca="1" si="6">E69*E72</f>
        <v>39.504907121368433</v>
      </c>
      <c r="F73" s="792">
        <f t="shared" ca="1" si="6"/>
        <v>22.169541500324332</v>
      </c>
      <c r="G73" s="792">
        <f ca="1">G69*G72</f>
        <v>22.553470547812772</v>
      </c>
      <c r="H73" s="792">
        <f t="shared" ca="1" si="6"/>
        <v>23.016039060214872</v>
      </c>
      <c r="I73" s="792">
        <f t="shared" ca="1" si="6"/>
        <v>23.418977669248836</v>
      </c>
      <c r="J73" s="751"/>
      <c r="K73" s="751"/>
      <c r="L73" s="751"/>
      <c r="M73" s="751"/>
      <c r="N73" s="751"/>
    </row>
    <row r="74" spans="2:19" s="2" customFormat="1" x14ac:dyDescent="0.3">
      <c r="B74" s="240">
        <f t="shared" si="4"/>
        <v>16</v>
      </c>
      <c r="C74" s="177" t="s">
        <v>943</v>
      </c>
      <c r="D74" s="3"/>
      <c r="E74" s="1161">
        <v>0</v>
      </c>
      <c r="F74" s="1161">
        <v>0</v>
      </c>
      <c r="G74" s="1161">
        <v>0</v>
      </c>
      <c r="H74" s="1161">
        <v>0</v>
      </c>
      <c r="I74" s="1161">
        <v>0</v>
      </c>
      <c r="J74" s="751"/>
      <c r="K74" s="751"/>
      <c r="L74" s="751"/>
      <c r="M74" s="751"/>
      <c r="N74" s="751"/>
    </row>
    <row r="75" spans="2:19" s="1" customFormat="1" x14ac:dyDescent="0.3">
      <c r="B75" s="174"/>
      <c r="C75" s="7"/>
      <c r="D75" s="7"/>
      <c r="E75" s="7"/>
      <c r="F75" s="7"/>
      <c r="G75" s="7"/>
      <c r="H75" s="7"/>
      <c r="I75" s="7"/>
      <c r="J75" s="7"/>
    </row>
    <row r="76" spans="2:19" s="1" customFormat="1" x14ac:dyDescent="0.3">
      <c r="B76" s="93"/>
      <c r="C76" s="41"/>
      <c r="D76" s="45"/>
      <c r="E76" s="45"/>
      <c r="F76" s="11"/>
      <c r="G76" s="11"/>
      <c r="H76" s="11"/>
      <c r="I76" s="11"/>
      <c r="J76" s="7"/>
    </row>
    <row r="77" spans="2:19" s="1" customFormat="1" x14ac:dyDescent="0.3">
      <c r="B77" s="93"/>
      <c r="C77" s="41"/>
      <c r="D77" s="45"/>
      <c r="E77" s="45"/>
      <c r="F77" s="11"/>
      <c r="G77" s="11"/>
      <c r="H77" s="11"/>
      <c r="I77" s="11"/>
      <c r="J77" s="7"/>
    </row>
    <row r="78" spans="2:19" s="1" customFormat="1" ht="18" customHeight="1" x14ac:dyDescent="0.3">
      <c r="B78" s="93"/>
      <c r="C78" s="41"/>
      <c r="D78" s="41"/>
      <c r="E78" s="41"/>
      <c r="F78" s="41"/>
      <c r="G78" s="41"/>
      <c r="H78" s="41"/>
      <c r="I78" s="41"/>
      <c r="J78" s="7"/>
    </row>
    <row r="79" spans="2:19" x14ac:dyDescent="0.3">
      <c r="C79" s="41"/>
    </row>
  </sheetData>
  <mergeCells count="12">
    <mergeCell ref="B47:B48"/>
    <mergeCell ref="C47:C48"/>
    <mergeCell ref="D47:D48"/>
    <mergeCell ref="G8:H8"/>
    <mergeCell ref="I8:J8"/>
    <mergeCell ref="B2:F2"/>
    <mergeCell ref="B3:F3"/>
    <mergeCell ref="B4:F4"/>
    <mergeCell ref="E8:F8"/>
    <mergeCell ref="B8:B9"/>
    <mergeCell ref="C8:C9"/>
    <mergeCell ref="D8:D9"/>
  </mergeCells>
  <pageMargins left="0.74803149606299213" right="0.74803149606299213" top="0.98425196850393704" bottom="0.98425196850393704" header="0.51181102362204722" footer="0.51181102362204722"/>
  <pageSetup paperSize="9" scale="51"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U24"/>
  <sheetViews>
    <sheetView showGridLines="0" view="pageBreakPreview" zoomScale="80" zoomScaleNormal="75" zoomScaleSheetLayoutView="80" workbookViewId="0">
      <selection activeCell="H30" sqref="H30"/>
    </sheetView>
  </sheetViews>
  <sheetFormatPr defaultColWidth="9.36328125" defaultRowHeight="14" x14ac:dyDescent="0.3"/>
  <cols>
    <col min="1" max="1" width="4.36328125" style="5" customWidth="1"/>
    <col min="2" max="2" width="6.36328125" style="5" customWidth="1"/>
    <col min="3" max="3" width="44.6328125" style="5" customWidth="1"/>
    <col min="4" max="4" width="6.36328125" style="47" bestFit="1" customWidth="1"/>
    <col min="5" max="5" width="7" style="47" bestFit="1" customWidth="1"/>
    <col min="6" max="7" width="15.6328125" style="47" customWidth="1"/>
    <col min="8" max="8" width="7" style="47" bestFit="1" customWidth="1"/>
    <col min="9" max="10" width="15.6328125" style="47"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x14ac:dyDescent="0.3">
      <c r="B2" s="1616" t="str">
        <f>Index!B2</f>
        <v xml:space="preserve">      Maharashtra State Power Generation Company Ltd.</v>
      </c>
      <c r="C2" s="1616"/>
      <c r="D2" s="1616"/>
      <c r="E2" s="1616"/>
      <c r="F2" s="1616"/>
      <c r="G2" s="1616"/>
      <c r="H2" s="1616"/>
      <c r="I2" s="1616"/>
      <c r="J2" s="1616"/>
      <c r="K2" s="1642" t="str">
        <f>B2</f>
        <v xml:space="preserve">      Maharashtra State Power Generation Company Ltd.</v>
      </c>
      <c r="L2" s="1642"/>
      <c r="M2" s="1642"/>
      <c r="N2" s="1642"/>
      <c r="O2" s="1642"/>
      <c r="P2" s="1642"/>
      <c r="Q2" s="1642"/>
      <c r="R2" s="1642"/>
      <c r="S2" s="1642"/>
      <c r="T2" s="1642"/>
    </row>
    <row r="3" spans="2:20" x14ac:dyDescent="0.3">
      <c r="B3" s="1616" t="str">
        <f>Index!B3</f>
        <v>MYT Petition Formats for Uran</v>
      </c>
      <c r="C3" s="1616"/>
      <c r="D3" s="1616"/>
      <c r="E3" s="1616"/>
      <c r="F3" s="1616"/>
      <c r="G3" s="1616"/>
      <c r="H3" s="1616"/>
      <c r="I3" s="1616"/>
      <c r="J3" s="1616"/>
      <c r="K3" s="1642" t="str">
        <f>B3</f>
        <v>MYT Petition Formats for Uran</v>
      </c>
      <c r="L3" s="1642"/>
      <c r="M3" s="1642"/>
      <c r="N3" s="1642"/>
      <c r="O3" s="1642"/>
      <c r="P3" s="1642"/>
      <c r="Q3" s="1642"/>
      <c r="R3" s="1642"/>
      <c r="S3" s="1642"/>
      <c r="T3" s="1642"/>
    </row>
    <row r="4" spans="2:20" x14ac:dyDescent="0.3">
      <c r="B4" s="1616" t="s">
        <v>386</v>
      </c>
      <c r="C4" s="1616"/>
      <c r="D4" s="1616"/>
      <c r="E4" s="1616"/>
      <c r="F4" s="1616"/>
      <c r="G4" s="1616"/>
      <c r="H4" s="1616"/>
      <c r="I4" s="1616"/>
      <c r="J4" s="1616"/>
      <c r="K4" s="1642" t="str">
        <f>B4</f>
        <v>Form 2.5: Operational Parameters - Hydel Generation</v>
      </c>
      <c r="L4" s="1642"/>
      <c r="M4" s="1642"/>
      <c r="N4" s="1642"/>
      <c r="O4" s="1642"/>
      <c r="P4" s="1642"/>
      <c r="Q4" s="1642"/>
      <c r="R4" s="1642"/>
      <c r="S4" s="1642"/>
      <c r="T4" s="1642"/>
    </row>
    <row r="5" spans="2:20" x14ac:dyDescent="0.3">
      <c r="B5" s="1616"/>
      <c r="C5" s="1675"/>
      <c r="D5" s="1675"/>
      <c r="E5" s="1675"/>
      <c r="F5" s="1675"/>
      <c r="G5" s="1675"/>
      <c r="H5" s="1675"/>
      <c r="I5" s="1675"/>
      <c r="J5" s="1675"/>
      <c r="K5" s="1675"/>
      <c r="L5" s="1675"/>
      <c r="M5" s="1675"/>
      <c r="N5" s="1675"/>
      <c r="O5" s="1675"/>
      <c r="P5" s="1675"/>
      <c r="Q5" s="1675"/>
      <c r="R5" s="1675"/>
      <c r="S5" s="1675"/>
      <c r="T5" s="1675"/>
    </row>
    <row r="6" spans="2:20" x14ac:dyDescent="0.3">
      <c r="B6" s="131"/>
      <c r="C6" s="130"/>
      <c r="D6" s="130"/>
      <c r="E6" s="226"/>
      <c r="F6" s="226"/>
      <c r="G6" s="226"/>
      <c r="H6" s="287"/>
      <c r="I6" s="287"/>
      <c r="J6" s="287"/>
      <c r="K6" s="207"/>
      <c r="L6" s="130"/>
      <c r="M6" s="130"/>
      <c r="N6" s="130"/>
      <c r="O6" s="716"/>
      <c r="P6" s="716"/>
      <c r="Q6" s="716"/>
      <c r="R6" s="716"/>
      <c r="S6" s="716"/>
      <c r="T6" s="130"/>
    </row>
    <row r="7" spans="2:20" s="14" customFormat="1" x14ac:dyDescent="0.3">
      <c r="B7" s="33"/>
      <c r="C7" s="8"/>
      <c r="D7" s="34"/>
      <c r="E7" s="34"/>
      <c r="F7" s="34"/>
      <c r="G7" s="34"/>
      <c r="H7" s="34"/>
      <c r="I7" s="34"/>
      <c r="J7" s="34"/>
      <c r="K7" s="16"/>
      <c r="L7" s="16"/>
      <c r="M7" s="16"/>
      <c r="N7" s="33"/>
      <c r="O7" s="33"/>
      <c r="P7" s="33"/>
      <c r="Q7" s="33"/>
      <c r="R7" s="33"/>
      <c r="S7" s="33"/>
      <c r="T7" s="16"/>
    </row>
    <row r="8" spans="2:20" s="35" customFormat="1" ht="13.75" customHeight="1" x14ac:dyDescent="0.3">
      <c r="B8" s="1610" t="s">
        <v>341</v>
      </c>
      <c r="C8" s="1643" t="s">
        <v>37</v>
      </c>
      <c r="D8" s="1643" t="s">
        <v>94</v>
      </c>
      <c r="E8" s="1612" t="s">
        <v>509</v>
      </c>
      <c r="F8" s="1613"/>
      <c r="G8" s="1614"/>
      <c r="H8" s="1612" t="s">
        <v>510</v>
      </c>
      <c r="I8" s="1613"/>
      <c r="J8" s="1614"/>
      <c r="K8" s="1612" t="s">
        <v>511</v>
      </c>
      <c r="L8" s="1613"/>
      <c r="M8" s="1613"/>
      <c r="N8" s="1613"/>
      <c r="O8" s="1615" t="s">
        <v>958</v>
      </c>
      <c r="P8" s="1615"/>
      <c r="Q8" s="1615"/>
      <c r="R8" s="1615"/>
      <c r="S8" s="1615"/>
      <c r="T8" s="1610" t="s">
        <v>27</v>
      </c>
    </row>
    <row r="9" spans="2:20" s="36" customFormat="1" ht="30" customHeight="1" x14ac:dyDescent="0.25">
      <c r="B9" s="1643"/>
      <c r="C9" s="1643"/>
      <c r="D9" s="1643"/>
      <c r="E9" s="372" t="s">
        <v>810</v>
      </c>
      <c r="F9" s="292" t="s">
        <v>79</v>
      </c>
      <c r="G9" s="292" t="s">
        <v>452</v>
      </c>
      <c r="H9" s="372" t="s">
        <v>964</v>
      </c>
      <c r="I9" s="292" t="s">
        <v>79</v>
      </c>
      <c r="J9" s="292" t="s">
        <v>452</v>
      </c>
      <c r="K9" s="372" t="s">
        <v>964</v>
      </c>
      <c r="L9" s="292" t="s">
        <v>445</v>
      </c>
      <c r="M9" s="292" t="s">
        <v>449</v>
      </c>
      <c r="N9" s="292" t="s">
        <v>80</v>
      </c>
      <c r="O9" s="721" t="s">
        <v>959</v>
      </c>
      <c r="P9" s="721" t="s">
        <v>960</v>
      </c>
      <c r="Q9" s="721" t="s">
        <v>961</v>
      </c>
      <c r="R9" s="721" t="s">
        <v>962</v>
      </c>
      <c r="S9" s="721" t="s">
        <v>963</v>
      </c>
      <c r="T9" s="1610"/>
    </row>
    <row r="10" spans="2:20" s="36" customFormat="1" ht="20" customHeight="1" x14ac:dyDescent="0.25">
      <c r="B10" s="1662"/>
      <c r="C10" s="1662"/>
      <c r="D10" s="1662"/>
      <c r="E10" s="292" t="s">
        <v>81</v>
      </c>
      <c r="F10" s="292" t="s">
        <v>82</v>
      </c>
      <c r="G10" s="292" t="s">
        <v>676</v>
      </c>
      <c r="H10" s="292" t="s">
        <v>392</v>
      </c>
      <c r="I10" s="292" t="s">
        <v>410</v>
      </c>
      <c r="J10" s="292" t="s">
        <v>457</v>
      </c>
      <c r="K10" s="292" t="s">
        <v>655</v>
      </c>
      <c r="L10" s="292" t="s">
        <v>593</v>
      </c>
      <c r="M10" s="292" t="s">
        <v>594</v>
      </c>
      <c r="N10" s="292" t="s">
        <v>678</v>
      </c>
      <c r="O10" s="710" t="s">
        <v>21</v>
      </c>
      <c r="P10" s="710" t="s">
        <v>21</v>
      </c>
      <c r="Q10" s="710" t="s">
        <v>21</v>
      </c>
      <c r="R10" s="710" t="s">
        <v>21</v>
      </c>
      <c r="S10" s="710" t="s">
        <v>21</v>
      </c>
      <c r="T10" s="1611"/>
    </row>
    <row r="11" spans="2:20" s="36" customFormat="1" ht="42" customHeight="1" x14ac:dyDescent="0.25">
      <c r="B11" s="39">
        <v>1</v>
      </c>
      <c r="C11" s="140" t="s">
        <v>95</v>
      </c>
      <c r="D11" s="141"/>
      <c r="E11" s="1669" t="s">
        <v>770</v>
      </c>
      <c r="F11" s="1670"/>
      <c r="G11" s="1670"/>
      <c r="H11" s="1670"/>
      <c r="I11" s="1670"/>
      <c r="J11" s="1670"/>
      <c r="K11" s="1670" t="str">
        <f>E11</f>
        <v>Not Applicable for Thermal Power Plant</v>
      </c>
      <c r="L11" s="1670"/>
      <c r="M11" s="1670"/>
      <c r="N11" s="1670"/>
      <c r="O11" s="1670"/>
      <c r="P11" s="1670"/>
      <c r="Q11" s="1670"/>
      <c r="R11" s="1670"/>
      <c r="S11" s="1670"/>
      <c r="T11" s="1670"/>
    </row>
    <row r="12" spans="2:20" s="36" customFormat="1" x14ac:dyDescent="0.25">
      <c r="B12" s="142">
        <v>1.1000000000000001</v>
      </c>
      <c r="C12" s="144" t="s">
        <v>96</v>
      </c>
      <c r="D12" s="142" t="s">
        <v>97</v>
      </c>
      <c r="E12" s="1671"/>
      <c r="F12" s="1672"/>
      <c r="G12" s="1672"/>
      <c r="H12" s="1672"/>
      <c r="I12" s="1672"/>
      <c r="J12" s="1672"/>
      <c r="K12" s="1672"/>
      <c r="L12" s="1672"/>
      <c r="M12" s="1672"/>
      <c r="N12" s="1672"/>
      <c r="O12" s="1672"/>
      <c r="P12" s="1672"/>
      <c r="Q12" s="1672"/>
      <c r="R12" s="1672"/>
      <c r="S12" s="1672"/>
      <c r="T12" s="1672"/>
    </row>
    <row r="13" spans="2:20" s="36" customFormat="1" x14ac:dyDescent="0.25">
      <c r="B13" s="142">
        <v>1.2</v>
      </c>
      <c r="C13" s="143" t="s">
        <v>156</v>
      </c>
      <c r="D13" s="142" t="s">
        <v>99</v>
      </c>
      <c r="E13" s="1671"/>
      <c r="F13" s="1672"/>
      <c r="G13" s="1672"/>
      <c r="H13" s="1672"/>
      <c r="I13" s="1672"/>
      <c r="J13" s="1672"/>
      <c r="K13" s="1672"/>
      <c r="L13" s="1672"/>
      <c r="M13" s="1672"/>
      <c r="N13" s="1672"/>
      <c r="O13" s="1672"/>
      <c r="P13" s="1672"/>
      <c r="Q13" s="1672"/>
      <c r="R13" s="1672"/>
      <c r="S13" s="1672"/>
      <c r="T13" s="1672"/>
    </row>
    <row r="14" spans="2:20" s="36" customFormat="1" x14ac:dyDescent="0.25">
      <c r="B14" s="142">
        <v>1.3</v>
      </c>
      <c r="C14" s="143" t="s">
        <v>320</v>
      </c>
      <c r="D14" s="142" t="s">
        <v>99</v>
      </c>
      <c r="E14" s="1671"/>
      <c r="F14" s="1672"/>
      <c r="G14" s="1672"/>
      <c r="H14" s="1672"/>
      <c r="I14" s="1672"/>
      <c r="J14" s="1672"/>
      <c r="K14" s="1672"/>
      <c r="L14" s="1672"/>
      <c r="M14" s="1672"/>
      <c r="N14" s="1672"/>
      <c r="O14" s="1672"/>
      <c r="P14" s="1672"/>
      <c r="Q14" s="1672"/>
      <c r="R14" s="1672"/>
      <c r="S14" s="1672"/>
      <c r="T14" s="1672"/>
    </row>
    <row r="15" spans="2:20" s="36" customFormat="1" x14ac:dyDescent="0.25">
      <c r="B15" s="142">
        <v>1.4</v>
      </c>
      <c r="C15" s="143" t="s">
        <v>157</v>
      </c>
      <c r="D15" s="142" t="s">
        <v>101</v>
      </c>
      <c r="E15" s="1671"/>
      <c r="F15" s="1672"/>
      <c r="G15" s="1672"/>
      <c r="H15" s="1672"/>
      <c r="I15" s="1672"/>
      <c r="J15" s="1672"/>
      <c r="K15" s="1672"/>
      <c r="L15" s="1672"/>
      <c r="M15" s="1672"/>
      <c r="N15" s="1672"/>
      <c r="O15" s="1672"/>
      <c r="P15" s="1672"/>
      <c r="Q15" s="1672"/>
      <c r="R15" s="1672"/>
      <c r="S15" s="1672"/>
      <c r="T15" s="1672"/>
    </row>
    <row r="16" spans="2:20" s="36" customFormat="1" x14ac:dyDescent="0.25">
      <c r="B16" s="142">
        <v>1.5</v>
      </c>
      <c r="C16" s="149" t="s">
        <v>158</v>
      </c>
      <c r="D16" s="142" t="s">
        <v>101</v>
      </c>
      <c r="E16" s="1671"/>
      <c r="F16" s="1672"/>
      <c r="G16" s="1672"/>
      <c r="H16" s="1672"/>
      <c r="I16" s="1672"/>
      <c r="J16" s="1672"/>
      <c r="K16" s="1672"/>
      <c r="L16" s="1672"/>
      <c r="M16" s="1672"/>
      <c r="N16" s="1672"/>
      <c r="O16" s="1672"/>
      <c r="P16" s="1672"/>
      <c r="Q16" s="1672"/>
      <c r="R16" s="1672"/>
      <c r="S16" s="1672"/>
      <c r="T16" s="1672"/>
    </row>
    <row r="17" spans="2:21" s="36" customFormat="1" x14ac:dyDescent="0.25">
      <c r="B17" s="142">
        <v>1.6</v>
      </c>
      <c r="C17" s="149" t="s">
        <v>159</v>
      </c>
      <c r="D17" s="142" t="s">
        <v>99</v>
      </c>
      <c r="E17" s="1671"/>
      <c r="F17" s="1672"/>
      <c r="G17" s="1672"/>
      <c r="H17" s="1672"/>
      <c r="I17" s="1672"/>
      <c r="J17" s="1672"/>
      <c r="K17" s="1672"/>
      <c r="L17" s="1672"/>
      <c r="M17" s="1672"/>
      <c r="N17" s="1672"/>
      <c r="O17" s="1672"/>
      <c r="P17" s="1672"/>
      <c r="Q17" s="1672"/>
      <c r="R17" s="1672"/>
      <c r="S17" s="1672"/>
      <c r="T17" s="1672"/>
    </row>
    <row r="18" spans="2:21" s="36" customFormat="1" x14ac:dyDescent="0.25">
      <c r="B18" s="142">
        <v>1.7</v>
      </c>
      <c r="C18" s="150" t="s">
        <v>159</v>
      </c>
      <c r="D18" s="142" t="s">
        <v>101</v>
      </c>
      <c r="E18" s="1671"/>
      <c r="F18" s="1672"/>
      <c r="G18" s="1672"/>
      <c r="H18" s="1672"/>
      <c r="I18" s="1672"/>
      <c r="J18" s="1672"/>
      <c r="K18" s="1672"/>
      <c r="L18" s="1672"/>
      <c r="M18" s="1672"/>
      <c r="N18" s="1672"/>
      <c r="O18" s="1672"/>
      <c r="P18" s="1672"/>
      <c r="Q18" s="1672"/>
      <c r="R18" s="1672"/>
      <c r="S18" s="1672"/>
      <c r="T18" s="1672"/>
    </row>
    <row r="19" spans="2:21" s="36" customFormat="1" x14ac:dyDescent="0.25">
      <c r="B19" s="92">
        <v>1.8</v>
      </c>
      <c r="C19" s="149" t="s">
        <v>102</v>
      </c>
      <c r="D19" s="142" t="s">
        <v>101</v>
      </c>
      <c r="E19" s="1671"/>
      <c r="F19" s="1672"/>
      <c r="G19" s="1672"/>
      <c r="H19" s="1672"/>
      <c r="I19" s="1672"/>
      <c r="J19" s="1672"/>
      <c r="K19" s="1672"/>
      <c r="L19" s="1672"/>
      <c r="M19" s="1672"/>
      <c r="N19" s="1672"/>
      <c r="O19" s="1672"/>
      <c r="P19" s="1672"/>
      <c r="Q19" s="1672"/>
      <c r="R19" s="1672"/>
      <c r="S19" s="1672"/>
      <c r="T19" s="1672"/>
    </row>
    <row r="20" spans="2:21" s="1" customFormat="1" x14ac:dyDescent="0.3">
      <c r="B20" s="92"/>
      <c r="C20" s="149"/>
      <c r="D20" s="142"/>
      <c r="E20" s="1671"/>
      <c r="F20" s="1672"/>
      <c r="G20" s="1672"/>
      <c r="H20" s="1672"/>
      <c r="I20" s="1672"/>
      <c r="J20" s="1672"/>
      <c r="K20" s="1672"/>
      <c r="L20" s="1672"/>
      <c r="M20" s="1672"/>
      <c r="N20" s="1672"/>
      <c r="O20" s="1672"/>
      <c r="P20" s="1672"/>
      <c r="Q20" s="1672"/>
      <c r="R20" s="1672"/>
      <c r="S20" s="1672"/>
      <c r="T20" s="1672"/>
      <c r="U20" s="36"/>
    </row>
    <row r="21" spans="2:21" s="1" customFormat="1" x14ac:dyDescent="0.3">
      <c r="B21" s="181">
        <v>2</v>
      </c>
      <c r="C21" s="1152" t="s">
        <v>1486</v>
      </c>
      <c r="D21" s="1153" t="s">
        <v>1487</v>
      </c>
      <c r="E21" s="1671"/>
      <c r="F21" s="1672"/>
      <c r="G21" s="1672"/>
      <c r="H21" s="1672"/>
      <c r="I21" s="1672"/>
      <c r="J21" s="1672"/>
      <c r="K21" s="1672"/>
      <c r="L21" s="1672"/>
      <c r="M21" s="1672"/>
      <c r="N21" s="1672"/>
      <c r="O21" s="1672"/>
      <c r="P21" s="1672"/>
      <c r="Q21" s="1672"/>
      <c r="R21" s="1672"/>
      <c r="S21" s="1672"/>
      <c r="T21" s="1672"/>
      <c r="U21" s="36"/>
    </row>
    <row r="22" spans="2:21" s="1" customFormat="1" x14ac:dyDescent="0.3">
      <c r="B22" s="181"/>
      <c r="C22" s="1152"/>
      <c r="D22" s="1153"/>
      <c r="E22" s="1671"/>
      <c r="F22" s="1672"/>
      <c r="G22" s="1672"/>
      <c r="H22" s="1672"/>
      <c r="I22" s="1672"/>
      <c r="J22" s="1672"/>
      <c r="K22" s="1672"/>
      <c r="L22" s="1672"/>
      <c r="M22" s="1672"/>
      <c r="N22" s="1672"/>
      <c r="O22" s="1672"/>
      <c r="P22" s="1672"/>
      <c r="Q22" s="1672"/>
      <c r="R22" s="1672"/>
      <c r="S22" s="1672"/>
      <c r="T22" s="1672"/>
      <c r="U22" s="36"/>
    </row>
    <row r="23" spans="2:21" s="1" customFormat="1" x14ac:dyDescent="0.3">
      <c r="B23" s="181">
        <v>3</v>
      </c>
      <c r="C23" s="1152" t="s">
        <v>1488</v>
      </c>
      <c r="D23" s="142"/>
      <c r="E23" s="1673"/>
      <c r="F23" s="1674"/>
      <c r="G23" s="1674"/>
      <c r="H23" s="1674"/>
      <c r="I23" s="1674"/>
      <c r="J23" s="1674"/>
      <c r="K23" s="1674"/>
      <c r="L23" s="1674"/>
      <c r="M23" s="1674"/>
      <c r="N23" s="1674"/>
      <c r="O23" s="1674"/>
      <c r="P23" s="1674"/>
      <c r="Q23" s="1674"/>
      <c r="R23" s="1674"/>
      <c r="S23" s="1674"/>
      <c r="T23" s="1674"/>
      <c r="U23" s="36"/>
    </row>
    <row r="24" spans="2:21" x14ac:dyDescent="0.3">
      <c r="M24" s="49"/>
    </row>
  </sheetData>
  <mergeCells count="17">
    <mergeCell ref="B3:J3"/>
    <mergeCell ref="B4:J4"/>
    <mergeCell ref="E11:J23"/>
    <mergeCell ref="K11:T23"/>
    <mergeCell ref="K2:T2"/>
    <mergeCell ref="K3:T3"/>
    <mergeCell ref="K4:T4"/>
    <mergeCell ref="B5:T5"/>
    <mergeCell ref="B8:B10"/>
    <mergeCell ref="C8:C10"/>
    <mergeCell ref="D8:D10"/>
    <mergeCell ref="K8:N8"/>
    <mergeCell ref="E8:G8"/>
    <mergeCell ref="H8:J8"/>
    <mergeCell ref="T8:T10"/>
    <mergeCell ref="B2:J2"/>
    <mergeCell ref="O8:S8"/>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2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35</vt:i4>
      </vt:variant>
    </vt:vector>
  </HeadingPairs>
  <TitlesOfParts>
    <vt:vector size="84"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 14.7</vt:lpstr>
      <vt:lpstr>F14.8</vt:lpstr>
      <vt:lpstr>F14.9</vt:lpstr>
      <vt:lpstr>F15</vt:lpstr>
      <vt:lpstr>F16</vt:lpstr>
      <vt:lpstr>F17</vt:lpstr>
      <vt:lpstr>F18</vt:lpstr>
      <vt:lpstr>F19</vt:lpstr>
      <vt:lpstr>'F1'!Print_Area</vt:lpstr>
      <vt:lpstr>F1.1!Print_Area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lpstr>F4.1!Print_Titles</vt:lpstr>
      <vt:lpstr>F4.2!Print_Titles</vt:lpstr>
      <vt:lpstr>F4.3!Print_Titles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2022-10-27T06:45:42Z</cp:lastPrinted>
  <dcterms:created xsi:type="dcterms:W3CDTF">2004-07-28T05:30:50Z</dcterms:created>
  <dcterms:modified xsi:type="dcterms:W3CDTF">2024-12-06T05:37:44Z</dcterms:modified>
</cp:coreProperties>
</file>